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一般公共预算收入" sheetId="1" r:id="rId1"/>
    <sheet name="一般公共预算支出" sheetId="2" r:id="rId2"/>
    <sheet name="收入明细表" sheetId="3" r:id="rId3"/>
    <sheet name="支出明细表" sheetId="4" r:id="rId4"/>
    <sheet name="政府性基金收入" sheetId="6" r:id="rId5"/>
    <sheet name="政府性基金支出" sheetId="7" r:id="rId6"/>
    <sheet name="政府性基金支出明细" sheetId="12" r:id="rId7"/>
    <sheet name="社保基金收入" sheetId="8" r:id="rId8"/>
    <sheet name="社保基金支出" sheetId="9" r:id="rId9"/>
  </sheets>
  <definedNames>
    <definedName name="_xlnm._FilterDatabase" localSheetId="0" hidden="1">一般公共预算收入!$A$6:$N$102</definedName>
    <definedName name="_xlnm._FilterDatabase" localSheetId="1" hidden="1">一般公共预算支出!$A$6:$V$47</definedName>
    <definedName name="_xlnm._FilterDatabase" localSheetId="2" hidden="1">收入明细表!$A$5:$F$114</definedName>
    <definedName name="_xlnm._FilterDatabase" localSheetId="3" hidden="1">支出明细表!$A$5:$XEZ$1014</definedName>
    <definedName name="_xlnm._FilterDatabase" localSheetId="4" hidden="1">政府性基金收入!$A$6:$L$33</definedName>
    <definedName name="_xlnm._FilterDatabase" localSheetId="5" hidden="1">政府性基金支出!$A$6:$Q$69</definedName>
    <definedName name="_xlnm.Print_Area" localSheetId="0">一般公共预算收入!$A$1:$K$102</definedName>
    <definedName name="_xlnm.Print_Area" localSheetId="1">一般公共预算支出!$A$1:$N$47</definedName>
    <definedName name="_xlnm.Print_Area" localSheetId="5">政府性基金支出!$A$1:$O$68</definedName>
    <definedName name="_xlnm.Print_Area" localSheetId="3">支出明细表!$A$1:$M$1014</definedName>
    <definedName name="_xlnm.Print_Titles" localSheetId="7">社保基金收入!$1:$6</definedName>
    <definedName name="_xlnm.Print_Titles" localSheetId="8">社保基金支出!$2:$6</definedName>
    <definedName name="_xlnm.Print_Titles" localSheetId="2">收入明细表!$1:$5</definedName>
    <definedName name="_xlnm.Print_Titles" localSheetId="0">一般公共预算收入!$1:$6</definedName>
    <definedName name="_xlnm.Print_Titles" localSheetId="1">一般公共预算支出!$1:$6</definedName>
    <definedName name="_xlnm.Print_Titles" localSheetId="4">政府性基金收入!$1:$6</definedName>
    <definedName name="_xlnm.Print_Titles" localSheetId="5">政府性基金支出!$1:$6</definedName>
    <definedName name="_xlnm.Print_Titles" localSheetId="6">政府性基金支出明细!$1:$6</definedName>
    <definedName name="_xlnm.Print_Titles" localSheetId="3">支出明细表!$1:$6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C100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含再融资债券14200万元、一般债券34699万元</t>
        </r>
      </text>
    </comment>
  </commentList>
</comments>
</file>

<file path=xl/sharedStrings.xml><?xml version="1.0" encoding="utf-8"?>
<sst xmlns="http://schemas.openxmlformats.org/spreadsheetml/2006/main" count="3158" uniqueCount="1807">
  <si>
    <t>附件1</t>
  </si>
  <si>
    <r>
      <rPr>
        <sz val="22"/>
        <color theme="1"/>
        <rFont val="方正小标宋简体"/>
        <charset val="134"/>
      </rPr>
      <t>环江毛南族自治县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年一般公共财政预算收入预算表</t>
    </r>
  </si>
  <si>
    <r>
      <rPr>
        <sz val="12"/>
        <color theme="1"/>
        <rFont val="仿宋_GB2312"/>
        <charset val="134"/>
      </rPr>
      <t>单位：万元</t>
    </r>
  </si>
  <si>
    <t>项目</t>
  </si>
  <si>
    <r>
      <rPr>
        <sz val="12"/>
        <rFont val="Times New Roman"/>
        <charset val="134"/>
      </rPr>
      <t>2022</t>
    </r>
    <r>
      <rPr>
        <sz val="12"/>
        <rFont val="黑体"/>
        <charset val="134"/>
      </rPr>
      <t>年执行情况</t>
    </r>
  </si>
  <si>
    <r>
      <rPr>
        <sz val="12"/>
        <rFont val="Times New Roman"/>
        <charset val="134"/>
      </rPr>
      <t>2023</t>
    </r>
    <r>
      <rPr>
        <sz val="12"/>
        <rFont val="黑体"/>
        <charset val="134"/>
      </rPr>
      <t>年预算</t>
    </r>
  </si>
  <si>
    <r>
      <rPr>
        <sz val="12"/>
        <rFont val="Times New Roman"/>
        <charset val="134"/>
      </rPr>
      <t>2022</t>
    </r>
    <r>
      <rPr>
        <sz val="12"/>
        <rFont val="黑体"/>
        <charset val="134"/>
      </rPr>
      <t>年初预算数</t>
    </r>
  </si>
  <si>
    <r>
      <rPr>
        <sz val="12"/>
        <rFont val="Times New Roman"/>
        <charset val="134"/>
      </rPr>
      <t>2022</t>
    </r>
    <r>
      <rPr>
        <sz val="12"/>
        <rFont val="黑体"/>
        <charset val="134"/>
      </rPr>
      <t>年调整预算数</t>
    </r>
  </si>
  <si>
    <r>
      <rPr>
        <sz val="12"/>
        <rFont val="Times New Roman"/>
        <charset val="134"/>
      </rPr>
      <t>2022</t>
    </r>
    <r>
      <rPr>
        <sz val="12"/>
        <rFont val="黑体"/>
        <charset val="134"/>
      </rPr>
      <t>年执行数</t>
    </r>
  </si>
  <si>
    <r>
      <rPr>
        <sz val="12"/>
        <rFont val="黑体"/>
        <charset val="134"/>
      </rPr>
      <t>完成调整预算</t>
    </r>
    <r>
      <rPr>
        <sz val="12"/>
        <rFont val="Times New Roman"/>
        <charset val="134"/>
      </rPr>
      <t>%</t>
    </r>
  </si>
  <si>
    <r>
      <rPr>
        <sz val="12"/>
        <rFont val="Times New Roman"/>
        <charset val="134"/>
      </rPr>
      <t>2021</t>
    </r>
    <r>
      <rPr>
        <sz val="12"/>
        <rFont val="黑体"/>
        <charset val="134"/>
      </rPr>
      <t>年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执行数</t>
    </r>
  </si>
  <si>
    <r>
      <rPr>
        <sz val="12"/>
        <rFont val="黑体"/>
        <charset val="134"/>
      </rPr>
      <t>比</t>
    </r>
    <r>
      <rPr>
        <sz val="12"/>
        <rFont val="Times New Roman"/>
        <charset val="134"/>
      </rPr>
      <t>2021</t>
    </r>
    <r>
      <rPr>
        <sz val="12"/>
        <rFont val="黑体"/>
        <charset val="134"/>
      </rPr>
      <t>年增减</t>
    </r>
  </si>
  <si>
    <t>建议数</t>
  </si>
  <si>
    <r>
      <rPr>
        <sz val="12"/>
        <rFont val="黑体"/>
        <charset val="134"/>
      </rPr>
      <t>比</t>
    </r>
    <r>
      <rPr>
        <sz val="12"/>
        <rFont val="Times New Roman"/>
        <charset val="134"/>
      </rPr>
      <t>2022</t>
    </r>
    <r>
      <rPr>
        <sz val="12"/>
        <rFont val="黑体"/>
        <charset val="134"/>
      </rPr>
      <t>年完成数增减</t>
    </r>
  </si>
  <si>
    <t>金额</t>
  </si>
  <si>
    <t>%</t>
  </si>
  <si>
    <t>％</t>
  </si>
  <si>
    <r>
      <rPr>
        <b/>
        <sz val="12"/>
        <rFont val="仿宋_GB2312"/>
        <charset val="134"/>
      </rPr>
      <t>一、税收收入</t>
    </r>
  </si>
  <si>
    <r>
      <rPr>
        <sz val="12"/>
        <rFont val="Times New Roman"/>
        <charset val="134"/>
      </rPr>
      <t xml:space="preserve">  1</t>
    </r>
    <r>
      <rPr>
        <sz val="12"/>
        <rFont val="仿宋_GB2312"/>
        <charset val="134"/>
      </rPr>
      <t>、国内增值税</t>
    </r>
  </si>
  <si>
    <r>
      <rPr>
        <sz val="12"/>
        <rFont val="Times New Roman"/>
        <charset val="134"/>
      </rPr>
      <t xml:space="preserve">  2</t>
    </r>
    <r>
      <rPr>
        <sz val="12"/>
        <rFont val="仿宋_GB2312"/>
        <charset val="134"/>
      </rPr>
      <t>、营业税改征增值税</t>
    </r>
  </si>
  <si>
    <r>
      <rPr>
        <sz val="12"/>
        <rFont val="Times New Roman"/>
        <charset val="134"/>
      </rPr>
      <t xml:space="preserve">  3</t>
    </r>
    <r>
      <rPr>
        <sz val="12"/>
        <rFont val="仿宋_GB2312"/>
        <charset val="134"/>
      </rPr>
      <t>、消费税</t>
    </r>
  </si>
  <si>
    <r>
      <rPr>
        <sz val="12"/>
        <rFont val="Times New Roman"/>
        <charset val="134"/>
      </rPr>
      <t xml:space="preserve">  4</t>
    </r>
    <r>
      <rPr>
        <sz val="12"/>
        <rFont val="仿宋_GB2312"/>
        <charset val="134"/>
      </rPr>
      <t>、企业所得税</t>
    </r>
  </si>
  <si>
    <r>
      <rPr>
        <sz val="12"/>
        <rFont val="Times New Roman"/>
        <charset val="134"/>
      </rPr>
      <t xml:space="preserve">  5</t>
    </r>
    <r>
      <rPr>
        <sz val="12"/>
        <rFont val="仿宋_GB2312"/>
        <charset val="134"/>
      </rPr>
      <t>、个人所得税</t>
    </r>
  </si>
  <si>
    <r>
      <rPr>
        <sz val="12"/>
        <rFont val="Times New Roman"/>
        <charset val="134"/>
      </rPr>
      <t xml:space="preserve">  6</t>
    </r>
    <r>
      <rPr>
        <sz val="12"/>
        <rFont val="仿宋_GB2312"/>
        <charset val="134"/>
      </rPr>
      <t>、资源税</t>
    </r>
  </si>
  <si>
    <r>
      <rPr>
        <sz val="12"/>
        <rFont val="Times New Roman"/>
        <charset val="134"/>
      </rPr>
      <t xml:space="preserve">  7</t>
    </r>
    <r>
      <rPr>
        <sz val="12"/>
        <rFont val="仿宋_GB2312"/>
        <charset val="134"/>
      </rPr>
      <t>、城市维护建设税</t>
    </r>
  </si>
  <si>
    <r>
      <rPr>
        <sz val="12"/>
        <rFont val="Times New Roman"/>
        <charset val="134"/>
      </rPr>
      <t xml:space="preserve">  8</t>
    </r>
    <r>
      <rPr>
        <sz val="12"/>
        <rFont val="仿宋_GB2312"/>
        <charset val="134"/>
      </rPr>
      <t>、房产税</t>
    </r>
  </si>
  <si>
    <r>
      <rPr>
        <sz val="12"/>
        <rFont val="Times New Roman"/>
        <charset val="134"/>
      </rPr>
      <t xml:space="preserve">  9</t>
    </r>
    <r>
      <rPr>
        <sz val="12"/>
        <rFont val="仿宋_GB2312"/>
        <charset val="134"/>
      </rPr>
      <t>、印花税</t>
    </r>
  </si>
  <si>
    <r>
      <rPr>
        <sz val="12"/>
        <rFont val="Times New Roman"/>
        <charset val="134"/>
      </rPr>
      <t xml:space="preserve">  10</t>
    </r>
    <r>
      <rPr>
        <sz val="12"/>
        <rFont val="仿宋_GB2312"/>
        <charset val="134"/>
      </rPr>
      <t>、城镇土地使用税</t>
    </r>
  </si>
  <si>
    <r>
      <rPr>
        <sz val="12"/>
        <rFont val="Times New Roman"/>
        <charset val="134"/>
      </rPr>
      <t xml:space="preserve">  11</t>
    </r>
    <r>
      <rPr>
        <sz val="12"/>
        <rFont val="仿宋_GB2312"/>
        <charset val="134"/>
      </rPr>
      <t>、土地增值税</t>
    </r>
  </si>
  <si>
    <r>
      <rPr>
        <sz val="12"/>
        <rFont val="Times New Roman"/>
        <charset val="134"/>
      </rPr>
      <t xml:space="preserve">  12</t>
    </r>
    <r>
      <rPr>
        <sz val="12"/>
        <rFont val="仿宋_GB2312"/>
        <charset val="134"/>
      </rPr>
      <t>、车船使用和牌照税</t>
    </r>
  </si>
  <si>
    <r>
      <rPr>
        <sz val="12"/>
        <rFont val="Times New Roman"/>
        <charset val="134"/>
      </rPr>
      <t xml:space="preserve">  13</t>
    </r>
    <r>
      <rPr>
        <sz val="12"/>
        <rFont val="仿宋_GB2312"/>
        <charset val="134"/>
      </rPr>
      <t>、耕地占用税</t>
    </r>
  </si>
  <si>
    <r>
      <rPr>
        <sz val="12"/>
        <rFont val="Times New Roman"/>
        <charset val="134"/>
      </rPr>
      <t xml:space="preserve">  14</t>
    </r>
    <r>
      <rPr>
        <sz val="12"/>
        <rFont val="仿宋_GB2312"/>
        <charset val="134"/>
      </rPr>
      <t>、契税</t>
    </r>
  </si>
  <si>
    <r>
      <rPr>
        <sz val="12"/>
        <rFont val="Times New Roman"/>
        <charset val="134"/>
      </rPr>
      <t xml:space="preserve">  15</t>
    </r>
    <r>
      <rPr>
        <sz val="12"/>
        <rFont val="仿宋_GB2312"/>
        <charset val="134"/>
      </rPr>
      <t>、环境保护税</t>
    </r>
  </si>
  <si>
    <r>
      <rPr>
        <sz val="12"/>
        <rFont val="Times New Roman"/>
        <charset val="134"/>
      </rPr>
      <t xml:space="preserve">  16</t>
    </r>
    <r>
      <rPr>
        <sz val="12"/>
        <rFont val="仿宋_GB2312"/>
        <charset val="134"/>
      </rPr>
      <t>、其他税收收入</t>
    </r>
  </si>
  <si>
    <r>
      <rPr>
        <b/>
        <sz val="12"/>
        <rFont val="仿宋_GB2312"/>
        <charset val="134"/>
      </rPr>
      <t>二、非税收入</t>
    </r>
  </si>
  <si>
    <r>
      <rPr>
        <sz val="12"/>
        <rFont val="Times New Roman"/>
        <charset val="134"/>
      </rPr>
      <t xml:space="preserve">  1</t>
    </r>
    <r>
      <rPr>
        <sz val="12"/>
        <rFont val="仿宋_GB2312"/>
        <charset val="134"/>
      </rPr>
      <t>、专项收入</t>
    </r>
  </si>
  <si>
    <r>
      <rPr>
        <sz val="12"/>
        <rFont val="Times New Roman"/>
        <charset val="134"/>
      </rPr>
      <t xml:space="preserve">  2</t>
    </r>
    <r>
      <rPr>
        <sz val="12"/>
        <rFont val="仿宋_GB2312"/>
        <charset val="134"/>
      </rPr>
      <t>、行政事业性收费收入</t>
    </r>
  </si>
  <si>
    <r>
      <rPr>
        <sz val="12"/>
        <rFont val="Times New Roman"/>
        <charset val="134"/>
      </rPr>
      <t xml:space="preserve">  3</t>
    </r>
    <r>
      <rPr>
        <sz val="12"/>
        <rFont val="仿宋_GB2312"/>
        <charset val="134"/>
      </rPr>
      <t>、罚没收入</t>
    </r>
  </si>
  <si>
    <r>
      <rPr>
        <sz val="12"/>
        <rFont val="Times New Roman"/>
        <charset val="134"/>
      </rPr>
      <t xml:space="preserve">  4</t>
    </r>
    <r>
      <rPr>
        <sz val="12"/>
        <rFont val="仿宋_GB2312"/>
        <charset val="134"/>
      </rPr>
      <t>、国有资本经营收入</t>
    </r>
  </si>
  <si>
    <r>
      <rPr>
        <sz val="12"/>
        <rFont val="Times New Roman"/>
        <charset val="134"/>
      </rPr>
      <t xml:space="preserve">  5</t>
    </r>
    <r>
      <rPr>
        <sz val="12"/>
        <rFont val="仿宋_GB2312"/>
        <charset val="134"/>
      </rPr>
      <t>、国有资源（资产）有偿使用收入</t>
    </r>
  </si>
  <si>
    <r>
      <rPr>
        <sz val="12"/>
        <rFont val="Times New Roman"/>
        <charset val="134"/>
      </rPr>
      <t xml:space="preserve">  6.</t>
    </r>
    <r>
      <rPr>
        <sz val="12"/>
        <rFont val="仿宋_GB2312"/>
        <charset val="134"/>
      </rPr>
      <t>捐赠收入</t>
    </r>
  </si>
  <si>
    <r>
      <rPr>
        <sz val="12"/>
        <rFont val="Times New Roman"/>
        <charset val="134"/>
      </rPr>
      <t xml:space="preserve">  7</t>
    </r>
    <r>
      <rPr>
        <sz val="12"/>
        <rFont val="仿宋_GB2312"/>
        <charset val="134"/>
      </rPr>
      <t>、政府住房基金收入</t>
    </r>
  </si>
  <si>
    <r>
      <rPr>
        <sz val="12"/>
        <rFont val="Times New Roman"/>
        <charset val="134"/>
      </rPr>
      <t xml:space="preserve">  8</t>
    </r>
    <r>
      <rPr>
        <sz val="12"/>
        <rFont val="仿宋_GB2312"/>
        <charset val="134"/>
      </rPr>
      <t>、其他收入</t>
    </r>
  </si>
  <si>
    <r>
      <rPr>
        <b/>
        <sz val="12"/>
        <rFont val="仿宋_GB2312"/>
        <charset val="134"/>
      </rPr>
      <t>一般公共财政预算收入小计</t>
    </r>
  </si>
  <si>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转移性收入小计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</si>
  <si>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上级补助收入</t>
    </r>
  </si>
  <si>
    <r>
      <rPr>
        <b/>
        <sz val="12"/>
        <rFont val="Times New Roman"/>
        <charset val="134"/>
      </rPr>
      <t xml:space="preserve">    </t>
    </r>
    <r>
      <rPr>
        <b/>
        <sz val="12"/>
        <rFont val="仿宋_GB2312"/>
        <charset val="134"/>
      </rPr>
      <t>返还性收入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</si>
  <si>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增值税和消费税税收返还收入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</si>
  <si>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营改增税收返还收入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</si>
  <si>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所得税基数返还收入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</si>
  <si>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成品油价格和税费改革税收返还收入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</si>
  <si>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其他税收返还收入</t>
    </r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</si>
  <si>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_GB2312"/>
        <charset val="134"/>
      </rPr>
      <t>一般性转移支付收入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</si>
  <si>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体制补助收入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</si>
  <si>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均衡性转移支付收入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</si>
  <si>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民族地区转移支付收入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</si>
  <si>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县级基本财力保障机制奖补资金收入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</si>
  <si>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结算补助收入</t>
    </r>
  </si>
  <si>
    <r>
      <rPr>
        <sz val="12"/>
        <rFont val="Times New Roman"/>
        <charset val="134"/>
      </rPr>
      <t xml:space="preserve">   </t>
    </r>
    <r>
      <rPr>
        <sz val="12"/>
        <rFont val="仿宋_GB2312"/>
        <charset val="134"/>
      </rPr>
      <t>增值税留抵退税转移支付支出</t>
    </r>
  </si>
  <si>
    <r>
      <rPr>
        <sz val="12"/>
        <rFont val="Times New Roman"/>
        <charset val="134"/>
      </rPr>
      <t xml:space="preserve">   </t>
    </r>
    <r>
      <rPr>
        <sz val="12"/>
        <rFont val="仿宋_GB2312"/>
        <charset val="134"/>
      </rPr>
      <t>其他退税减税降费转移支付支出</t>
    </r>
  </si>
  <si>
    <r>
      <rPr>
        <sz val="12"/>
        <rFont val="Times New Roman"/>
        <charset val="134"/>
      </rPr>
      <t xml:space="preserve">   </t>
    </r>
    <r>
      <rPr>
        <sz val="12"/>
        <rFont val="仿宋_GB2312"/>
        <charset val="134"/>
      </rPr>
      <t>补充县区财力转移支付支出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</si>
  <si>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重点生态功能区转移支付收入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</si>
  <si>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固定数额补助收入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</si>
  <si>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其他一般性转移支付收入</t>
    </r>
  </si>
  <si>
    <r>
      <rPr>
        <sz val="12"/>
        <rFont val="Times New Roman"/>
        <charset val="134"/>
      </rPr>
      <t xml:space="preserve">       </t>
    </r>
    <r>
      <rPr>
        <sz val="12"/>
        <rFont val="仿宋_GB2312"/>
        <charset val="134"/>
      </rPr>
      <t>革命老区支付收入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</si>
  <si>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产粮（油）大县奖励资金支出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</si>
  <si>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巩固脱贫攻坚成果衔接乡村振兴转移支付收入（欠发达地区转移支付收入）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</si>
  <si>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公共安全共同财政事权转移支付收入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</si>
  <si>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教育共同财政事权转移支付收入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</si>
  <si>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文化旅游体育与传媒共同财政事权转移支付收入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</si>
  <si>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社会保障和就业共同财政事权转移支付收入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</si>
  <si>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医疗卫生共同财政事权转移支付收入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</si>
  <si>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节能环保共同财政事权转移支付收入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</si>
  <si>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农林水共同财政事权转移支付收入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</si>
  <si>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交通运输共同财政事权转移支付收入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</si>
  <si>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住房保障共同财政事权转移支付收入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</si>
  <si>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灾害防治及应急管理共同财政事权转移支付收入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</si>
  <si>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其他共同财政事权转移支付收入</t>
    </r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</si>
  <si>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_GB2312"/>
        <charset val="134"/>
      </rPr>
      <t>专项转移支付收入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</si>
  <si>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一般公共服务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</si>
  <si>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外交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</si>
  <si>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</si>
  <si>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公共安全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</si>
  <si>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</si>
  <si>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科学技术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</si>
  <si>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文化旅游体育与传媒支出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</si>
  <si>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社会保障和就业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</si>
  <si>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卫生健康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</si>
  <si>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节能环保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</si>
  <si>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城乡社区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</si>
  <si>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农林水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</si>
  <si>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交通运输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</si>
  <si>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资源勘探电力信息等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</si>
  <si>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商业服务业等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</si>
  <si>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金融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</si>
  <si>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自然资源海洋气象等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</si>
  <si>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住房保障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</si>
  <si>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粮油物资储备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</si>
  <si>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灾害防治及应急管理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</si>
  <si>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其他收入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</si>
  <si>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待偿债置换一般债券上年结余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</si>
  <si>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上年结余收入</t>
    </r>
  </si>
  <si>
    <r>
      <rPr>
        <b/>
        <sz val="12"/>
        <rFont val="Times New Roman"/>
        <charset val="134"/>
      </rPr>
      <t xml:space="preserve">    </t>
    </r>
    <r>
      <rPr>
        <b/>
        <sz val="12"/>
        <rFont val="仿宋_GB2312"/>
        <charset val="134"/>
      </rPr>
      <t>上年结转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</si>
  <si>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原公共财政结转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</si>
  <si>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基金转入公共财政结转</t>
    </r>
  </si>
  <si>
    <r>
      <rPr>
        <b/>
        <sz val="12"/>
        <rFont val="Times New Roman"/>
        <charset val="134"/>
      </rPr>
      <t xml:space="preserve">    </t>
    </r>
    <r>
      <rPr>
        <b/>
        <sz val="12"/>
        <rFont val="仿宋_GB2312"/>
        <charset val="134"/>
      </rPr>
      <t>净结余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</si>
  <si>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调入资金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</si>
  <si>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调入预算稳定调节基金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</si>
  <si>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债券转贷收入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</si>
  <si>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接受其他地区援助收入</t>
    </r>
  </si>
  <si>
    <r>
      <rPr>
        <b/>
        <sz val="12"/>
        <rFont val="仿宋_GB2312"/>
        <charset val="134"/>
      </rPr>
      <t>收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入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总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计</t>
    </r>
  </si>
  <si>
    <t>附件2</t>
  </si>
  <si>
    <r>
      <rPr>
        <sz val="22"/>
        <color theme="1"/>
        <rFont val="方正小标宋简体"/>
        <charset val="134"/>
      </rPr>
      <t>环江毛南族自治县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年一般公共财政预算支出预算表</t>
    </r>
  </si>
  <si>
    <t>单位：万元</t>
  </si>
  <si>
    <t>年初预算</t>
  </si>
  <si>
    <t>年度指标数</t>
  </si>
  <si>
    <r>
      <rPr>
        <sz val="12"/>
        <rFont val="黑体"/>
        <charset val="134"/>
      </rPr>
      <t>完成年度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预算％</t>
    </r>
  </si>
  <si>
    <r>
      <rPr>
        <sz val="12"/>
        <rFont val="黑体"/>
        <charset val="134"/>
      </rPr>
      <t>结转</t>
    </r>
    <r>
      <rPr>
        <sz val="12"/>
        <rFont val="Times New Roman"/>
        <charset val="134"/>
      </rPr>
      <t>2016</t>
    </r>
    <r>
      <rPr>
        <sz val="12"/>
        <rFont val="黑体"/>
        <charset val="134"/>
      </rPr>
      <t>年使用资金</t>
    </r>
  </si>
  <si>
    <r>
      <rPr>
        <sz val="12"/>
        <rFont val="黑体"/>
        <charset val="134"/>
      </rPr>
      <t>比</t>
    </r>
    <r>
      <rPr>
        <sz val="12"/>
        <rFont val="Times New Roman"/>
        <charset val="134"/>
      </rPr>
      <t>2021</t>
    </r>
    <r>
      <rPr>
        <sz val="12"/>
        <rFont val="黑体"/>
        <charset val="134"/>
      </rPr>
      <t>年完成数增减</t>
    </r>
  </si>
  <si>
    <t>其中本级财力安排</t>
  </si>
  <si>
    <r>
      <rPr>
        <sz val="12"/>
        <rFont val="黑体"/>
        <charset val="134"/>
      </rPr>
      <t>剔除不可比因素比</t>
    </r>
    <r>
      <rPr>
        <sz val="12"/>
        <rFont val="Times New Roman"/>
        <charset val="134"/>
      </rPr>
      <t>2022</t>
    </r>
    <r>
      <rPr>
        <sz val="12"/>
        <rFont val="黑体"/>
        <charset val="134"/>
      </rPr>
      <t>年年初预算</t>
    </r>
    <r>
      <rPr>
        <sz val="12"/>
        <rFont val="Times New Roman"/>
        <charset val="134"/>
      </rPr>
      <t>(</t>
    </r>
    <r>
      <rPr>
        <sz val="12"/>
        <rFont val="黑体"/>
        <charset val="134"/>
      </rPr>
      <t>本级财力安排</t>
    </r>
    <r>
      <rPr>
        <sz val="12"/>
        <rFont val="Times New Roman"/>
        <charset val="134"/>
      </rPr>
      <t>)</t>
    </r>
    <r>
      <rPr>
        <sz val="12"/>
        <rFont val="黑体"/>
        <charset val="134"/>
      </rPr>
      <t>增减</t>
    </r>
  </si>
  <si>
    <t>2020结余</t>
  </si>
  <si>
    <t>合计</t>
  </si>
  <si>
    <t>上级专款文指标结余汇总表</t>
  </si>
  <si>
    <t>一、一般公共服务</t>
  </si>
  <si>
    <t>二、外交支出</t>
  </si>
  <si>
    <t>三、国防支出</t>
  </si>
  <si>
    <t>四、公共安全支出</t>
  </si>
  <si>
    <t>修改</t>
  </si>
  <si>
    <t>增加108+19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</si>
  <si>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</si>
  <si>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</si>
  <si>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</si>
  <si>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</si>
  <si>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</si>
  <si>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增136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</si>
  <si>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</si>
  <si>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</si>
  <si>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</si>
  <si>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</si>
  <si>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</si>
  <si>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</si>
  <si>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</si>
  <si>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</si>
  <si>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</si>
  <si>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一十九、粮油物资储备支出</t>
  </si>
  <si>
    <t>二十、灾害防治及应急管理支出</t>
  </si>
  <si>
    <t>二十一、预备费</t>
  </si>
  <si>
    <t>二十二、其他支出</t>
  </si>
  <si>
    <t>减少136</t>
  </si>
  <si>
    <t>二十三、债务付息支出</t>
  </si>
  <si>
    <t>二十四、债务发行费用</t>
  </si>
  <si>
    <t>一般公共财政支出合计</t>
  </si>
  <si>
    <t>转移性支出</t>
  </si>
  <si>
    <t xml:space="preserve">  上解上级支出</t>
  </si>
  <si>
    <t xml:space="preserve">      专项上解支出</t>
  </si>
  <si>
    <t xml:space="preserve"> 调出资金</t>
  </si>
  <si>
    <t xml:space="preserve"> 调出预算稳定调节基金</t>
  </si>
  <si>
    <t xml:space="preserve"> 债务还本支出</t>
  </si>
  <si>
    <t xml:space="preserve"> 援助其他地区支出</t>
  </si>
  <si>
    <t>安排预算稳定调节基金</t>
  </si>
  <si>
    <t xml:space="preserve"> 年终结余</t>
  </si>
  <si>
    <t xml:space="preserve">   结转</t>
  </si>
  <si>
    <t xml:space="preserve">      原公共财政结转</t>
  </si>
  <si>
    <t xml:space="preserve">    基金转入公共财政结转</t>
  </si>
  <si>
    <t xml:space="preserve">   净结余</t>
  </si>
  <si>
    <t>支 出 总 计</t>
  </si>
  <si>
    <t>附件3</t>
  </si>
  <si>
    <r>
      <rPr>
        <sz val="22"/>
        <color theme="1"/>
        <rFont val="方正小标宋简体"/>
        <charset val="134"/>
      </rPr>
      <t>环江毛南族自治县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年财政收入计划明细表</t>
    </r>
  </si>
  <si>
    <t xml:space="preserve">项     目 </t>
  </si>
  <si>
    <r>
      <rPr>
        <sz val="12"/>
        <rFont val="Times New Roman"/>
        <charset val="134"/>
      </rPr>
      <t>2022</t>
    </r>
    <r>
      <rPr>
        <sz val="12"/>
        <rFont val="黑体"/>
        <charset val="134"/>
      </rPr>
      <t>年完成数</t>
    </r>
  </si>
  <si>
    <r>
      <rPr>
        <sz val="12"/>
        <rFont val="Times New Roman"/>
        <charset val="134"/>
      </rPr>
      <t>2023</t>
    </r>
    <r>
      <rPr>
        <sz val="12"/>
        <rFont val="黑体"/>
        <charset val="134"/>
      </rPr>
      <t>年预算数</t>
    </r>
  </si>
  <si>
    <r>
      <rPr>
        <sz val="12"/>
        <rFont val="Times New Roman"/>
        <charset val="134"/>
      </rPr>
      <t>2023</t>
    </r>
    <r>
      <rPr>
        <sz val="12"/>
        <rFont val="黑体"/>
        <charset val="134"/>
      </rPr>
      <t>年预算数比</t>
    </r>
    <r>
      <rPr>
        <sz val="12"/>
        <rFont val="Times New Roman"/>
        <charset val="134"/>
      </rPr>
      <t xml:space="preserve">
2022</t>
    </r>
    <r>
      <rPr>
        <sz val="12"/>
        <rFont val="黑体"/>
        <charset val="134"/>
      </rPr>
      <t>年完成数增减</t>
    </r>
  </si>
  <si>
    <t>备注</t>
  </si>
  <si>
    <t>一、税收收入</t>
  </si>
  <si>
    <t xml:space="preserve">    （一）增值税</t>
  </si>
  <si>
    <t xml:space="preserve">           国有企业增值税</t>
  </si>
  <si>
    <t xml:space="preserve">           集体企业增值税</t>
  </si>
  <si>
    <t xml:space="preserve">           股份制企业增值税</t>
  </si>
  <si>
    <t xml:space="preserve">           外商投资企业增值税</t>
  </si>
  <si>
    <t xml:space="preserve">           私营企业增值税</t>
  </si>
  <si>
    <t xml:space="preserve">           其他增值税</t>
  </si>
  <si>
    <t xml:space="preserve">           增值税滞纳金、罚金</t>
  </si>
  <si>
    <t xml:space="preserve">           增值税退税</t>
  </si>
  <si>
    <t xml:space="preserve">           改征增值税</t>
  </si>
  <si>
    <t xml:space="preserve">    （二）消费税</t>
  </si>
  <si>
    <t xml:space="preserve">           一般营业税</t>
  </si>
  <si>
    <t xml:space="preserve">           营业税滞纳金、罚款收入</t>
  </si>
  <si>
    <t xml:space="preserve">    （三）企业所得税</t>
  </si>
  <si>
    <t xml:space="preserve">           国有电力工业所得税</t>
  </si>
  <si>
    <t xml:space="preserve">           其他国有企业所得税</t>
  </si>
  <si>
    <t xml:space="preserve">           集体企业所得税</t>
  </si>
  <si>
    <t xml:space="preserve">           股份制企业所得税</t>
  </si>
  <si>
    <t xml:space="preserve">           联营企业所得税</t>
  </si>
  <si>
    <t xml:space="preserve">        港澳台和外商投资企业所得税</t>
  </si>
  <si>
    <t xml:space="preserve">           私营企业所得税</t>
  </si>
  <si>
    <t xml:space="preserve">           其他企业所得税</t>
  </si>
  <si>
    <t>企业所得税税款滞纳金、罚款、加收利息收入</t>
  </si>
  <si>
    <t xml:space="preserve">           所得税退税</t>
  </si>
  <si>
    <t xml:space="preserve">     (四)个人所得税</t>
  </si>
  <si>
    <t xml:space="preserve">    （五）资源税</t>
  </si>
  <si>
    <t xml:space="preserve">    （六）城市维护建设税</t>
  </si>
  <si>
    <t xml:space="preserve">    （七）房产税</t>
  </si>
  <si>
    <t xml:space="preserve">    （八）印花税</t>
  </si>
  <si>
    <t xml:space="preserve">    （九）城镇土地使用税</t>
  </si>
  <si>
    <t xml:space="preserve">    （十）土地增值税</t>
  </si>
  <si>
    <t xml:space="preserve">    （十一）车船税</t>
  </si>
  <si>
    <t xml:space="preserve">    （十二）耕地占用税</t>
  </si>
  <si>
    <t xml:space="preserve">    （十三）契税</t>
  </si>
  <si>
    <t xml:space="preserve">    （十四）环境保护税</t>
  </si>
  <si>
    <t xml:space="preserve">    （十五）其他税收收入</t>
  </si>
  <si>
    <t>二、非税收入</t>
  </si>
  <si>
    <t xml:space="preserve">  （一）专项收入</t>
  </si>
  <si>
    <t xml:space="preserve">        排污费收入</t>
  </si>
  <si>
    <t xml:space="preserve">        水资源费收入</t>
  </si>
  <si>
    <t xml:space="preserve">        教育费附加收入</t>
  </si>
  <si>
    <t xml:space="preserve">        探矿权、采矿权使用费及价款收入</t>
  </si>
  <si>
    <t xml:space="preserve">        地方教育附加收入</t>
  </si>
  <si>
    <t xml:space="preserve">        文化事业建设费收入</t>
  </si>
  <si>
    <t xml:space="preserve">        残疾人就业保障金收入</t>
  </si>
  <si>
    <t xml:space="preserve">        教育资金收入</t>
  </si>
  <si>
    <t xml:space="preserve">        农田水利建设资金收入</t>
  </si>
  <si>
    <t xml:space="preserve">        育林基金收入</t>
  </si>
  <si>
    <t xml:space="preserve">        森林植被恢复费</t>
  </si>
  <si>
    <t xml:space="preserve">        水利建设专项收入</t>
  </si>
  <si>
    <t xml:space="preserve">  （二）行政性收费收入</t>
  </si>
  <si>
    <t xml:space="preserve">       公安行政事业性收费收入</t>
  </si>
  <si>
    <t xml:space="preserve">       法院行政事业性收费收入</t>
  </si>
  <si>
    <t xml:space="preserve">       司法行政事业性收费收入</t>
  </si>
  <si>
    <t xml:space="preserve">       财政行政事业性收费收入</t>
  </si>
  <si>
    <t xml:space="preserve">       人口和计划生育行政事业性收费收入</t>
  </si>
  <si>
    <t xml:space="preserve">       人防办行政事业性收费收入</t>
  </si>
  <si>
    <t xml:space="preserve">      质量监督检验检疫行政事业性收费收入</t>
  </si>
  <si>
    <t xml:space="preserve">       教育行政事业性收费收入</t>
  </si>
  <si>
    <t xml:space="preserve">       国土资源行政事业性收费收入</t>
  </si>
  <si>
    <t xml:space="preserve">       建设行政事业性收费收入</t>
  </si>
  <si>
    <t xml:space="preserve">       环保行政事业性收费收入</t>
  </si>
  <si>
    <t xml:space="preserve">       交通运输行政事业性收费收入</t>
  </si>
  <si>
    <t xml:space="preserve">       农业行政事业性收费收入</t>
  </si>
  <si>
    <t xml:space="preserve">       林业行政事业性收费收入</t>
  </si>
  <si>
    <t xml:space="preserve">       水利行政事业性收费收入</t>
  </si>
  <si>
    <t xml:space="preserve">       卫生行政事业性收费收入</t>
  </si>
  <si>
    <t xml:space="preserve">       民政行政事业性收费收入</t>
  </si>
  <si>
    <t xml:space="preserve">       人力资源和社会保障行政事业性收费收入</t>
  </si>
  <si>
    <t xml:space="preserve">       水土保持补偿费收入</t>
  </si>
  <si>
    <t xml:space="preserve">       其他行政事业性收费收入</t>
  </si>
  <si>
    <t xml:space="preserve">  （三）罚没收入</t>
  </si>
  <si>
    <t xml:space="preserve">       公安罚没收入</t>
  </si>
  <si>
    <t xml:space="preserve">       检察院罚没收入</t>
  </si>
  <si>
    <t xml:space="preserve">       法院罚没收入</t>
  </si>
  <si>
    <t xml:space="preserve">       药品监督罚没收入</t>
  </si>
  <si>
    <t xml:space="preserve">       交通罚没收入</t>
  </si>
  <si>
    <t xml:space="preserve">       卫生部门罚没收入</t>
  </si>
  <si>
    <t xml:space="preserve">       工商罚没收入</t>
  </si>
  <si>
    <t xml:space="preserve">       税务部门罚没收入</t>
  </si>
  <si>
    <t xml:space="preserve">       市场监督罚没收入</t>
  </si>
  <si>
    <t xml:space="preserve">       其他罚没收入</t>
  </si>
  <si>
    <t xml:space="preserve"> （四）国有资本经营收入</t>
  </si>
  <si>
    <t xml:space="preserve">       股利、股息收入</t>
  </si>
  <si>
    <t xml:space="preserve">       产权转让收入</t>
  </si>
  <si>
    <t xml:space="preserve">       国有企业计划亏损补贴</t>
  </si>
  <si>
    <t>（五）国有资源（资产）有偿使用收入</t>
  </si>
  <si>
    <t>（六）捐赠收入</t>
  </si>
  <si>
    <t>（七）政府住房基金收入</t>
  </si>
  <si>
    <t>（八）其他收入</t>
  </si>
  <si>
    <t>公共财政预算收入合计</t>
  </si>
  <si>
    <t>上 划 中 央 两 税 收 入</t>
  </si>
  <si>
    <t xml:space="preserve">                 上划增值税</t>
  </si>
  <si>
    <t xml:space="preserve">                 上划消费税</t>
  </si>
  <si>
    <t>上划中央所得税</t>
  </si>
  <si>
    <t>企业所得税</t>
  </si>
  <si>
    <t>个人所得税</t>
  </si>
  <si>
    <t>上划中央营业税</t>
  </si>
  <si>
    <t>上划自治区收入合计</t>
  </si>
  <si>
    <t xml:space="preserve">        一、上划自治区增值税收入</t>
  </si>
  <si>
    <t xml:space="preserve">        二、上划自治区营业税收入</t>
  </si>
  <si>
    <t xml:space="preserve">        三、上划自治区企业所得税收入</t>
  </si>
  <si>
    <t xml:space="preserve">        四、上划自治区个人所得税收入</t>
  </si>
  <si>
    <t xml:space="preserve">        五、上划环境保护税</t>
  </si>
  <si>
    <t>财 政 收 入 合 计</t>
  </si>
  <si>
    <t>按部门分：</t>
  </si>
  <si>
    <t>税务</t>
  </si>
  <si>
    <t>财政</t>
  </si>
  <si>
    <t>附件4</t>
  </si>
  <si>
    <r>
      <rPr>
        <sz val="22"/>
        <rFont val="方正小标宋简体"/>
        <charset val="134"/>
      </rPr>
      <t>环江毛南族自治县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年一般公共预算支出明细表</t>
    </r>
  </si>
  <si>
    <t>科目编码</t>
  </si>
  <si>
    <t>科目名称</t>
  </si>
  <si>
    <t>单位名称</t>
  </si>
  <si>
    <t>基本支出</t>
  </si>
  <si>
    <t>项目支出</t>
  </si>
  <si>
    <t>小计</t>
  </si>
  <si>
    <t>工资福利支出</t>
  </si>
  <si>
    <t>商品服务支出</t>
  </si>
  <si>
    <t>对个人和家庭补助支出</t>
  </si>
  <si>
    <t>县级财力安排</t>
  </si>
  <si>
    <t>上年结转项目支出</t>
  </si>
  <si>
    <t>上级转移支付支出</t>
  </si>
  <si>
    <t>1=2+6</t>
  </si>
  <si>
    <t>2=3+4+5</t>
  </si>
  <si>
    <t>6=7+8+9</t>
  </si>
  <si>
    <t>**</t>
  </si>
  <si>
    <t/>
  </si>
  <si>
    <t>201</t>
  </si>
  <si>
    <t>一般公共服务支出</t>
  </si>
  <si>
    <t>20101</t>
  </si>
  <si>
    <t>人大事务</t>
  </si>
  <si>
    <t>款小计</t>
  </si>
  <si>
    <t>2010101</t>
  </si>
  <si>
    <t>行政运行</t>
  </si>
  <si>
    <t>环江毛南族自治县人民代表大会常务委员会</t>
  </si>
  <si>
    <r>
      <rPr>
        <sz val="11"/>
        <rFont val="仿宋_GB2312"/>
        <charset val="134"/>
      </rPr>
      <t>办公设备购置</t>
    </r>
    <r>
      <rPr>
        <sz val="11"/>
        <rFont val="Times New Roman"/>
        <charset val="134"/>
      </rPr>
      <t>12.8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六委一中心工作业务经费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人大办业务经费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万</t>
    </r>
  </si>
  <si>
    <t>环江毛南族自治县川山镇人民政府</t>
  </si>
  <si>
    <t>环江毛南族自治县驯乐苗族乡人民政府</t>
  </si>
  <si>
    <r>
      <rPr>
        <sz val="11"/>
        <rFont val="仿宋_GB2312"/>
        <charset val="134"/>
      </rPr>
      <t>人大代表会议及代表小组活动经费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</si>
  <si>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2010104</t>
  </si>
  <si>
    <t>人大会议</t>
  </si>
  <si>
    <r>
      <rPr>
        <sz val="11"/>
        <rFont val="仿宋_GB2312"/>
        <charset val="134"/>
      </rPr>
      <t>常委会会议经费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代表列席旁听常委会经费</t>
    </r>
    <r>
      <rPr>
        <sz val="11"/>
        <rFont val="Times New Roman"/>
        <charset val="134"/>
      </rPr>
      <t>3.29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乡镇人民代表大会会议经费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自治县人民代表大会会议经费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万。</t>
    </r>
  </si>
  <si>
    <t>2010105</t>
  </si>
  <si>
    <t>人大立法</t>
  </si>
  <si>
    <r>
      <rPr>
        <sz val="11"/>
        <rFont val="仿宋_GB2312"/>
        <charset val="134"/>
      </rPr>
      <t>立法研究咨询服务费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立法专项经费</t>
    </r>
    <r>
      <rPr>
        <sz val="11"/>
        <rFont val="Times New Roman"/>
        <charset val="134"/>
      </rPr>
      <t>60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普法宣传经费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万。</t>
    </r>
  </si>
  <si>
    <t>2010106</t>
  </si>
  <si>
    <t>人大监督</t>
  </si>
  <si>
    <r>
      <rPr>
        <sz val="11"/>
        <rFont val="仿宋_GB2312"/>
        <charset val="134"/>
      </rPr>
      <t>执法检查经费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专题调研视察、专题询问、工作评议等监督工作经费</t>
    </r>
    <r>
      <rPr>
        <sz val="11"/>
        <rFont val="Times New Roman"/>
        <charset val="134"/>
      </rPr>
      <t>18</t>
    </r>
    <r>
      <rPr>
        <sz val="11"/>
        <rFont val="仿宋_GB2312"/>
        <charset val="134"/>
      </rPr>
      <t>万。</t>
    </r>
  </si>
  <si>
    <t>2010107</t>
  </si>
  <si>
    <t>人大代表履职能力提升</t>
  </si>
  <si>
    <r>
      <rPr>
        <sz val="11"/>
        <rFont val="仿宋_GB2312"/>
        <charset val="134"/>
      </rPr>
      <t>县级人大代表履职培训经费</t>
    </r>
    <r>
      <rPr>
        <sz val="11"/>
        <rFont val="Times New Roman"/>
        <charset val="134"/>
      </rPr>
      <t>22.7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县级人大代表小组活动经费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乡镇人大代表履职培训经费</t>
    </r>
    <r>
      <rPr>
        <sz val="11"/>
        <rFont val="Times New Roman"/>
        <charset val="134"/>
      </rPr>
      <t>38.8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乡镇人大代表小组活动经费</t>
    </r>
    <r>
      <rPr>
        <sz val="11"/>
        <rFont val="Times New Roman"/>
        <charset val="134"/>
      </rPr>
      <t>14.8</t>
    </r>
    <r>
      <rPr>
        <sz val="11"/>
        <rFont val="仿宋_GB2312"/>
        <charset val="134"/>
      </rPr>
      <t>万。</t>
    </r>
  </si>
  <si>
    <t>2010108</t>
  </si>
  <si>
    <t>代表工作</t>
  </si>
  <si>
    <r>
      <rPr>
        <sz val="11"/>
        <rFont val="仿宋_GB2312"/>
        <charset val="134"/>
      </rPr>
      <t>人大代表联络站运行经费</t>
    </r>
    <r>
      <rPr>
        <sz val="11"/>
        <rFont val="Times New Roman"/>
        <charset val="134"/>
      </rPr>
      <t>31.26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县级人大代表履职活动经费</t>
    </r>
    <r>
      <rPr>
        <sz val="11"/>
        <rFont val="Times New Roman"/>
        <charset val="134"/>
      </rPr>
      <t>44.35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乡镇人大代表履职活动经费</t>
    </r>
    <r>
      <rPr>
        <sz val="11"/>
        <rFont val="Times New Roman"/>
        <charset val="134"/>
      </rPr>
      <t>77.6</t>
    </r>
    <r>
      <rPr>
        <sz val="11"/>
        <rFont val="仿宋_GB2312"/>
        <charset val="134"/>
      </rPr>
      <t>万。</t>
    </r>
  </si>
  <si>
    <t>2010109</t>
  </si>
  <si>
    <t>人大信访工作</t>
  </si>
  <si>
    <r>
      <rPr>
        <sz val="11"/>
        <rFont val="仿宋_GB2312"/>
        <charset val="134"/>
      </rPr>
      <t>人大信访工作经费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万。</t>
    </r>
  </si>
  <si>
    <t>2010199</t>
  </si>
  <si>
    <t>其他人大事务支出</t>
  </si>
  <si>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代表风采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宣传经费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城西街道人大工委代表联络站、代表服务中心建设经费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代表履职平台信息化建设经费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联系村工作经费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全国少数民族自治县人大工作联席会议经费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人大代表议案建议办理专项经费</t>
    </r>
    <r>
      <rPr>
        <sz val="11"/>
        <rFont val="Times New Roman"/>
        <charset val="134"/>
      </rPr>
      <t>100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人大志编撰经费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万。</t>
    </r>
  </si>
  <si>
    <t>20102</t>
  </si>
  <si>
    <t>政协事务</t>
  </si>
  <si>
    <t>2010201</t>
  </si>
  <si>
    <t>中国人民政治协商会议环江毛南族自治县委员会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</si>
  <si>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0.27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政协业务经费</t>
    </r>
    <r>
      <rPr>
        <sz val="11"/>
        <rFont val="Times New Roman"/>
        <charset val="134"/>
      </rPr>
      <t>14</t>
    </r>
    <r>
      <rPr>
        <sz val="11"/>
        <rFont val="仿宋_GB2312"/>
        <charset val="134"/>
      </rPr>
      <t>万。</t>
    </r>
  </si>
  <si>
    <t>2010203</t>
  </si>
  <si>
    <t>机关服务</t>
  </si>
  <si>
    <r>
      <rPr>
        <sz val="11"/>
        <rFont val="仿宋_GB2312"/>
        <charset val="134"/>
      </rPr>
      <t>政协机关办公费</t>
    </r>
    <r>
      <rPr>
        <sz val="11"/>
        <rFont val="Times New Roman"/>
        <charset val="134"/>
      </rPr>
      <t>22</t>
    </r>
    <r>
      <rPr>
        <sz val="11"/>
        <rFont val="仿宋_GB2312"/>
        <charset val="134"/>
      </rPr>
      <t>万。</t>
    </r>
  </si>
  <si>
    <t>2010204</t>
  </si>
  <si>
    <t>政协会议</t>
  </si>
  <si>
    <r>
      <rPr>
        <sz val="11"/>
        <rFont val="仿宋_GB2312"/>
        <charset val="134"/>
      </rPr>
      <t>协商会议活动费</t>
    </r>
    <r>
      <rPr>
        <sz val="11"/>
        <rFont val="Times New Roman"/>
        <charset val="134"/>
      </rPr>
      <t>23</t>
    </r>
    <r>
      <rPr>
        <sz val="11"/>
        <rFont val="仿宋_GB2312"/>
        <charset val="134"/>
      </rPr>
      <t>万。</t>
    </r>
  </si>
  <si>
    <t>2010206</t>
  </si>
  <si>
    <t>参政议政</t>
  </si>
  <si>
    <r>
      <rPr>
        <sz val="11"/>
        <rFont val="仿宋_GB2312"/>
        <charset val="134"/>
      </rPr>
      <t>政协委员活动经费</t>
    </r>
    <r>
      <rPr>
        <sz val="11"/>
        <rFont val="Times New Roman"/>
        <charset val="134"/>
      </rPr>
      <t>42.5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</si>
  <si>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20103</t>
  </si>
  <si>
    <t>政府办公厅（室）及相关机构事务</t>
  </si>
  <si>
    <t>2010301</t>
  </si>
  <si>
    <t>环江毛南族自治县人民政府办公室</t>
  </si>
  <si>
    <r>
      <rPr>
        <sz val="11"/>
        <rFont val="仿宋_GB2312"/>
        <charset val="134"/>
      </rPr>
      <t>办公业务经费</t>
    </r>
    <r>
      <rPr>
        <sz val="11"/>
        <rFont val="Times New Roman"/>
        <charset val="134"/>
      </rPr>
      <t>18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0.26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招商引资前期经费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政府办业务经费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政府法律顾问服务工作经费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政府机要信息业务经费</t>
    </r>
    <r>
      <rPr>
        <sz val="11"/>
        <rFont val="Times New Roman"/>
        <charset val="134"/>
      </rPr>
      <t>4.5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政府系统业务培训经费</t>
    </r>
    <r>
      <rPr>
        <sz val="11"/>
        <rFont val="Times New Roman"/>
        <charset val="134"/>
      </rPr>
      <t>3.08</t>
    </r>
    <r>
      <rPr>
        <sz val="11"/>
        <rFont val="仿宋_GB2312"/>
        <charset val="134"/>
      </rPr>
      <t>万。</t>
    </r>
  </si>
  <si>
    <t>中国共产党环江毛南族自治县委员会党史研究室</t>
  </si>
  <si>
    <r>
      <rPr>
        <sz val="11"/>
        <rFont val="仿宋_GB2312"/>
        <charset val="134"/>
      </rPr>
      <t>党史宣传工作经费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吉祥红军村革命陈列馆布展工作经费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万。</t>
    </r>
  </si>
  <si>
    <t>中国共产党环江毛南族自治县委员会机构编制委员会办公室</t>
  </si>
  <si>
    <r>
      <rPr>
        <sz val="11"/>
        <rFont val="仿宋_GB2312"/>
        <charset val="134"/>
      </rPr>
      <t>办公设备购买费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党支部组织生活活动费</t>
    </r>
    <r>
      <rPr>
        <sz val="11"/>
        <rFont val="Times New Roman"/>
        <charset val="134"/>
      </rPr>
      <t>0.17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机构编制业务费</t>
    </r>
    <r>
      <rPr>
        <sz val="11"/>
        <rFont val="Times New Roman"/>
        <charset val="134"/>
      </rPr>
      <t>1.99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绩效考评工作经费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日常业务工作经费</t>
    </r>
    <r>
      <rPr>
        <sz val="11"/>
        <rFont val="Times New Roman"/>
        <charset val="134"/>
      </rPr>
      <t>4.5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事业单位登记管理业务费</t>
    </r>
    <r>
      <rPr>
        <sz val="11"/>
        <rFont val="Times New Roman"/>
        <charset val="134"/>
      </rPr>
      <t>1.6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政务和公益中文域名注册及运行费</t>
    </r>
    <r>
      <rPr>
        <sz val="11"/>
        <rFont val="Times New Roman"/>
        <charset val="134"/>
      </rPr>
      <t>3.6</t>
    </r>
    <r>
      <rPr>
        <sz val="11"/>
        <rFont val="仿宋_GB2312"/>
        <charset val="134"/>
      </rPr>
      <t>万。</t>
    </r>
  </si>
  <si>
    <t>环江毛南族自治县住房制度改革中心</t>
  </si>
  <si>
    <r>
      <rPr>
        <sz val="11"/>
        <rFont val="仿宋_GB2312"/>
        <charset val="134"/>
      </rPr>
      <t>保障性安居工程业务经费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0.03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房改业务经费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万。</t>
    </r>
  </si>
  <si>
    <t>环江毛南族自治县地方志编纂委员会办公室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</si>
  <si>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0.05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地方志资料年报收集工作</t>
    </r>
    <r>
      <rPr>
        <sz val="11"/>
        <rFont val="Times New Roman"/>
        <charset val="134"/>
      </rPr>
      <t>1.85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购置工具书及全国史志类地情资料书</t>
    </r>
    <r>
      <rPr>
        <sz val="11"/>
        <rFont val="Times New Roman"/>
        <charset val="134"/>
      </rPr>
      <t>2.8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日常办公费</t>
    </r>
    <r>
      <rPr>
        <sz val="11"/>
        <rFont val="Times New Roman"/>
        <charset val="134"/>
      </rPr>
      <t>3.5</t>
    </r>
    <r>
      <rPr>
        <sz val="11"/>
        <rFont val="仿宋_GB2312"/>
        <charset val="134"/>
      </rPr>
      <t>万。</t>
    </r>
  </si>
  <si>
    <t>环江毛南族自治县机关事务服务中心</t>
  </si>
  <si>
    <t>环江毛南族自治县大数据发展局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</si>
  <si>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业务费</t>
    </r>
    <r>
      <rPr>
        <sz val="11"/>
        <rFont val="Times New Roman"/>
        <charset val="134"/>
      </rPr>
      <t>39.5</t>
    </r>
    <r>
      <rPr>
        <sz val="11"/>
        <rFont val="仿宋_GB2312"/>
        <charset val="134"/>
      </rPr>
      <t>万。</t>
    </r>
  </si>
  <si>
    <t>中共环江毛南族自治县委员会环江毛南族自治县人民政府信访局</t>
  </si>
  <si>
    <t>各乡镇</t>
  </si>
  <si>
    <r>
      <rPr>
        <sz val="11"/>
        <rFont val="仿宋_GB2312"/>
        <charset val="134"/>
      </rPr>
      <t>思恩镇</t>
    </r>
    <r>
      <rPr>
        <sz val="11"/>
        <rFont val="Times New Roman"/>
        <charset val="134"/>
      </rPr>
      <t>85</t>
    </r>
    <r>
      <rPr>
        <sz val="11"/>
        <rFont val="仿宋_GB2312"/>
        <charset val="134"/>
      </rPr>
      <t>万元，大才乡</t>
    </r>
    <r>
      <rPr>
        <sz val="11"/>
        <rFont val="Times New Roman"/>
        <charset val="134"/>
      </rPr>
      <t>59.51</t>
    </r>
    <r>
      <rPr>
        <sz val="11"/>
        <rFont val="仿宋_GB2312"/>
        <charset val="134"/>
      </rPr>
      <t>万元，水源镇</t>
    </r>
    <r>
      <rPr>
        <sz val="11"/>
        <rFont val="Times New Roman"/>
        <charset val="134"/>
      </rPr>
      <t>100.03</t>
    </r>
    <r>
      <rPr>
        <sz val="11"/>
        <rFont val="仿宋_GB2312"/>
        <charset val="134"/>
      </rPr>
      <t>万元，洛阳镇</t>
    </r>
    <r>
      <rPr>
        <sz val="11"/>
        <rFont val="Times New Roman"/>
        <charset val="134"/>
      </rPr>
      <t>113.46</t>
    </r>
    <r>
      <rPr>
        <sz val="11"/>
        <rFont val="仿宋_GB2312"/>
        <charset val="134"/>
      </rPr>
      <t>万元，川山镇</t>
    </r>
    <r>
      <rPr>
        <sz val="11"/>
        <rFont val="Times New Roman"/>
        <charset val="134"/>
      </rPr>
      <t>85.01</t>
    </r>
    <r>
      <rPr>
        <sz val="11"/>
        <rFont val="仿宋_GB2312"/>
        <charset val="134"/>
      </rPr>
      <t>万元，下南乡</t>
    </r>
    <r>
      <rPr>
        <sz val="11"/>
        <rFont val="Times New Roman"/>
        <charset val="134"/>
      </rPr>
      <t>68.01</t>
    </r>
    <r>
      <rPr>
        <sz val="11"/>
        <rFont val="仿宋_GB2312"/>
        <charset val="134"/>
      </rPr>
      <t>万元，大安乡</t>
    </r>
    <r>
      <rPr>
        <sz val="11"/>
        <rFont val="Times New Roman"/>
        <charset val="134"/>
      </rPr>
      <t>70</t>
    </r>
    <r>
      <rPr>
        <sz val="11"/>
        <rFont val="仿宋_GB2312"/>
        <charset val="134"/>
      </rPr>
      <t>万元，长美乡</t>
    </r>
    <r>
      <rPr>
        <sz val="11"/>
        <rFont val="Times New Roman"/>
        <charset val="134"/>
      </rPr>
      <t>68</t>
    </r>
    <r>
      <rPr>
        <sz val="11"/>
        <rFont val="仿宋_GB2312"/>
        <charset val="134"/>
      </rPr>
      <t>万元，明伦镇</t>
    </r>
    <r>
      <rPr>
        <sz val="11"/>
        <rFont val="Times New Roman"/>
        <charset val="134"/>
      </rPr>
      <t>93.39</t>
    </r>
    <r>
      <rPr>
        <sz val="11"/>
        <rFont val="仿宋_GB2312"/>
        <charset val="134"/>
      </rPr>
      <t>万元，东兴镇</t>
    </r>
    <r>
      <rPr>
        <sz val="11"/>
        <rFont val="Times New Roman"/>
        <charset val="134"/>
      </rPr>
      <t>117.05</t>
    </r>
    <r>
      <rPr>
        <sz val="11"/>
        <rFont val="仿宋_GB2312"/>
        <charset val="134"/>
      </rPr>
      <t>万元，龙岩乡</t>
    </r>
    <r>
      <rPr>
        <sz val="11"/>
        <rFont val="Times New Roman"/>
        <charset val="134"/>
      </rPr>
      <t>85</t>
    </r>
    <r>
      <rPr>
        <sz val="11"/>
        <rFont val="仿宋_GB2312"/>
        <charset val="134"/>
      </rPr>
      <t>万元，驯乐乡</t>
    </r>
    <r>
      <rPr>
        <sz val="11"/>
        <rFont val="Times New Roman"/>
        <charset val="134"/>
      </rPr>
      <t>82</t>
    </r>
    <r>
      <rPr>
        <sz val="11"/>
        <rFont val="仿宋_GB2312"/>
        <charset val="134"/>
      </rPr>
      <t>万元，城西街道办</t>
    </r>
    <r>
      <rPr>
        <sz val="11"/>
        <rFont val="Times New Roman"/>
        <charset val="134"/>
      </rPr>
      <t>59.5</t>
    </r>
    <r>
      <rPr>
        <sz val="11"/>
        <rFont val="仿宋_GB2312"/>
        <charset val="134"/>
      </rPr>
      <t>万元。</t>
    </r>
  </si>
  <si>
    <t>2010302</t>
  </si>
  <si>
    <t>一般行政管理事务</t>
  </si>
  <si>
    <r>
      <rPr>
        <sz val="11"/>
        <rFont val="仿宋_GB2312"/>
        <charset val="134"/>
      </rPr>
      <t>公务车辆购置</t>
    </r>
    <r>
      <rPr>
        <sz val="11"/>
        <rFont val="Times New Roman"/>
        <charset val="134"/>
      </rPr>
      <t>97.22</t>
    </r>
    <r>
      <rPr>
        <sz val="11"/>
        <rFont val="仿宋_GB2312"/>
        <charset val="134"/>
      </rPr>
      <t>万。</t>
    </r>
  </si>
  <si>
    <t>2010303</t>
  </si>
  <si>
    <r>
      <rPr>
        <sz val="11"/>
        <rFont val="仿宋_GB2312"/>
        <charset val="134"/>
      </rPr>
      <t>党组织活动经费</t>
    </r>
    <r>
      <rPr>
        <sz val="11"/>
        <rFont val="Times New Roman"/>
        <charset val="134"/>
      </rPr>
      <t>0.19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公共机构节能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机关后勤保障服务费</t>
    </r>
    <r>
      <rPr>
        <sz val="11"/>
        <rFont val="Times New Roman"/>
        <charset val="134"/>
      </rPr>
      <t>75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县府大院日常保洁服务费</t>
    </r>
    <r>
      <rPr>
        <sz val="11"/>
        <rFont val="Times New Roman"/>
        <charset val="134"/>
      </rPr>
      <t>18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县公务用车管理中心驾驶员出车差旅费</t>
    </r>
    <r>
      <rPr>
        <sz val="11"/>
        <rFont val="Times New Roman"/>
        <charset val="134"/>
      </rPr>
      <t>65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县交流挂职领导基本生活用具购置费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>,</t>
    </r>
  </si>
  <si>
    <t>2010308</t>
  </si>
  <si>
    <t>信访事务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</si>
  <si>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通讯网络费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办公费用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宣传费</t>
    </r>
    <r>
      <rPr>
        <sz val="11"/>
        <rFont val="Times New Roman"/>
        <charset val="134"/>
      </rPr>
      <t>0.65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值班、接访、劝返经费</t>
    </r>
    <r>
      <rPr>
        <sz val="11"/>
        <rFont val="Times New Roman"/>
        <charset val="134"/>
      </rPr>
      <t>22</t>
    </r>
    <r>
      <rPr>
        <sz val="11"/>
        <rFont val="仿宋_GB2312"/>
        <charset val="134"/>
      </rPr>
      <t>万。</t>
    </r>
  </si>
  <si>
    <t>2010350</t>
  </si>
  <si>
    <t>事业运行</t>
  </si>
  <si>
    <t>中国人民解放军广西环江毛南族自治县人民武装部</t>
  </si>
  <si>
    <t>2010399</t>
  </si>
  <si>
    <t>其他政府办公厅（室）及相关机构事务支出</t>
  </si>
  <si>
    <t>河池环江工业园区管理委员会</t>
  </si>
  <si>
    <r>
      <rPr>
        <sz val="11"/>
        <rFont val="仿宋_GB2312"/>
        <charset val="134"/>
      </rPr>
      <t>安全生产工作经费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办公设备购置费</t>
    </r>
    <r>
      <rPr>
        <sz val="11"/>
        <rFont val="Times New Roman"/>
        <charset val="134"/>
      </rPr>
      <t>4.29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0.68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服务企业综合业务工作经费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干部培训费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河刚留守处各项经费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环境保护工作经费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联系村工作经费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维稳、处纠业务工作经费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园区财政业务工作经费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园区党建业务工作经费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园区工会业务工作补助经费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园区国土规划建设业务工作经费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招商工作接待费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招商前期业务工作经费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招商项目考察对接工作费用</t>
    </r>
    <r>
      <rPr>
        <sz val="11"/>
        <rFont val="Times New Roman"/>
        <charset val="134"/>
      </rPr>
      <t>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综合业务工作费用</t>
    </r>
    <r>
      <rPr>
        <sz val="11"/>
        <rFont val="Times New Roman"/>
        <charset val="134"/>
      </rPr>
      <t>30.23</t>
    </r>
    <r>
      <rPr>
        <sz val="11"/>
        <rFont val="仿宋_GB2312"/>
        <charset val="134"/>
      </rPr>
      <t>万。</t>
    </r>
  </si>
  <si>
    <t>20104</t>
  </si>
  <si>
    <t>发展与改革事务</t>
  </si>
  <si>
    <t>2010401</t>
  </si>
  <si>
    <t>环江毛南族自治县发展和改革局</t>
  </si>
  <si>
    <t>2010402</t>
  </si>
  <si>
    <r>
      <rPr>
        <sz val="11"/>
        <rFont val="仿宋_GB2312"/>
        <charset val="134"/>
      </rPr>
      <t>党组织活动经费</t>
    </r>
    <r>
      <rPr>
        <sz val="11"/>
        <rFont val="Times New Roman"/>
        <charset val="134"/>
      </rPr>
      <t>0.61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工程项目监理、规划设计编审、项目勘察及项目竣工验收经费</t>
    </r>
    <r>
      <rPr>
        <sz val="11"/>
        <rFont val="Times New Roman"/>
        <charset val="134"/>
      </rPr>
      <t>14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业务工作经费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优化营商环境工作经费</t>
    </r>
    <r>
      <rPr>
        <sz val="11"/>
        <rFont val="Times New Roman"/>
        <charset val="134"/>
      </rPr>
      <t>2.43</t>
    </r>
    <r>
      <rPr>
        <sz val="11"/>
        <rFont val="仿宋_GB2312"/>
        <charset val="134"/>
      </rPr>
      <t>万。</t>
    </r>
  </si>
  <si>
    <t>2010408</t>
  </si>
  <si>
    <t>物价管理</t>
  </si>
  <si>
    <r>
      <rPr>
        <sz val="11"/>
        <rFont val="仿宋_GB2312"/>
        <charset val="134"/>
      </rPr>
      <t>物价管理业务费</t>
    </r>
    <r>
      <rPr>
        <sz val="11"/>
        <rFont val="Times New Roman"/>
        <charset val="134"/>
      </rPr>
      <t>4.16</t>
    </r>
    <r>
      <rPr>
        <sz val="11"/>
        <rFont val="仿宋_GB2312"/>
        <charset val="134"/>
      </rPr>
      <t>万。</t>
    </r>
  </si>
  <si>
    <t>2010450</t>
  </si>
  <si>
    <t>20105</t>
  </si>
  <si>
    <t>统计信息事务</t>
  </si>
  <si>
    <t>2010501</t>
  </si>
  <si>
    <t>环江毛南族自治县统计局</t>
  </si>
  <si>
    <r>
      <rPr>
        <sz val="11"/>
        <rFont val="仿宋_GB2312"/>
        <charset val="134"/>
      </rPr>
      <t>党支部活动经费</t>
    </r>
    <r>
      <rPr>
        <sz val="11"/>
        <rFont val="Times New Roman"/>
        <charset val="134"/>
      </rPr>
      <t>0.3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</si>
  <si>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环江毛南族自治县民族宗教事务局</t>
  </si>
  <si>
    <t>2010505</t>
  </si>
  <si>
    <t>专项统计业务</t>
  </si>
  <si>
    <r>
      <rPr>
        <sz val="11"/>
        <rFont val="仿宋_GB2312"/>
        <charset val="134"/>
      </rPr>
      <t>专项统计业务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</si>
  <si>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2010506</t>
  </si>
  <si>
    <t>统计管理</t>
  </si>
  <si>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四上企业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扶持奖励</t>
    </r>
    <r>
      <rPr>
        <sz val="11"/>
        <rFont val="Times New Roman"/>
        <charset val="134"/>
      </rPr>
      <t>17.2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村级统计员补贴</t>
    </r>
    <r>
      <rPr>
        <sz val="11"/>
        <rFont val="Times New Roman"/>
        <charset val="134"/>
      </rPr>
      <t>26.46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</si>
  <si>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2010508</t>
  </si>
  <si>
    <t>统计抽样调查</t>
  </si>
  <si>
    <r>
      <rPr>
        <sz val="11"/>
        <rFont val="仿宋_GB2312"/>
        <charset val="134"/>
      </rPr>
      <t>统计抽样调查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</si>
  <si>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20106</t>
  </si>
  <si>
    <t>财政事务</t>
  </si>
  <si>
    <t>2010601</t>
  </si>
  <si>
    <t>环江毛南族自治县财政局</t>
  </si>
  <si>
    <t>财政所</t>
  </si>
  <si>
    <r>
      <rPr>
        <sz val="11"/>
        <rFont val="仿宋_GB2312"/>
        <charset val="134"/>
      </rPr>
      <t>财政所工作经费</t>
    </r>
    <r>
      <rPr>
        <sz val="11"/>
        <rFont val="Times New Roman"/>
        <charset val="134"/>
      </rPr>
      <t>36</t>
    </r>
    <r>
      <rPr>
        <sz val="11"/>
        <rFont val="仿宋_GB2312"/>
        <charset val="134"/>
      </rPr>
      <t>万元。</t>
    </r>
  </si>
  <si>
    <t>2010606</t>
  </si>
  <si>
    <t>财政监察</t>
  </si>
  <si>
    <r>
      <rPr>
        <sz val="11"/>
        <rFont val="仿宋_GB2312"/>
        <charset val="134"/>
      </rPr>
      <t>财政监察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</si>
  <si>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2010608</t>
  </si>
  <si>
    <t>财政委托业务支出</t>
  </si>
  <si>
    <r>
      <rPr>
        <sz val="11"/>
        <rFont val="仿宋_GB2312"/>
        <charset val="134"/>
      </rPr>
      <t>财政委托业务费</t>
    </r>
    <r>
      <rPr>
        <sz val="11"/>
        <rFont val="Times New Roman"/>
        <charset val="134"/>
      </rPr>
      <t>91.98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评审委托业务费</t>
    </r>
    <r>
      <rPr>
        <sz val="11"/>
        <rFont val="Times New Roman"/>
        <charset val="134"/>
      </rPr>
      <t>400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</si>
  <si>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2010699</t>
  </si>
  <si>
    <t>其他财政事务支出</t>
  </si>
  <si>
    <r>
      <rPr>
        <sz val="11"/>
        <rFont val="仿宋_GB2312"/>
        <charset val="134"/>
      </rPr>
      <t>办公楼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修缮费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办公设备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家具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购置费</t>
    </r>
    <r>
      <rPr>
        <sz val="11"/>
        <rFont val="Times New Roman"/>
        <charset val="134"/>
      </rPr>
      <t>56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0.63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国有资产管理业务费</t>
    </r>
    <r>
      <rPr>
        <sz val="11"/>
        <rFont val="Times New Roman"/>
        <charset val="134"/>
      </rPr>
      <t>12.9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会计管理业务费</t>
    </r>
    <r>
      <rPr>
        <sz val="11"/>
        <rFont val="Times New Roman"/>
        <charset val="134"/>
      </rPr>
      <t>115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机关日常业务费</t>
    </r>
    <r>
      <rPr>
        <sz val="11"/>
        <rFont val="Times New Roman"/>
        <charset val="134"/>
      </rPr>
      <t>77.22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内控制度改革业务</t>
    </r>
    <r>
      <rPr>
        <sz val="11"/>
        <rFont val="Times New Roman"/>
        <charset val="134"/>
      </rPr>
      <t>7.5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</si>
  <si>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20108</t>
  </si>
  <si>
    <t>审计事务</t>
  </si>
  <si>
    <t>2010801</t>
  </si>
  <si>
    <t>环江毛南族自治县审计局</t>
  </si>
  <si>
    <t>2010802</t>
  </si>
  <si>
    <t>2010804</t>
  </si>
  <si>
    <t>审计业务</t>
  </si>
  <si>
    <r>
      <rPr>
        <sz val="11"/>
        <rFont val="仿宋_GB2312"/>
        <charset val="134"/>
      </rPr>
      <t>审计业务</t>
    </r>
    <r>
      <rPr>
        <sz val="11"/>
        <rFont val="Times New Roman"/>
        <charset val="134"/>
      </rPr>
      <t>-</t>
    </r>
    <r>
      <rPr>
        <sz val="11"/>
        <rFont val="仿宋_GB2312"/>
        <charset val="134"/>
      </rPr>
      <t>委托审计费</t>
    </r>
    <r>
      <rPr>
        <sz val="11"/>
        <rFont val="Times New Roman"/>
        <charset val="134"/>
      </rPr>
      <t>65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审计业务费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</si>
  <si>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2010805</t>
  </si>
  <si>
    <t>审计管理</t>
  </si>
  <si>
    <r>
      <rPr>
        <sz val="11"/>
        <rFont val="仿宋_GB2312"/>
        <charset val="134"/>
      </rPr>
      <t>审计管理费</t>
    </r>
    <r>
      <rPr>
        <sz val="11"/>
        <rFont val="Times New Roman"/>
        <charset val="134"/>
      </rPr>
      <t>17.51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</si>
  <si>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2010806</t>
  </si>
  <si>
    <t>信息化建设</t>
  </si>
  <si>
    <r>
      <rPr>
        <sz val="11"/>
        <rFont val="仿宋_GB2312"/>
        <charset val="134"/>
      </rPr>
      <t>信息化建设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</si>
  <si>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2010850</t>
  </si>
  <si>
    <r>
      <rPr>
        <sz val="11"/>
        <rFont val="仿宋_GB2312"/>
        <charset val="134"/>
      </rPr>
      <t>事业运行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</si>
  <si>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2010899</t>
  </si>
  <si>
    <t>其他审计事务支出</t>
  </si>
  <si>
    <r>
      <rPr>
        <sz val="11"/>
        <rFont val="仿宋_GB2312"/>
        <charset val="134"/>
      </rPr>
      <t>其他审计事务支出（党支部费用）</t>
    </r>
    <r>
      <rPr>
        <sz val="11"/>
        <rFont val="Times New Roman"/>
        <charset val="134"/>
      </rPr>
      <t>0.12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其他审计事务支出（政府中心工作）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</si>
  <si>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20111</t>
  </si>
  <si>
    <t>纪检监察事务</t>
  </si>
  <si>
    <t>2011101</t>
  </si>
  <si>
    <t>中国共产党环江毛南族自治县纪律检查委员会</t>
  </si>
  <si>
    <r>
      <rPr>
        <sz val="11"/>
        <rFont val="仿宋_GB2312"/>
        <charset val="134"/>
      </rPr>
      <t>办案业务经费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党组活动经费</t>
    </r>
    <r>
      <rPr>
        <sz val="11"/>
        <rFont val="Times New Roman"/>
        <charset val="134"/>
      </rPr>
      <t>0.85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河池市反腐倡廉教育中心运营费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纪委业务费</t>
    </r>
    <r>
      <rPr>
        <sz val="11"/>
        <rFont val="Times New Roman"/>
        <charset val="134"/>
      </rPr>
      <t>27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租用企业教育基地租金</t>
    </r>
    <r>
      <rPr>
        <sz val="11"/>
        <rFont val="Times New Roman"/>
        <charset val="134"/>
      </rPr>
      <t>200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</si>
  <si>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2011106</t>
  </si>
  <si>
    <t>巡视工作</t>
  </si>
  <si>
    <r>
      <rPr>
        <sz val="11"/>
        <rFont val="仿宋_GB2312"/>
        <charset val="134"/>
      </rPr>
      <t>县委巡察办工作经费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</si>
  <si>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20113</t>
  </si>
  <si>
    <t>商贸事务</t>
  </si>
  <si>
    <t>2011301</t>
  </si>
  <si>
    <t>环江毛南族自治县工业信息化和商务局</t>
  </si>
  <si>
    <t>2011308</t>
  </si>
  <si>
    <t>招商引资</t>
  </si>
  <si>
    <t>环江毛南族自治县投资促进局</t>
  </si>
  <si>
    <r>
      <rPr>
        <sz val="11"/>
        <rFont val="仿宋_GB2312"/>
        <charset val="134"/>
      </rPr>
      <t>保安服务费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党支部组织生活费</t>
    </r>
    <r>
      <rPr>
        <sz val="11"/>
        <rFont val="Times New Roman"/>
        <charset val="134"/>
      </rPr>
      <t>0.09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东盟博览会参会经费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招商工作经费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驻点招商工作经费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项目策划包装费</t>
    </r>
    <r>
      <rPr>
        <sz val="11"/>
        <rFont val="Times New Roman"/>
        <charset val="134"/>
      </rPr>
      <t>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招商宣传册工作经费</t>
    </r>
    <r>
      <rPr>
        <sz val="11"/>
        <rFont val="Times New Roman"/>
        <charset val="134"/>
      </rPr>
      <t>5.6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</si>
  <si>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20123</t>
  </si>
  <si>
    <t>民族事务</t>
  </si>
  <si>
    <t>2012301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</si>
  <si>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民族宗教工资经费</t>
    </r>
    <r>
      <rPr>
        <sz val="11"/>
        <rFont val="Times New Roman"/>
        <charset val="134"/>
      </rPr>
      <t>13.58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</si>
  <si>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2012350</t>
  </si>
  <si>
    <t>环江毛南族自治县少数民族文化和语言文字研究中心</t>
  </si>
  <si>
    <r>
      <rPr>
        <sz val="11"/>
        <rFont val="仿宋_GB2312"/>
        <charset val="134"/>
      </rPr>
      <t>民族语言文字工作经费</t>
    </r>
    <r>
      <rPr>
        <sz val="11"/>
        <rFont val="Times New Roman"/>
        <charset val="134"/>
      </rPr>
      <t>2.7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</si>
  <si>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2012399</t>
  </si>
  <si>
    <t>其他民族事务支出</t>
  </si>
  <si>
    <r>
      <rPr>
        <sz val="11"/>
        <rFont val="仿宋_GB2312"/>
        <charset val="134"/>
      </rPr>
      <t>民族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三项计划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工作经费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少数民族发展资金项目工作经费</t>
    </r>
    <r>
      <rPr>
        <sz val="11"/>
        <rFont val="Times New Roman"/>
        <charset val="134"/>
      </rPr>
      <t>8.27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</si>
  <si>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20125</t>
  </si>
  <si>
    <t>港澳台事务</t>
  </si>
  <si>
    <t>2012501</t>
  </si>
  <si>
    <t>中国共产党环江毛南族自治县委员会统一战线工作部</t>
  </si>
  <si>
    <r>
      <rPr>
        <sz val="11"/>
        <rFont val="仿宋_GB2312"/>
        <charset val="134"/>
      </rPr>
      <t>侨联侨办经费</t>
    </r>
    <r>
      <rPr>
        <sz val="11"/>
        <rFont val="Times New Roman"/>
        <charset val="134"/>
      </rPr>
      <t>2.4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</si>
  <si>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2012505</t>
  </si>
  <si>
    <t>台湾事务</t>
  </si>
  <si>
    <r>
      <rPr>
        <sz val="11"/>
        <rFont val="仿宋_GB2312"/>
        <charset val="134"/>
      </rPr>
      <t>台湾事务经费</t>
    </r>
    <r>
      <rPr>
        <sz val="11"/>
        <rFont val="Times New Roman"/>
        <charset val="134"/>
      </rPr>
      <t>1.44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</si>
  <si>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20126</t>
  </si>
  <si>
    <t>档案事务</t>
  </si>
  <si>
    <t>2012601</t>
  </si>
  <si>
    <t>环江毛南族自治县档案馆</t>
  </si>
  <si>
    <t>2012604</t>
  </si>
  <si>
    <t>档案馆</t>
  </si>
  <si>
    <r>
      <rPr>
        <sz val="11"/>
        <rFont val="仿宋_GB2312"/>
        <charset val="134"/>
      </rPr>
      <t>档案安全保管保护设施设备运行维护费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档案馆电费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档案馆业务建设经费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档案数字化建设经费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万。</t>
    </r>
  </si>
  <si>
    <t>20128</t>
  </si>
  <si>
    <t>民主党派及工商联事务</t>
  </si>
  <si>
    <t>2012801</t>
  </si>
  <si>
    <t>环江毛南族自治县工商业联合会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</si>
  <si>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0.03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工商联商务活动费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五好工商联建设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乡镇商会建设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</si>
  <si>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2012804</t>
  </si>
  <si>
    <r>
      <rPr>
        <sz val="11"/>
        <rFont val="仿宋_GB2312"/>
        <charset val="134"/>
      </rPr>
      <t>工商联机关参政议政调研费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</si>
  <si>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20129</t>
  </si>
  <si>
    <t>群众团体事务</t>
  </si>
  <si>
    <t>2012901</t>
  </si>
  <si>
    <t>中国共产主义青年团环江毛南族自治县委员会</t>
  </si>
  <si>
    <r>
      <rPr>
        <sz val="11"/>
        <rFont val="仿宋_GB2312"/>
        <charset val="134"/>
      </rPr>
      <t>办公经费</t>
    </r>
    <r>
      <rPr>
        <sz val="11"/>
        <rFont val="Times New Roman"/>
        <charset val="134"/>
      </rPr>
      <t>2.1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</si>
  <si>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环江毛南族自治县妇女联合会</t>
  </si>
  <si>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六一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节活动经费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>, “</t>
    </r>
    <r>
      <rPr>
        <sz val="11"/>
        <rFont val="仿宋_GB2312"/>
        <charset val="134"/>
      </rPr>
      <t>三八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节活动经费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党支部活动经费</t>
    </r>
    <r>
      <rPr>
        <sz val="11"/>
        <rFont val="Times New Roman"/>
        <charset val="134"/>
      </rPr>
      <t>0.05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妇儿工委办公经费</t>
    </r>
    <r>
      <rPr>
        <sz val="11"/>
        <rFont val="Times New Roman"/>
        <charset val="134"/>
      </rPr>
      <t>2.4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妇女儿童事业发展专项经费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妇女儿童之家运行维护费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两纲工作经费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全县村（社区）妇联换届选举工作经费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万。</t>
    </r>
  </si>
  <si>
    <t>环江毛南族自治县社会科学界联合会</t>
  </si>
  <si>
    <r>
      <rPr>
        <sz val="11"/>
        <rFont val="仿宋_GB2312"/>
        <charset val="134"/>
      </rPr>
      <t>《环江社会科学》</t>
    </r>
    <r>
      <rPr>
        <sz val="11"/>
        <rFont val="Times New Roman"/>
        <charset val="134"/>
      </rPr>
      <t>4.4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社科联工作经费</t>
    </r>
    <r>
      <rPr>
        <sz val="11"/>
        <rFont val="Times New Roman"/>
        <charset val="134"/>
      </rPr>
      <t>4.6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</si>
  <si>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环江毛南族自治县文学艺术界联合会</t>
  </si>
  <si>
    <r>
      <rPr>
        <sz val="11"/>
        <rFont val="仿宋_GB2312"/>
        <charset val="134"/>
      </rPr>
      <t>《民族文学》征订款</t>
    </r>
    <r>
      <rPr>
        <sz val="11"/>
        <rFont val="Times New Roman"/>
        <charset val="134"/>
      </rPr>
      <t>4.9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《环江文艺》经费</t>
    </r>
    <r>
      <rPr>
        <sz val="11"/>
        <rFont val="Times New Roman"/>
        <charset val="134"/>
      </rPr>
      <t>5.1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</si>
  <si>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2012902</t>
  </si>
  <si>
    <t>2012999</t>
  </si>
  <si>
    <t>其他群众团体事务支出</t>
  </si>
  <si>
    <r>
      <rPr>
        <sz val="11"/>
        <rFont val="仿宋_GB2312"/>
        <charset val="134"/>
      </rPr>
      <t>党组织活动经费</t>
    </r>
    <r>
      <rPr>
        <sz val="11"/>
        <rFont val="Times New Roman"/>
        <charset val="134"/>
      </rPr>
      <t>0.05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环江毛南族自治县少先队改革工作经费</t>
    </r>
    <r>
      <rPr>
        <sz val="11"/>
        <rFont val="Times New Roman"/>
        <charset val="134"/>
      </rPr>
      <t>5.6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西部计划自治县项目办日常工作经费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西部志愿者生活交通补贴</t>
    </r>
    <r>
      <rPr>
        <sz val="11"/>
        <rFont val="Times New Roman"/>
        <charset val="134"/>
      </rPr>
      <t>34.8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西部志愿者住房补贴</t>
    </r>
    <r>
      <rPr>
        <sz val="11"/>
        <rFont val="Times New Roman"/>
        <charset val="134"/>
      </rPr>
      <t>1.8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县、乡（镇）两级团委换届选举工作经费</t>
    </r>
    <r>
      <rPr>
        <sz val="11"/>
        <rFont val="Times New Roman"/>
        <charset val="134"/>
      </rPr>
      <t>5.4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预防青少年违法犯罪工作经费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</si>
  <si>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各单位</t>
  </si>
  <si>
    <t>20131</t>
  </si>
  <si>
    <t>党委办公厅（室）及相关机构事务</t>
  </si>
  <si>
    <t>2013101</t>
  </si>
  <si>
    <t>中国共产党环江毛南族自治县委员会办公室</t>
  </si>
  <si>
    <r>
      <rPr>
        <sz val="11"/>
        <rFont val="仿宋_GB2312"/>
        <charset val="134"/>
      </rPr>
      <t>党委办公室业务费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党委办公通讯服务费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党委系统培训费</t>
    </r>
    <r>
      <rPr>
        <sz val="11"/>
        <rFont val="Times New Roman"/>
        <charset val="134"/>
      </rPr>
      <t>4.6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党委信息工作经费</t>
    </r>
    <r>
      <rPr>
        <sz val="11"/>
        <rFont val="Times New Roman"/>
        <charset val="134"/>
      </rPr>
      <t>4.6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党委政府中心工作经费</t>
    </r>
    <r>
      <rPr>
        <sz val="11"/>
        <rFont val="Times New Roman"/>
        <charset val="134"/>
      </rPr>
      <t>4.6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电子政务内网维护费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广西综合业务网换装经费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县委办日常会议工作经费</t>
    </r>
    <r>
      <rPr>
        <sz val="11"/>
        <rFont val="Times New Roman"/>
        <charset val="134"/>
      </rPr>
      <t>8.5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县委报刊费</t>
    </r>
    <r>
      <rPr>
        <sz val="11"/>
        <rFont val="Times New Roman"/>
        <charset val="134"/>
      </rPr>
      <t>2.88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县委督查工作经费</t>
    </r>
    <r>
      <rPr>
        <sz val="11"/>
        <rFont val="Times New Roman"/>
        <charset val="134"/>
      </rPr>
      <t>7.5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县委领导学习考察经费</t>
    </r>
    <r>
      <rPr>
        <sz val="11"/>
        <rFont val="Times New Roman"/>
        <charset val="134"/>
      </rPr>
      <t>3.7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信创设备购置费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中国共产党环江毛南族自治县代表大会会议经费</t>
    </r>
    <r>
      <rPr>
        <sz val="11"/>
        <rFont val="Times New Roman"/>
        <charset val="134"/>
      </rPr>
      <t>9.5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</si>
  <si>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中国共产党环江毛南族自治县委员会组织部</t>
  </si>
  <si>
    <r>
      <rPr>
        <sz val="11"/>
        <rFont val="仿宋_GB2312"/>
        <charset val="134"/>
      </rPr>
      <t>关工委工作经费</t>
    </r>
    <r>
      <rPr>
        <sz val="11"/>
        <rFont val="Times New Roman"/>
        <charset val="134"/>
      </rPr>
      <t>19.5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</si>
  <si>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环江毛南族自治县残疾人联合会</t>
  </si>
  <si>
    <t>20132</t>
  </si>
  <si>
    <t>组织事务</t>
  </si>
  <si>
    <t>2013201</t>
  </si>
  <si>
    <r>
      <rPr>
        <sz val="11"/>
        <rFont val="仿宋_GB2312"/>
        <charset val="134"/>
      </rPr>
      <t>大组工网运行维护费</t>
    </r>
    <r>
      <rPr>
        <sz val="11"/>
        <rFont val="Times New Roman"/>
        <charset val="134"/>
      </rPr>
      <t>3.74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党支部组织生活费</t>
    </r>
    <r>
      <rPr>
        <sz val="11"/>
        <rFont val="Times New Roman"/>
        <charset val="134"/>
      </rPr>
      <t>0.5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非公党工委工作经费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干部考察工作经费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干部人事档案维护经费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关工委工作经费</t>
    </r>
    <r>
      <rPr>
        <sz val="11"/>
        <rFont val="Times New Roman"/>
        <charset val="134"/>
      </rPr>
      <t>10.5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基层组织建设经费</t>
    </r>
    <r>
      <rPr>
        <sz val="11"/>
        <rFont val="Times New Roman"/>
        <charset val="134"/>
      </rPr>
      <t>4.6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老干部管理工作经费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老年活动中心工作经费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全县领导干部慰问经费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人才办工作经费</t>
    </r>
    <r>
      <rPr>
        <sz val="11"/>
        <rFont val="Times New Roman"/>
        <charset val="134"/>
      </rPr>
      <t>5.2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人事档案信息化系统经费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县直属机关工委工作经费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乡村振兴工作经费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一报告两评议工作经费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自治县党政领导班子和领导干部经济社会发展实绩考核工作经费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组织工作经费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党建示范点经费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老年大学工作经费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农党大培训及村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两委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干部培训费</t>
    </r>
    <r>
      <rPr>
        <sz val="11"/>
        <rFont val="Times New Roman"/>
        <charset val="134"/>
      </rPr>
      <t>100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全县驻村第一书记和工作队员伙食补助</t>
    </r>
    <r>
      <rPr>
        <sz val="11"/>
        <rFont val="Times New Roman"/>
        <charset val="134"/>
      </rPr>
      <t>500.68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</si>
  <si>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2013202</t>
  </si>
  <si>
    <r>
      <rPr>
        <sz val="11"/>
        <rFont val="仿宋_GB2312"/>
        <charset val="134"/>
      </rPr>
      <t>党员教育中心工作经费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>, “</t>
    </r>
    <r>
      <rPr>
        <sz val="11"/>
        <rFont val="仿宋_GB2312"/>
        <charset val="134"/>
      </rPr>
      <t>八桂先锋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优秀专题片制作经费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</si>
  <si>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2013204</t>
  </si>
  <si>
    <t>公务员事务</t>
  </si>
  <si>
    <r>
      <rPr>
        <sz val="11"/>
        <rFont val="仿宋_GB2312"/>
        <charset val="134"/>
      </rPr>
      <t>全县公务员管理信息系统信息定期集中维护工作经费</t>
    </r>
    <r>
      <rPr>
        <sz val="11"/>
        <rFont val="Times New Roman"/>
        <charset val="134"/>
      </rPr>
      <t>2.6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新公务员面试及初任培训工作经费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引进人才生活补贴</t>
    </r>
    <r>
      <rPr>
        <sz val="11"/>
        <rFont val="Times New Roman"/>
        <charset val="134"/>
      </rPr>
      <t>174.8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公务员奖励金及证书</t>
    </r>
    <r>
      <rPr>
        <sz val="11"/>
        <rFont val="Times New Roman"/>
        <charset val="134"/>
      </rPr>
      <t>9.38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</si>
  <si>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2013299</t>
  </si>
  <si>
    <t>其他组织事务支出</t>
  </si>
  <si>
    <r>
      <rPr>
        <sz val="11"/>
        <rFont val="仿宋_GB2312"/>
        <charset val="134"/>
      </rPr>
      <t>公务员人事档案数字化系统经费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全区三级组织部信息化重点工作项目经费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</si>
  <si>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20133</t>
  </si>
  <si>
    <t>宣传事务</t>
  </si>
  <si>
    <t>2013301</t>
  </si>
  <si>
    <t>中共环江毛南族自治县委员会宣传部</t>
  </si>
  <si>
    <r>
      <rPr>
        <sz val="11"/>
        <rFont val="仿宋_GB2312"/>
        <charset val="134"/>
      </rPr>
      <t>宣传业务经费</t>
    </r>
    <r>
      <rPr>
        <sz val="11"/>
        <rFont val="Times New Roman"/>
        <charset val="134"/>
      </rPr>
      <t>13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</si>
  <si>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2013399</t>
  </si>
  <si>
    <t>其他宣传事务支出</t>
  </si>
  <si>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扫黄打非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、新闻出版经费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国防教育经费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精神文明创建工作经费</t>
    </r>
    <r>
      <rPr>
        <sz val="11"/>
        <rFont val="Times New Roman"/>
        <charset val="134"/>
      </rPr>
      <t>1.98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理论骨干及通讯员培训费用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媒体合作经费</t>
    </r>
    <r>
      <rPr>
        <sz val="11"/>
        <rFont val="Times New Roman"/>
        <charset val="134"/>
      </rPr>
      <t>120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培育和践行社会主义核心价值观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全县党报党刊征订费用</t>
    </r>
    <r>
      <rPr>
        <sz val="11"/>
        <rFont val="Times New Roman"/>
        <charset val="134"/>
      </rPr>
      <t>300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全县未成年人思想道德建设工作经费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全县宣传思想工作经费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社会氛围宣传营造工作经费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网络管理工作费用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戏曲进校园、戏曲进乡村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县委理论中心组学习费用</t>
    </r>
    <r>
      <rPr>
        <sz val="11"/>
        <rFont val="Times New Roman"/>
        <charset val="134"/>
      </rPr>
      <t>1.9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新时代文明实践工作及少年宫运转经费</t>
    </r>
    <r>
      <rPr>
        <sz val="11"/>
        <rFont val="Times New Roman"/>
        <charset val="134"/>
      </rPr>
      <t>14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意识形态责任落实工作经费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重大主题宣传经费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</si>
  <si>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20134</t>
  </si>
  <si>
    <t>统战事务</t>
  </si>
  <si>
    <t>2013401</t>
  </si>
  <si>
    <r>
      <rPr>
        <sz val="11"/>
        <rFont val="仿宋_GB2312"/>
        <charset val="134"/>
      </rPr>
      <t>党外代表人士实践锻炼基地工作经费</t>
    </r>
    <r>
      <rPr>
        <sz val="11"/>
        <rFont val="Times New Roman"/>
        <charset val="134"/>
      </rPr>
      <t>1.8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统战会议费</t>
    </r>
    <r>
      <rPr>
        <sz val="11"/>
        <rFont val="Times New Roman"/>
        <charset val="134"/>
      </rPr>
      <t>1.44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统战事务专项工作经费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统战业务经费</t>
    </r>
    <r>
      <rPr>
        <sz val="11"/>
        <rFont val="Times New Roman"/>
        <charset val="134"/>
      </rPr>
      <t>7.08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统战业务培训费</t>
    </r>
    <r>
      <rPr>
        <sz val="11"/>
        <rFont val="Times New Roman"/>
        <charset val="134"/>
      </rPr>
      <t>1.44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</si>
  <si>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2013404</t>
  </si>
  <si>
    <t>宗教事务</t>
  </si>
  <si>
    <r>
      <rPr>
        <sz val="11"/>
        <rFont val="仿宋_GB2312"/>
        <charset val="134"/>
      </rPr>
      <t>民族宗教经费</t>
    </r>
    <r>
      <rPr>
        <sz val="11"/>
        <rFont val="Times New Roman"/>
        <charset val="134"/>
      </rPr>
      <t>0.72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</si>
  <si>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2013405</t>
  </si>
  <si>
    <t>华侨事务</t>
  </si>
  <si>
    <t>20135</t>
  </si>
  <si>
    <t>对外联络事务</t>
  </si>
  <si>
    <t>2013501</t>
  </si>
  <si>
    <t>环江毛南族自治县公务接待服务中心</t>
  </si>
  <si>
    <r>
      <rPr>
        <sz val="11"/>
        <rFont val="仿宋_GB2312"/>
        <charset val="134"/>
      </rPr>
      <t>接待办工作经费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外事办工作经费</t>
    </r>
    <r>
      <rPr>
        <sz val="11"/>
        <rFont val="Times New Roman"/>
        <charset val="134"/>
      </rPr>
      <t>5.84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</si>
  <si>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20136</t>
  </si>
  <si>
    <t>其他共产党事务支出</t>
  </si>
  <si>
    <t>2013601</t>
  </si>
  <si>
    <t>中国共产党环江毛南族自治县委员会政法委员会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</si>
  <si>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法学会经费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法制宣传经费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国家安全人民防线经费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扫黑除恶常态化工作经费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县、乡、村综治中心工作经费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政法业务费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驻京驻邕劝返维稳工作经费</t>
    </r>
    <r>
      <rPr>
        <sz val="11"/>
        <rFont val="Times New Roman"/>
        <charset val="134"/>
      </rPr>
      <t>2.58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综治、维稳和反邪教经费</t>
    </r>
    <r>
      <rPr>
        <sz val="11"/>
        <rFont val="Times New Roman"/>
        <charset val="134"/>
      </rPr>
      <t>19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</si>
  <si>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2013699</t>
  </si>
  <si>
    <r>
      <rPr>
        <sz val="11"/>
        <rFont val="仿宋_GB2312"/>
        <charset val="134"/>
      </rPr>
      <t>见义勇为工作经费</t>
    </r>
    <r>
      <rPr>
        <sz val="11"/>
        <rFont val="Times New Roman"/>
        <charset val="134"/>
      </rPr>
      <t>0.5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</si>
  <si>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</t>
  </si>
  <si>
    <t>市场监督管理事务</t>
  </si>
  <si>
    <t>2013801</t>
  </si>
  <si>
    <t>环江毛南族自治县市场监督管理局</t>
  </si>
  <si>
    <r>
      <rPr>
        <sz val="11"/>
        <rFont val="仿宋_GB2312"/>
        <charset val="134"/>
      </rPr>
      <t>全县食品药品安全村级协管员工资</t>
    </r>
    <r>
      <rPr>
        <sz val="11"/>
        <rFont val="Times New Roman"/>
        <charset val="134"/>
      </rPr>
      <t>8.4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</si>
  <si>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2013802</t>
  </si>
  <si>
    <r>
      <rPr>
        <sz val="11"/>
        <rFont val="仿宋_GB2312"/>
        <charset val="134"/>
      </rPr>
      <t>党组织生活经费</t>
    </r>
    <r>
      <rPr>
        <sz val="11"/>
        <rFont val="Times New Roman"/>
        <charset val="134"/>
      </rPr>
      <t>0.5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一般行政管理事务经费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</si>
  <si>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2013804</t>
  </si>
  <si>
    <t>市场主体管理</t>
  </si>
  <si>
    <r>
      <rPr>
        <sz val="11"/>
        <rFont val="仿宋_GB2312"/>
        <charset val="134"/>
      </rPr>
      <t>市场主体管理经费</t>
    </r>
    <r>
      <rPr>
        <sz val="11"/>
        <rFont val="Times New Roman"/>
        <charset val="134"/>
      </rPr>
      <t>8.8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</si>
  <si>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2013805</t>
  </si>
  <si>
    <t>市场秩序执法</t>
  </si>
  <si>
    <r>
      <rPr>
        <sz val="11"/>
        <rFont val="仿宋_GB2312"/>
        <charset val="134"/>
      </rPr>
      <t>市场秩序执法经费</t>
    </r>
    <r>
      <rPr>
        <sz val="11"/>
        <rFont val="Times New Roman"/>
        <charset val="134"/>
      </rPr>
      <t>21.5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</si>
  <si>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2013810</t>
  </si>
  <si>
    <t>质量基础</t>
  </si>
  <si>
    <r>
      <rPr>
        <sz val="11"/>
        <rFont val="仿宋_GB2312"/>
        <charset val="134"/>
      </rPr>
      <t>质量基础经费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</si>
  <si>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2013812</t>
  </si>
  <si>
    <t>药品事务</t>
  </si>
  <si>
    <r>
      <rPr>
        <sz val="11"/>
        <rFont val="仿宋_GB2312"/>
        <charset val="134"/>
      </rPr>
      <t>药品事务经费</t>
    </r>
    <r>
      <rPr>
        <sz val="11"/>
        <rFont val="Times New Roman"/>
        <charset val="134"/>
      </rPr>
      <t>1.8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</si>
  <si>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2013813</t>
  </si>
  <si>
    <t>医疗器械事务</t>
  </si>
  <si>
    <r>
      <rPr>
        <sz val="11"/>
        <rFont val="仿宋_GB2312"/>
        <charset val="134"/>
      </rPr>
      <t>医疗器械事务经费</t>
    </r>
    <r>
      <rPr>
        <sz val="11"/>
        <rFont val="Times New Roman"/>
        <charset val="134"/>
      </rPr>
      <t>1.9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</si>
  <si>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2013815</t>
  </si>
  <si>
    <t>质量安全监管</t>
  </si>
  <si>
    <r>
      <rPr>
        <sz val="11"/>
        <rFont val="仿宋_GB2312"/>
        <charset val="134"/>
      </rPr>
      <t>质量安全监管经费</t>
    </r>
    <r>
      <rPr>
        <sz val="11"/>
        <rFont val="Times New Roman"/>
        <charset val="134"/>
      </rPr>
      <t>3.5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</si>
  <si>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2013816</t>
  </si>
  <si>
    <t>食品安全监管</t>
  </si>
  <si>
    <r>
      <rPr>
        <sz val="11"/>
        <rFont val="仿宋_GB2312"/>
        <charset val="134"/>
      </rPr>
      <t>食品安全监管经费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</si>
  <si>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2013899</t>
  </si>
  <si>
    <t>其他市场监督管理事务</t>
  </si>
  <si>
    <t>20199</t>
  </si>
  <si>
    <t>其他一般公共服务支出</t>
  </si>
  <si>
    <t>2019999</t>
  </si>
  <si>
    <r>
      <rPr>
        <sz val="11"/>
        <rFont val="仿宋_GB2312"/>
        <charset val="134"/>
      </rPr>
      <t>四家班子公务接待费</t>
    </r>
    <r>
      <rPr>
        <sz val="11"/>
        <rFont val="Times New Roman"/>
        <charset val="134"/>
      </rPr>
      <t>160</t>
    </r>
    <r>
      <rPr>
        <sz val="11"/>
        <rFont val="仿宋_GB2312"/>
        <charset val="134"/>
      </rPr>
      <t>万。</t>
    </r>
  </si>
  <si>
    <t>203</t>
  </si>
  <si>
    <t>国防支出</t>
  </si>
  <si>
    <t>20301</t>
  </si>
  <si>
    <t>军费</t>
  </si>
  <si>
    <t>2030199</t>
  </si>
  <si>
    <t>其他军费支出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</si>
  <si>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国动委办公经费</t>
    </r>
    <r>
      <rPr>
        <sz val="11"/>
        <rFont val="Times New Roman"/>
        <charset val="134"/>
      </rPr>
      <t>2.6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</si>
  <si>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20306</t>
  </si>
  <si>
    <t>国防动员</t>
  </si>
  <si>
    <t>2030603</t>
  </si>
  <si>
    <t>人民防空</t>
  </si>
  <si>
    <t>环江毛南族自治县住房和城乡建设局</t>
  </si>
  <si>
    <r>
      <rPr>
        <sz val="11"/>
        <rFont val="仿宋_GB2312"/>
        <charset val="134"/>
      </rPr>
      <t>人防工作经费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人防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准军事化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建设</t>
    </r>
    <r>
      <rPr>
        <sz val="11"/>
        <rFont val="Times New Roman"/>
        <charset val="134"/>
      </rPr>
      <t>1.6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人防宣传教育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</si>
  <si>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2030607</t>
  </si>
  <si>
    <t>民兵</t>
  </si>
  <si>
    <r>
      <rPr>
        <sz val="11"/>
        <rFont val="仿宋_GB2312"/>
        <charset val="134"/>
      </rPr>
      <t>民兵武器仓库业务经费</t>
    </r>
    <r>
      <rPr>
        <sz val="11"/>
        <rFont val="Times New Roman"/>
        <charset val="134"/>
      </rPr>
      <t>5.4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民兵训练费</t>
    </r>
    <r>
      <rPr>
        <sz val="11"/>
        <rFont val="Times New Roman"/>
        <charset val="134"/>
      </rPr>
      <t>8.1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民兵整组经费</t>
    </r>
    <r>
      <rPr>
        <sz val="11"/>
        <rFont val="Times New Roman"/>
        <charset val="134"/>
      </rPr>
      <t>1.8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</si>
  <si>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2030699</t>
  </si>
  <si>
    <t>其他国防动员支出</t>
  </si>
  <si>
    <r>
      <rPr>
        <sz val="11"/>
        <rFont val="仿宋_GB2312"/>
        <charset val="134"/>
      </rPr>
      <t>服装费</t>
    </r>
    <r>
      <rPr>
        <sz val="11"/>
        <rFont val="Times New Roman"/>
        <charset val="134"/>
      </rPr>
      <t>3.6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劳务派遣民兵人员经费</t>
    </r>
    <r>
      <rPr>
        <sz val="11"/>
        <rFont val="Times New Roman"/>
        <charset val="134"/>
      </rPr>
      <t>51.84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日常业务费</t>
    </r>
    <r>
      <rPr>
        <sz val="11"/>
        <rFont val="Times New Roman"/>
        <charset val="134"/>
      </rPr>
      <t>13.5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网络安全管理经费</t>
    </r>
    <r>
      <rPr>
        <sz val="11"/>
        <rFont val="Times New Roman"/>
        <charset val="134"/>
      </rPr>
      <t>4.5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义务兵父母健康体检经费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征兵工作经费</t>
    </r>
    <r>
      <rPr>
        <sz val="11"/>
        <rFont val="Times New Roman"/>
        <charset val="134"/>
      </rPr>
      <t>24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值勤补助</t>
    </r>
    <r>
      <rPr>
        <sz val="11"/>
        <rFont val="Times New Roman"/>
        <charset val="134"/>
      </rPr>
      <t>3.17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</si>
  <si>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</t>
  </si>
  <si>
    <t>公共安全支出</t>
  </si>
  <si>
    <t>20401</t>
  </si>
  <si>
    <t>武装警察部队</t>
  </si>
  <si>
    <t>2040101</t>
  </si>
  <si>
    <t>环江毛南族自治县公安局</t>
  </si>
  <si>
    <r>
      <rPr>
        <sz val="11"/>
        <rFont val="仿宋_GB2312"/>
        <charset val="134"/>
      </rPr>
      <t>地方保障经费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</si>
  <si>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20402</t>
  </si>
  <si>
    <t>公安</t>
  </si>
  <si>
    <t>2040201</t>
  </si>
  <si>
    <r>
      <rPr>
        <sz val="11"/>
        <rFont val="仿宋_GB2312"/>
        <charset val="134"/>
      </rPr>
      <t>党组织活动经费</t>
    </r>
    <r>
      <rPr>
        <sz val="11"/>
        <rFont val="Times New Roman"/>
        <charset val="134"/>
      </rPr>
      <t>2.48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公安业务经费</t>
    </r>
    <r>
      <rPr>
        <sz val="11"/>
        <rFont val="Times New Roman"/>
        <charset val="134"/>
      </rPr>
      <t>16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拘留所管理经费</t>
    </r>
    <r>
      <rPr>
        <sz val="11"/>
        <rFont val="Times New Roman"/>
        <charset val="134"/>
      </rPr>
      <t>3.6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民警法定工作日之外加班补贴</t>
    </r>
    <r>
      <rPr>
        <sz val="11"/>
        <rFont val="Times New Roman"/>
        <charset val="134"/>
      </rPr>
      <t>210.45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民警人身伤害保险及体检经费</t>
    </r>
    <r>
      <rPr>
        <sz val="11"/>
        <rFont val="Times New Roman"/>
        <charset val="134"/>
      </rPr>
      <t>40.22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政府购买服务人员工资待遇</t>
    </r>
    <r>
      <rPr>
        <sz val="11"/>
        <rFont val="Times New Roman"/>
        <charset val="134"/>
      </rPr>
      <t>1179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</si>
  <si>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环江毛南族自治县公安局交通管理大队</t>
  </si>
  <si>
    <r>
      <rPr>
        <sz val="11"/>
        <rFont val="仿宋_GB2312"/>
        <charset val="134"/>
      </rPr>
      <t>规范辅警管理保障辅警待遇</t>
    </r>
    <r>
      <rPr>
        <sz val="11"/>
        <rFont val="Times New Roman"/>
        <charset val="134"/>
      </rPr>
      <t>270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人民警察法定工作日之外加班补贴</t>
    </r>
    <r>
      <rPr>
        <sz val="11"/>
        <rFont val="Times New Roman"/>
        <charset val="134"/>
      </rPr>
      <t>23</t>
    </r>
    <r>
      <rPr>
        <sz val="11"/>
        <rFont val="仿宋_GB2312"/>
        <charset val="134"/>
      </rPr>
      <t>万。</t>
    </r>
  </si>
  <si>
    <t>2040203</t>
  </si>
  <si>
    <r>
      <rPr>
        <sz val="11"/>
        <rFont val="仿宋_GB2312"/>
        <charset val="134"/>
      </rPr>
      <t>首次申领居民身份证工本费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</si>
  <si>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2040220</t>
  </si>
  <si>
    <t>执法办案</t>
  </si>
  <si>
    <r>
      <rPr>
        <sz val="11"/>
        <rFont val="仿宋_GB2312"/>
        <charset val="134"/>
      </rPr>
      <t>打拐专项经费</t>
    </r>
    <r>
      <rPr>
        <sz val="11"/>
        <rFont val="Times New Roman"/>
        <charset val="134"/>
      </rPr>
      <t>5.8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辅警业务经费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国内安全保卫专项经费</t>
    </r>
    <r>
      <rPr>
        <sz val="11"/>
        <rFont val="Times New Roman"/>
        <charset val="134"/>
      </rPr>
      <t>8.1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警犬训养经费</t>
    </r>
    <r>
      <rPr>
        <sz val="11"/>
        <rFont val="Times New Roman"/>
        <charset val="134"/>
      </rPr>
      <t>3.6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拘留所入所人员健康体检费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网络侦控专项经费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县禁毒办工作经费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刑事侦查业务费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一村一警务助理工作专项经费</t>
    </r>
    <r>
      <rPr>
        <sz val="11"/>
        <rFont val="Times New Roman"/>
        <charset val="134"/>
      </rPr>
      <t>280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治安管理专项经费</t>
    </r>
    <r>
      <rPr>
        <sz val="11"/>
        <rFont val="Times New Roman"/>
        <charset val="134"/>
      </rPr>
      <t>8.1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</si>
  <si>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r>
      <rPr>
        <sz val="11"/>
        <rFont val="仿宋_GB2312"/>
        <charset val="134"/>
      </rPr>
      <t>交警大队执法业务经费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</si>
  <si>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2040299</t>
  </si>
  <si>
    <t>其他公安支出</t>
  </si>
  <si>
    <r>
      <rPr>
        <sz val="11"/>
        <rFont val="仿宋_GB2312"/>
        <charset val="134"/>
      </rPr>
      <t>农村特派员生活补助</t>
    </r>
    <r>
      <rPr>
        <sz val="11"/>
        <rFont val="Times New Roman"/>
        <charset val="134"/>
      </rPr>
      <t>7.6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</si>
  <si>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r>
      <rPr>
        <sz val="11"/>
        <rFont val="仿宋_GB2312"/>
        <charset val="134"/>
      </rPr>
      <t>车管业务经费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创建平安畅通县区经费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交通罚没款手续费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交通事故处理经费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</si>
  <si>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20403</t>
  </si>
  <si>
    <t>国家安全</t>
  </si>
  <si>
    <t>2040301</t>
  </si>
  <si>
    <t>20404</t>
  </si>
  <si>
    <t>检察</t>
  </si>
  <si>
    <r>
      <rPr>
        <sz val="11"/>
        <rFont val="仿宋_GB2312"/>
        <charset val="134"/>
      </rPr>
      <t>检察院、法院地方财政负担的社保经费</t>
    </r>
    <r>
      <rPr>
        <sz val="11"/>
        <rFont val="Times New Roman"/>
        <charset val="134"/>
      </rPr>
      <t>170</t>
    </r>
    <r>
      <rPr>
        <sz val="11"/>
        <rFont val="仿宋_GB2312"/>
        <charset val="134"/>
      </rPr>
      <t>万元。</t>
    </r>
  </si>
  <si>
    <t>2040499</t>
  </si>
  <si>
    <t>其他检察支出</t>
  </si>
  <si>
    <t>20405</t>
  </si>
  <si>
    <t>法院</t>
  </si>
  <si>
    <t>2040599</t>
  </si>
  <si>
    <t>其他法院支出</t>
  </si>
  <si>
    <t>20406</t>
  </si>
  <si>
    <t>司法</t>
  </si>
  <si>
    <t>2040601</t>
  </si>
  <si>
    <t>环江毛南族自治县司法局</t>
  </si>
  <si>
    <r>
      <rPr>
        <sz val="11"/>
        <rFont val="仿宋_GB2312"/>
        <charset val="134"/>
      </rPr>
      <t>公益性岗位工资</t>
    </r>
    <r>
      <rPr>
        <sz val="11"/>
        <rFont val="Times New Roman"/>
        <charset val="134"/>
      </rPr>
      <t>15.4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公证处经费开支</t>
    </r>
    <r>
      <rPr>
        <sz val="11"/>
        <rFont val="Times New Roman"/>
        <charset val="134"/>
      </rPr>
      <t>2.25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</si>
  <si>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2040604</t>
  </si>
  <si>
    <t>基层司法业务</t>
  </si>
  <si>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法律明白人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培养工程支出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人民调解员办案补贴经费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行政复议经费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一村一法</t>
    </r>
    <r>
      <rPr>
        <sz val="11"/>
        <rFont val="宋体"/>
        <charset val="134"/>
      </rPr>
      <t>侓</t>
    </r>
    <r>
      <rPr>
        <sz val="11"/>
        <rFont val="仿宋_GB2312"/>
        <charset val="134"/>
      </rPr>
      <t>顾问工作经费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</si>
  <si>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2040605</t>
  </si>
  <si>
    <t>普法宣传</t>
  </si>
  <si>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八五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规划法治宣传教育经费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普法依法治理工作业务支出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</si>
  <si>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2040606</t>
  </si>
  <si>
    <t>律师管理</t>
  </si>
  <si>
    <t>2040607</t>
  </si>
  <si>
    <t>公共法律服务</t>
  </si>
  <si>
    <r>
      <rPr>
        <sz val="11"/>
        <rFont val="仿宋_GB2312"/>
        <charset val="134"/>
      </rPr>
      <t>法</t>
    </r>
    <r>
      <rPr>
        <sz val="11"/>
        <rFont val="宋体"/>
        <charset val="134"/>
      </rPr>
      <t>侓</t>
    </r>
    <r>
      <rPr>
        <sz val="11"/>
        <rFont val="仿宋_GB2312"/>
        <charset val="134"/>
      </rPr>
      <t>援助配套业务补助经费支出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</si>
  <si>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2040610</t>
  </si>
  <si>
    <t>社区矫正</t>
  </si>
  <si>
    <r>
      <rPr>
        <sz val="11"/>
        <rFont val="仿宋_GB2312"/>
        <charset val="134"/>
      </rPr>
      <t>社区矫正人民调解安置帮教工作</t>
    </r>
    <r>
      <rPr>
        <sz val="11"/>
        <rFont val="Times New Roman"/>
        <charset val="134"/>
      </rPr>
      <t>28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>,</t>
    </r>
  </si>
  <si>
    <t>2040699</t>
  </si>
  <si>
    <t>其他司法支出</t>
  </si>
  <si>
    <r>
      <rPr>
        <sz val="11"/>
        <rFont val="仿宋_GB2312"/>
        <charset val="134"/>
      </rPr>
      <t>司法救助经费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</si>
  <si>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r>
      <rPr>
        <sz val="11"/>
        <rFont val="仿宋_GB2312"/>
        <charset val="134"/>
      </rPr>
      <t>党组织生活经费</t>
    </r>
    <r>
      <rPr>
        <sz val="11"/>
        <rFont val="Times New Roman"/>
        <charset val="134"/>
      </rPr>
      <t>0.49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在职人员人身意外保险</t>
    </r>
    <r>
      <rPr>
        <sz val="11"/>
        <rFont val="Times New Roman"/>
        <charset val="134"/>
      </rPr>
      <t>0.46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</si>
  <si>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20407</t>
  </si>
  <si>
    <t>监狱</t>
  </si>
  <si>
    <t>2040704</t>
  </si>
  <si>
    <t>罪犯生活及医疗卫生</t>
  </si>
  <si>
    <t>环江毛南族自治县看守所</t>
  </si>
  <si>
    <r>
      <rPr>
        <sz val="11"/>
        <rFont val="仿宋_GB2312"/>
        <charset val="134"/>
      </rPr>
      <t>犯人给养费</t>
    </r>
    <r>
      <rPr>
        <sz val="11"/>
        <rFont val="Times New Roman"/>
        <charset val="134"/>
      </rPr>
      <t>174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</si>
  <si>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20499</t>
  </si>
  <si>
    <t>其他公共安全支出</t>
  </si>
  <si>
    <t>2049999</t>
  </si>
  <si>
    <t>205</t>
  </si>
  <si>
    <t>教育支出</t>
  </si>
  <si>
    <t>20501</t>
  </si>
  <si>
    <t>教育管理事务</t>
  </si>
  <si>
    <t>2050101</t>
  </si>
  <si>
    <t>环江毛南族自治县教育局</t>
  </si>
  <si>
    <t>2050199</t>
  </si>
  <si>
    <t>其他教育管理事务支出</t>
  </si>
  <si>
    <r>
      <rPr>
        <sz val="11"/>
        <rFont val="仿宋_GB2312"/>
        <charset val="134"/>
      </rPr>
      <t>安全办业务经费</t>
    </r>
    <r>
      <rPr>
        <sz val="11"/>
        <rFont val="Times New Roman"/>
        <charset val="134"/>
      </rPr>
      <t>2.7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办公设备购置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成职教股业务经费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党委办业务经费</t>
    </r>
    <r>
      <rPr>
        <sz val="11"/>
        <rFont val="Times New Roman"/>
        <charset val="134"/>
      </rPr>
      <t>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党政办业务经费</t>
    </r>
    <r>
      <rPr>
        <sz val="11"/>
        <rFont val="Times New Roman"/>
        <charset val="134"/>
      </rPr>
      <t>19.09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德育室业务经费</t>
    </r>
    <r>
      <rPr>
        <sz val="11"/>
        <rFont val="Times New Roman"/>
        <charset val="134"/>
      </rPr>
      <t>1.9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电教站业务经费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督导室业务经费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规划建设股业务经费</t>
    </r>
    <r>
      <rPr>
        <sz val="11"/>
        <rFont val="Times New Roman"/>
        <charset val="134"/>
      </rPr>
      <t>4.2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基础教育股业务经费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绩效办工作经费</t>
    </r>
    <r>
      <rPr>
        <sz val="11"/>
        <rFont val="Times New Roman"/>
        <charset val="134"/>
      </rPr>
      <t>1.1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计财股业务经费</t>
    </r>
    <r>
      <rPr>
        <sz val="11"/>
        <rFont val="Times New Roman"/>
        <charset val="134"/>
      </rPr>
      <t>3.6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教研室业务经费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人事股业务经费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学前教育中心业务费</t>
    </r>
    <r>
      <rPr>
        <sz val="11"/>
        <rFont val="Times New Roman"/>
        <charset val="134"/>
      </rPr>
      <t>4.38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语委办工作经费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招生办业务经费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资助中心业务经费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</si>
  <si>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20502</t>
  </si>
  <si>
    <t>普通教育</t>
  </si>
  <si>
    <t>2050201</t>
  </si>
  <si>
    <t>学前教育</t>
  </si>
  <si>
    <r>
      <rPr>
        <sz val="11"/>
        <rFont val="仿宋_GB2312"/>
        <charset val="134"/>
      </rPr>
      <t>公办幼儿园生均公用经费补助</t>
    </r>
    <r>
      <rPr>
        <sz val="11"/>
        <rFont val="Times New Roman"/>
        <charset val="134"/>
      </rPr>
      <t>256.26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学前教育免保教费补助县级配套资金</t>
    </r>
    <r>
      <rPr>
        <sz val="11"/>
        <rFont val="Times New Roman"/>
        <charset val="134"/>
      </rPr>
      <t>224.06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</si>
  <si>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环江毛南族自治县第一幼儿园</t>
  </si>
  <si>
    <t>非税收入安排的办公经费</t>
  </si>
  <si>
    <t>环江毛南族自治县第二幼儿园</t>
  </si>
  <si>
    <t>环江毛南族自治县第三幼儿园</t>
  </si>
  <si>
    <t>环江毛南族自治县第四幼儿园</t>
  </si>
  <si>
    <t>环江毛南族自治县第五幼儿园</t>
  </si>
  <si>
    <t>环江毛南族自治县大才乡中心幼儿园</t>
  </si>
  <si>
    <t>环江毛南族自治县大安乡中心幼儿园</t>
  </si>
  <si>
    <t>环江毛南族自治县长美乡中心幼儿园</t>
  </si>
  <si>
    <t>环江毛南族自治县东兴镇中心幼儿园</t>
  </si>
  <si>
    <t>环江毛南族自治县龙岩乡中心幼儿园</t>
  </si>
  <si>
    <t>环江毛南族自治县明伦镇中心幼儿园</t>
  </si>
  <si>
    <t>环江毛南族自治县驯乐苗族乡中心幼儿园</t>
  </si>
  <si>
    <t>环江毛南族自治县下南乡中心幼儿园</t>
  </si>
  <si>
    <t>环江毛南族自治县川山镇中心幼儿园</t>
  </si>
  <si>
    <t>环江毛南族自治县洛阳镇中心幼儿园</t>
  </si>
  <si>
    <t>环江毛南族自治县水源镇中心幼儿园</t>
  </si>
  <si>
    <t>环江毛南族自治县第六幼儿园</t>
  </si>
  <si>
    <t>2050202</t>
  </si>
  <si>
    <t>小学教育</t>
  </si>
  <si>
    <r>
      <rPr>
        <sz val="11"/>
        <rFont val="仿宋_GB2312"/>
        <charset val="134"/>
      </rPr>
      <t>贫困寄宿生县级补助经费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小学</t>
    </r>
    <r>
      <rPr>
        <sz val="11"/>
        <rFont val="Times New Roman"/>
        <charset val="134"/>
      </rPr>
      <t>)20.91</t>
    </r>
    <r>
      <rPr>
        <sz val="11"/>
        <rFont val="仿宋_GB2312"/>
        <charset val="134"/>
      </rPr>
      <t>万。</t>
    </r>
  </si>
  <si>
    <t>环江毛南族自治县第一小学</t>
  </si>
  <si>
    <t>环江毛南族自治县第二小学</t>
  </si>
  <si>
    <t>环江毛南族自治县思恩镇中心小学</t>
  </si>
  <si>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84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2.64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</si>
  <si>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环江毛南族自治县第四小学</t>
  </si>
  <si>
    <t>环江毛南族自治县第五小学</t>
  </si>
  <si>
    <t>环江毛南族自治县第六小学</t>
  </si>
  <si>
    <t>环江毛南族自治县第七小学</t>
  </si>
  <si>
    <t>环江毛南族自治县大才乡中心小学</t>
  </si>
  <si>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1.68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</si>
  <si>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环江毛南族自治县大安乡中心小学</t>
  </si>
  <si>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1.92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</si>
  <si>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环江毛南族自治县长美学校</t>
  </si>
  <si>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2.16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</si>
  <si>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环江毛南族自治县东兴镇中心小学</t>
  </si>
  <si>
    <t>环江毛南族自治县龙岩乡中心小学</t>
  </si>
  <si>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2.16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</si>
  <si>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环江毛南族自治县明伦镇中心小学</t>
  </si>
  <si>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1.92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</si>
  <si>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环江毛南族自治县驯乐苗族乡中心小学</t>
  </si>
  <si>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2.16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</si>
  <si>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环江毛南族自治县下南乡中心小学</t>
  </si>
  <si>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1.44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</si>
  <si>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环江毛南族自治县川山镇中心小学</t>
  </si>
  <si>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2.16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</si>
  <si>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环江毛南族自治县洛阳镇中心小学</t>
  </si>
  <si>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2.4</t>
    </r>
    <r>
      <rPr>
        <sz val="11"/>
        <rFont val="仿宋_GB2312"/>
        <charset val="134"/>
      </rPr>
      <t>万。</t>
    </r>
  </si>
  <si>
    <t>环江毛南族自治县水源镇中心小学</t>
  </si>
  <si>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中心小学行政办公费</t>
    </r>
    <r>
      <rPr>
        <sz val="11"/>
        <rFont val="Times New Roman"/>
        <charset val="134"/>
      </rPr>
      <t>1.92</t>
    </r>
    <r>
      <rPr>
        <sz val="11"/>
        <rFont val="仿宋_GB2312"/>
        <charset val="134"/>
      </rPr>
      <t>万。</t>
    </r>
  </si>
  <si>
    <t>2050203</t>
  </si>
  <si>
    <t>初中教育</t>
  </si>
  <si>
    <r>
      <rPr>
        <sz val="11"/>
        <rFont val="仿宋_GB2312"/>
        <charset val="134"/>
      </rPr>
      <t>贫困寄宿生县级补助经费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初中</t>
    </r>
    <r>
      <rPr>
        <sz val="11"/>
        <rFont val="Times New Roman"/>
        <charset val="134"/>
      </rPr>
      <t>)82.28</t>
    </r>
    <r>
      <rPr>
        <sz val="11"/>
        <rFont val="仿宋_GB2312"/>
        <charset val="134"/>
      </rPr>
      <t>万</t>
    </r>
  </si>
  <si>
    <t>环江毛南族自治县第一初级中学</t>
  </si>
  <si>
    <t>环江毛南族自治县第二初级中学</t>
  </si>
  <si>
    <r>
      <rPr>
        <sz val="11"/>
        <rFont val="仿宋_GB2312"/>
        <charset val="134"/>
      </rPr>
      <t>环江第二初级中学生活老师补助经费</t>
    </r>
    <r>
      <rPr>
        <sz val="11"/>
        <rFont val="Times New Roman"/>
        <charset val="134"/>
      </rPr>
      <t>13.44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44</t>
    </r>
    <r>
      <rPr>
        <sz val="11"/>
        <rFont val="仿宋_GB2312"/>
        <charset val="134"/>
      </rPr>
      <t>万</t>
    </r>
  </si>
  <si>
    <t>环江毛南族自治县第三初级中学</t>
  </si>
  <si>
    <t>环江毛南族自治县第四初级中学</t>
  </si>
  <si>
    <t>环江毛南族自治县大安乡初级中学</t>
  </si>
  <si>
    <t>环江毛南族自治县东兴镇初级中学</t>
  </si>
  <si>
    <t>环江毛南族自治县明伦镇初级中学</t>
  </si>
  <si>
    <t>环江毛南族自治县驯乐苗族乡初级中学</t>
  </si>
  <si>
    <t>环江毛南族自治县下南乡初级中学</t>
  </si>
  <si>
    <t>环江毛南族自治县川山镇初级中学</t>
  </si>
  <si>
    <t>环江毛南族自治县洛阳镇初级中学</t>
  </si>
  <si>
    <t>环江毛南族自治县水源镇初级中学</t>
  </si>
  <si>
    <t>2050204</t>
  </si>
  <si>
    <t>高中教育</t>
  </si>
  <si>
    <r>
      <rPr>
        <sz val="11"/>
        <rFont val="仿宋_GB2312"/>
        <charset val="134"/>
      </rPr>
      <t>公办普通高中生均公用经费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原免四费补助经费</t>
    </r>
    <r>
      <rPr>
        <sz val="11"/>
        <rFont val="Times New Roman"/>
        <charset val="134"/>
      </rPr>
      <t>)716.4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普通高中教育国家助学金县级配套资金</t>
    </r>
    <r>
      <rPr>
        <sz val="11"/>
        <rFont val="Times New Roman"/>
        <charset val="134"/>
      </rPr>
      <t>34.12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</si>
  <si>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环江毛南族自治县环江高级中学</t>
  </si>
  <si>
    <r>
      <rPr>
        <sz val="11"/>
        <rFont val="仿宋_GB2312"/>
        <charset val="134"/>
      </rPr>
      <t>非税收入安排的办公经费</t>
    </r>
    <r>
      <rPr>
        <sz val="11"/>
        <rFont val="Times New Roman"/>
        <charset val="134"/>
      </rPr>
      <t>125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普通高中政府津贴</t>
    </r>
    <r>
      <rPr>
        <sz val="11"/>
        <rFont val="Times New Roman"/>
        <charset val="134"/>
      </rPr>
      <t>90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</si>
  <si>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环江毛南族自治县第二高级中学</t>
  </si>
  <si>
    <t>2050299</t>
  </si>
  <si>
    <t>其他普通教育支出</t>
  </si>
  <si>
    <r>
      <rPr>
        <sz val="11"/>
        <rFont val="仿宋_GB2312"/>
        <charset val="134"/>
      </rPr>
      <t>教育经费代管中心业务经费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借调人员公务费</t>
    </r>
    <r>
      <rPr>
        <sz val="11"/>
        <rFont val="Times New Roman"/>
        <charset val="134"/>
      </rPr>
      <t>14.4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青少年活动中心业务经费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全县教育工作会议经费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中高考招生考试报名工作经费</t>
    </r>
    <r>
      <rPr>
        <sz val="11"/>
        <rFont val="Times New Roman"/>
        <charset val="134"/>
      </rPr>
      <t>23.06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班主任津贴</t>
    </r>
    <r>
      <rPr>
        <sz val="11"/>
        <rFont val="Times New Roman"/>
        <charset val="134"/>
      </rPr>
      <t>414.6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城乡义务教育生均公用经费县级配套资金</t>
    </r>
    <r>
      <rPr>
        <sz val="11"/>
        <rFont val="Times New Roman"/>
        <charset val="134"/>
      </rPr>
      <t>179.37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大学新生困难助学金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党建工作经费及党员活动经费</t>
    </r>
    <r>
      <rPr>
        <sz val="11"/>
        <rFont val="Times New Roman"/>
        <charset val="134"/>
      </rPr>
      <t>103.7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教师节表彰经费</t>
    </r>
    <r>
      <rPr>
        <sz val="11"/>
        <rFont val="Times New Roman"/>
        <charset val="134"/>
      </rPr>
      <t>180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六一儿童节活动经费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民族班及壮文经费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全县校长奖励性效工资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食堂钟点工工资</t>
    </r>
    <r>
      <rPr>
        <sz val="11"/>
        <rFont val="Times New Roman"/>
        <charset val="134"/>
      </rPr>
      <t>190.31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食堂钟点工及保安工伤、生育</t>
    </r>
    <r>
      <rPr>
        <sz val="11"/>
        <rFont val="Times New Roman"/>
        <charset val="134"/>
      </rPr>
      <t>11.1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数字教育资源共建共享平台和课堂教学录播系统建设资金</t>
    </r>
    <r>
      <rPr>
        <sz val="11"/>
        <rFont val="Times New Roman"/>
        <charset val="134"/>
      </rPr>
      <t>80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乡村教师生活补助费</t>
    </r>
    <r>
      <rPr>
        <sz val="11"/>
        <rFont val="Times New Roman"/>
        <charset val="134"/>
      </rPr>
      <t>200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中小学校舍维修县级配套资金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万。</t>
    </r>
  </si>
  <si>
    <t>20503</t>
  </si>
  <si>
    <t>职业教育</t>
  </si>
  <si>
    <t>2050302</t>
  </si>
  <si>
    <t>中等职业教育</t>
  </si>
  <si>
    <r>
      <rPr>
        <sz val="11"/>
        <rFont val="仿宋_GB2312"/>
        <charset val="134"/>
      </rPr>
      <t>中等职业教育免学费补助和国家助学金县级配套资金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中等职业学校生均公用经费</t>
    </r>
    <r>
      <rPr>
        <sz val="11"/>
        <rFont val="Times New Roman"/>
        <charset val="134"/>
      </rPr>
      <t>55.1</t>
    </r>
    <r>
      <rPr>
        <sz val="11"/>
        <rFont val="仿宋_GB2312"/>
        <charset val="134"/>
      </rPr>
      <t>万。</t>
    </r>
  </si>
  <si>
    <t>环江毛南族自治县职业技术学校</t>
  </si>
  <si>
    <t>2050399</t>
  </si>
  <si>
    <t>其他职业教育支出</t>
  </si>
  <si>
    <t>20507</t>
  </si>
  <si>
    <t>特殊教育</t>
  </si>
  <si>
    <t>2050701</t>
  </si>
  <si>
    <t>特殊学校教育</t>
  </si>
  <si>
    <t>环江毛南族自治县特殊教育学校</t>
  </si>
  <si>
    <t>2050799</t>
  </si>
  <si>
    <t>其他特殊教育支出</t>
  </si>
  <si>
    <t>20508</t>
  </si>
  <si>
    <t>进修及培训</t>
  </si>
  <si>
    <t>2050802</t>
  </si>
  <si>
    <t>干部教育</t>
  </si>
  <si>
    <t>中国共产党环江毛南族自治县委员会党校</t>
  </si>
  <si>
    <r>
      <rPr>
        <sz val="11"/>
        <rFont val="仿宋_GB2312"/>
        <charset val="134"/>
      </rPr>
      <t>党校常规管理业务经费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党员组织经费</t>
    </r>
    <r>
      <rPr>
        <sz val="11"/>
        <rFont val="Times New Roman"/>
        <charset val="134"/>
      </rPr>
      <t>0.11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干部培训水电费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社会主义学校经费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行政学校管理经费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学校校园维修费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</si>
  <si>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20509</t>
  </si>
  <si>
    <t>教育费附加安排的支出</t>
  </si>
  <si>
    <t>2050999</t>
  </si>
  <si>
    <t>其他教育费附加安排的支出</t>
  </si>
  <si>
    <r>
      <rPr>
        <sz val="11"/>
        <rFont val="仿宋_GB2312"/>
        <charset val="134"/>
      </rPr>
      <t>全县校舍保险经费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全县校园安全保卫经费</t>
    </r>
    <r>
      <rPr>
        <sz val="11"/>
        <rFont val="Times New Roman"/>
        <charset val="134"/>
      </rPr>
      <t>845.68</t>
    </r>
    <r>
      <rPr>
        <sz val="11"/>
        <rFont val="仿宋_GB2312"/>
        <charset val="134"/>
      </rPr>
      <t>万。</t>
    </r>
  </si>
  <si>
    <t>206</t>
  </si>
  <si>
    <t>科学技术支出</t>
  </si>
  <si>
    <t>20601</t>
  </si>
  <si>
    <t>科学技术管理事务</t>
  </si>
  <si>
    <t>2060101</t>
  </si>
  <si>
    <r>
      <rPr>
        <sz val="11"/>
        <rFont val="仿宋_GB2312"/>
        <charset val="134"/>
      </rPr>
      <t>非涉密网络信息服务维护费</t>
    </r>
    <r>
      <rPr>
        <sz val="11"/>
        <rFont val="Times New Roman"/>
        <charset val="134"/>
      </rPr>
      <t>19</t>
    </r>
    <r>
      <rPr>
        <sz val="11"/>
        <rFont val="仿宋_GB2312"/>
        <charset val="134"/>
      </rPr>
      <t>万。</t>
    </r>
  </si>
  <si>
    <r>
      <rPr>
        <sz val="11"/>
        <rFont val="仿宋_GB2312"/>
        <charset val="134"/>
      </rPr>
      <t>政府网络业务经费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政务</t>
    </r>
    <r>
      <rPr>
        <sz val="11"/>
        <rFont val="Times New Roman"/>
        <charset val="134"/>
      </rPr>
      <t>OA</t>
    </r>
    <r>
      <rPr>
        <sz val="11"/>
        <rFont val="仿宋_GB2312"/>
        <charset val="134"/>
      </rPr>
      <t>系统建设经费</t>
    </r>
    <r>
      <rPr>
        <sz val="11"/>
        <rFont val="Times New Roman"/>
        <charset val="134"/>
      </rPr>
      <t>50.28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</si>
  <si>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r>
      <rPr>
        <sz val="11"/>
        <rFont val="仿宋_GB2312"/>
        <charset val="134"/>
      </rPr>
      <t>网站维护费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全区纪检监察系统专网迁移融合内网经费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</si>
  <si>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r>
      <rPr>
        <sz val="11"/>
        <rFont val="仿宋_GB2312"/>
        <charset val="134"/>
      </rPr>
      <t>电子招投标平台运维费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电子政务外网二期项目</t>
    </r>
    <r>
      <rPr>
        <sz val="11"/>
        <rFont val="Times New Roman"/>
        <charset val="134"/>
      </rPr>
      <t>100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电子政务外网平台运维费</t>
    </r>
    <r>
      <rPr>
        <sz val="11"/>
        <rFont val="Times New Roman"/>
        <charset val="134"/>
      </rPr>
      <t>21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</si>
  <si>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r>
      <rPr>
        <sz val="11"/>
        <rFont val="仿宋_GB2312"/>
        <charset val="134"/>
      </rPr>
      <t>电子警察抓拍网络租赁维护费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</si>
  <si>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2.56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电子商务进农村综合示范项目工作经费</t>
    </r>
    <r>
      <rPr>
        <sz val="11"/>
        <rFont val="Times New Roman"/>
        <charset val="134"/>
      </rPr>
      <t>1.92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工信商务科技部门业务工作经费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环江县改制企业留守人员工资</t>
    </r>
    <r>
      <rPr>
        <sz val="11"/>
        <rFont val="Times New Roman"/>
        <charset val="134"/>
      </rPr>
      <t>19.92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节能监察中心</t>
    </r>
    <r>
      <rPr>
        <sz val="11"/>
        <rFont val="Times New Roman"/>
        <charset val="134"/>
      </rPr>
      <t>3.2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派驻县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区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工业振兴特派员办公用品资金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企业改制经费</t>
    </r>
    <r>
      <rPr>
        <sz val="11"/>
        <rFont val="Times New Roman"/>
        <charset val="134"/>
      </rPr>
      <t>5.76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全县企业经济统计年报会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商务项目业务工作经费</t>
    </r>
    <r>
      <rPr>
        <sz val="11"/>
        <rFont val="Times New Roman"/>
        <charset val="134"/>
      </rPr>
      <t>5.12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网络安全监察管理</t>
    </r>
    <r>
      <rPr>
        <sz val="11"/>
        <rFont val="Times New Roman"/>
        <charset val="134"/>
      </rPr>
      <t>3.84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维稳工作经费</t>
    </r>
    <r>
      <rPr>
        <sz val="11"/>
        <rFont val="Times New Roman"/>
        <charset val="134"/>
      </rPr>
      <t>9.6</t>
    </r>
    <r>
      <rPr>
        <sz val="11"/>
        <rFont val="仿宋_GB2312"/>
        <charset val="134"/>
      </rPr>
      <t>万</t>
    </r>
  </si>
  <si>
    <t>环江毛南族自治县气象局</t>
  </si>
  <si>
    <r>
      <rPr>
        <sz val="11"/>
        <rFont val="仿宋_GB2312"/>
        <charset val="134"/>
      </rPr>
      <t>气象局工作经费</t>
    </r>
    <r>
      <rPr>
        <sz val="11"/>
        <rFont val="Times New Roman"/>
        <charset val="134"/>
      </rPr>
      <t>32.27</t>
    </r>
    <r>
      <rPr>
        <sz val="11"/>
        <rFont val="仿宋_GB2312"/>
        <charset val="134"/>
      </rPr>
      <t>万元</t>
    </r>
  </si>
  <si>
    <t>2060102</t>
  </si>
  <si>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五位一体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农村信用系统建设业务费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财政国库业务费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金财专线网络通讯费</t>
    </r>
    <r>
      <rPr>
        <sz val="11"/>
        <rFont val="Times New Roman"/>
        <charset val="134"/>
      </rPr>
      <t>35.64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预算改革业务费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万。</t>
    </r>
  </si>
  <si>
    <t>2060103</t>
  </si>
  <si>
    <r>
      <rPr>
        <sz val="11"/>
        <rFont val="仿宋_GB2312"/>
        <charset val="134"/>
      </rPr>
      <t>公务车辆管理平台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全区一张网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建设经费</t>
    </r>
    <r>
      <rPr>
        <sz val="11"/>
        <rFont val="Times New Roman"/>
        <charset val="134"/>
      </rPr>
      <t>14.7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公务车辆监控系统维护费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</si>
  <si>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2060199</t>
  </si>
  <si>
    <t>其他科学技术管理事务支出</t>
  </si>
  <si>
    <r>
      <rPr>
        <sz val="11"/>
        <rFont val="仿宋_GB2312"/>
        <charset val="134"/>
      </rPr>
      <t>广西综治信息平台运维费用</t>
    </r>
    <r>
      <rPr>
        <sz val="11"/>
        <rFont val="Times New Roman"/>
        <charset val="134"/>
      </rPr>
      <t>7.79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县、乡、村综治视联网线路服务费</t>
    </r>
    <r>
      <rPr>
        <sz val="11"/>
        <rFont val="Times New Roman"/>
        <charset val="134"/>
      </rPr>
      <t>14.74</t>
    </r>
    <r>
      <rPr>
        <sz val="11"/>
        <rFont val="仿宋_GB2312"/>
        <charset val="134"/>
      </rPr>
      <t>万。</t>
    </r>
  </si>
  <si>
    <t>20604</t>
  </si>
  <si>
    <t>技术研究与开发</t>
  </si>
  <si>
    <t>2060405</t>
  </si>
  <si>
    <t>共性技术研究与开发</t>
  </si>
  <si>
    <r>
      <rPr>
        <sz val="11"/>
        <rFont val="仿宋_GB2312"/>
        <charset val="134"/>
      </rPr>
      <t>建设村级天网工程经费</t>
    </r>
    <r>
      <rPr>
        <sz val="11"/>
        <rFont val="Times New Roman"/>
        <charset val="134"/>
      </rPr>
      <t>333.33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天网三期工程项目经费</t>
    </r>
    <r>
      <rPr>
        <sz val="11"/>
        <rFont val="Times New Roman"/>
        <charset val="134"/>
      </rPr>
      <t>75.6</t>
    </r>
    <r>
      <rPr>
        <sz val="11"/>
        <rFont val="仿宋_GB2312"/>
        <charset val="134"/>
      </rPr>
      <t>万。</t>
    </r>
  </si>
  <si>
    <t>20605</t>
  </si>
  <si>
    <t>科技条件与服务</t>
  </si>
  <si>
    <t>2060501</t>
  </si>
  <si>
    <t>机构运行</t>
  </si>
  <si>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党建云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智慧视频会议系统运行经费</t>
    </r>
    <r>
      <rPr>
        <sz val="11"/>
        <rFont val="Times New Roman"/>
        <charset val="134"/>
      </rPr>
      <t>34.4</t>
    </r>
    <r>
      <rPr>
        <sz val="11"/>
        <rFont val="仿宋_GB2312"/>
        <charset val="134"/>
      </rPr>
      <t>万。</t>
    </r>
  </si>
  <si>
    <t>20607</t>
  </si>
  <si>
    <t>科学技术普及</t>
  </si>
  <si>
    <t>2060701</t>
  </si>
  <si>
    <t>环江毛南族自治县科学技术协会</t>
  </si>
  <si>
    <t>2060702</t>
  </si>
  <si>
    <t>科普活动</t>
  </si>
  <si>
    <r>
      <rPr>
        <sz val="11"/>
        <rFont val="仿宋_GB2312"/>
        <charset val="134"/>
      </rPr>
      <t>党组织活动经费</t>
    </r>
    <r>
      <rPr>
        <sz val="11"/>
        <rFont val="Times New Roman"/>
        <charset val="134"/>
      </rPr>
      <t>0.06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科普活动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老科协科普活动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万。</t>
    </r>
  </si>
  <si>
    <t>20699</t>
  </si>
  <si>
    <t>其他科学技术支出</t>
  </si>
  <si>
    <t>2069999</t>
  </si>
  <si>
    <r>
      <rPr>
        <sz val="11"/>
        <rFont val="仿宋_GB2312"/>
        <charset val="134"/>
      </rPr>
      <t>项目前期工作经费</t>
    </r>
    <r>
      <rPr>
        <sz val="11"/>
        <rFont val="Times New Roman"/>
        <charset val="134"/>
      </rPr>
      <t>2000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拨环卫清扫保洁及垃圾收集清运市场化购买服务项目经费</t>
    </r>
    <r>
      <rPr>
        <sz val="11"/>
        <rFont val="Times New Roman"/>
        <charset val="134"/>
      </rPr>
      <t>1213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城区路灯电费</t>
    </r>
    <r>
      <rPr>
        <sz val="11"/>
        <rFont val="Times New Roman"/>
        <charset val="134"/>
      </rPr>
      <t>230</t>
    </r>
    <r>
      <rPr>
        <sz val="11"/>
        <rFont val="仿宋_GB2312"/>
        <charset val="134"/>
      </rPr>
      <t>万</t>
    </r>
  </si>
  <si>
    <t>207</t>
  </si>
  <si>
    <t>文化旅游体育与传媒支出</t>
  </si>
  <si>
    <t>20701</t>
  </si>
  <si>
    <t>文化和旅游</t>
  </si>
  <si>
    <t>2070101</t>
  </si>
  <si>
    <t>环江毛南族自治县世界自然遗产保护中心</t>
  </si>
  <si>
    <r>
      <rPr>
        <sz val="11"/>
        <rFont val="仿宋_GB2312"/>
        <charset val="134"/>
      </rPr>
      <t>单位日常办公经费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环江世界自然遗产保护知识宣传经费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中国南方喀斯特世界自然遗产地集中办公经费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</si>
  <si>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环江毛南族自治县文化广电体育和旅游局</t>
  </si>
  <si>
    <r>
      <rPr>
        <sz val="11"/>
        <rFont val="仿宋_GB2312"/>
        <charset val="134"/>
      </rPr>
      <t>环江壮族三月三活动经费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文化市场管理费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文旅党支部组织生活经费</t>
    </r>
    <r>
      <rPr>
        <sz val="11"/>
        <rFont val="Times New Roman"/>
        <charset val="134"/>
      </rPr>
      <t>0.46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业务费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万。</t>
    </r>
  </si>
  <si>
    <t>2070104</t>
  </si>
  <si>
    <t>图书馆</t>
  </si>
  <si>
    <t>环江毛南族自治县图书馆</t>
  </si>
  <si>
    <r>
      <rPr>
        <sz val="11"/>
        <rFont val="仿宋_GB2312"/>
        <charset val="134"/>
      </rPr>
      <t>保安经费</t>
    </r>
    <r>
      <rPr>
        <sz val="11"/>
        <rFont val="Times New Roman"/>
        <charset val="134"/>
      </rPr>
      <t>4.32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电梯维护费</t>
    </r>
    <r>
      <rPr>
        <sz val="11"/>
        <rFont val="Times New Roman"/>
        <charset val="134"/>
      </rPr>
      <t>0.4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电子阅览室经费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免费开放县级配套资金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图书馆购置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专项业务费</t>
    </r>
    <r>
      <rPr>
        <sz val="11"/>
        <rFont val="Times New Roman"/>
        <charset val="134"/>
      </rPr>
      <t>1.8</t>
    </r>
    <r>
      <rPr>
        <sz val="11"/>
        <rFont val="仿宋_GB2312"/>
        <charset val="134"/>
      </rPr>
      <t>万。</t>
    </r>
  </si>
  <si>
    <t>2070107</t>
  </si>
  <si>
    <t>艺术表演团体</t>
  </si>
  <si>
    <t>环江毛南族自治县非物质文化遗产保护传承中心</t>
  </si>
  <si>
    <r>
      <rPr>
        <sz val="11"/>
        <rFont val="仿宋_GB2312"/>
        <charset val="134"/>
      </rPr>
      <t>保安经费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非物质文化遗产保护经费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演出经费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</si>
  <si>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2070108</t>
  </si>
  <si>
    <t>文化活动</t>
  </si>
  <si>
    <r>
      <rPr>
        <sz val="11"/>
        <rFont val="仿宋_GB2312"/>
        <charset val="134"/>
      </rPr>
      <t>文化活动经费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万。</t>
    </r>
  </si>
  <si>
    <t>2070109</t>
  </si>
  <si>
    <t>群众文化</t>
  </si>
  <si>
    <t>环江毛南族自治县文化馆</t>
  </si>
  <si>
    <r>
      <rPr>
        <sz val="11"/>
        <rFont val="仿宋_GB2312"/>
        <charset val="134"/>
      </rPr>
      <t>保安经费</t>
    </r>
    <r>
      <rPr>
        <sz val="11"/>
        <rFont val="Times New Roman"/>
        <charset val="134"/>
      </rPr>
      <t>5.32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县级免费开放资金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演出服装费</t>
    </r>
    <r>
      <rPr>
        <sz val="11"/>
        <rFont val="Times New Roman"/>
        <charset val="134"/>
      </rPr>
      <t>4.4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业务经费</t>
    </r>
    <r>
      <rPr>
        <sz val="11"/>
        <rFont val="Times New Roman"/>
        <charset val="134"/>
      </rPr>
      <t>5.4</t>
    </r>
    <r>
      <rPr>
        <sz val="11"/>
        <rFont val="仿宋_GB2312"/>
        <charset val="134"/>
      </rPr>
      <t>万。</t>
    </r>
  </si>
  <si>
    <t>2070111</t>
  </si>
  <si>
    <t>文化创作与保护</t>
  </si>
  <si>
    <t>2070199</t>
  </si>
  <si>
    <t>其他文化和旅游支出</t>
  </si>
  <si>
    <r>
      <rPr>
        <sz val="11"/>
        <rFont val="仿宋_GB2312"/>
        <charset val="134"/>
      </rPr>
      <t>文化站免费开放县级配套经费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执法车维修运行管理费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万。</t>
    </r>
  </si>
  <si>
    <t>20702</t>
  </si>
  <si>
    <t>文物</t>
  </si>
  <si>
    <t>2070204</t>
  </si>
  <si>
    <t>文物保护</t>
  </si>
  <si>
    <t>环江毛南族自治县文物管理所</t>
  </si>
  <si>
    <r>
      <rPr>
        <sz val="11"/>
        <rFont val="仿宋_GB2312"/>
        <charset val="134"/>
      </rPr>
      <t>凤腾山古墓群巡查员经费</t>
    </r>
    <r>
      <rPr>
        <sz val="11"/>
        <rFont val="Times New Roman"/>
        <charset val="134"/>
      </rPr>
      <t>4.36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文物保护经费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文物调查征集经费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万。</t>
    </r>
  </si>
  <si>
    <t>2070205</t>
  </si>
  <si>
    <t>博物馆</t>
  </si>
  <si>
    <r>
      <rPr>
        <sz val="11"/>
        <rFont val="仿宋_GB2312"/>
        <charset val="134"/>
      </rPr>
      <t>博物馆保安经费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万。</t>
    </r>
  </si>
  <si>
    <t>2070299</t>
  </si>
  <si>
    <t>其他文物支出</t>
  </si>
  <si>
    <t>20703</t>
  </si>
  <si>
    <t>体育</t>
  </si>
  <si>
    <t>2070305</t>
  </si>
  <si>
    <t>体育竞赛</t>
  </si>
  <si>
    <r>
      <rPr>
        <sz val="11"/>
        <rFont val="仿宋_GB2312"/>
        <charset val="134"/>
      </rPr>
      <t>体育竞赛经费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</si>
  <si>
    <t>2070307</t>
  </si>
  <si>
    <t>体育场馆</t>
  </si>
  <si>
    <t>2070308</t>
  </si>
  <si>
    <t>群众体育</t>
  </si>
  <si>
    <r>
      <rPr>
        <sz val="11"/>
        <rFont val="仿宋_GB2312"/>
        <charset val="134"/>
      </rPr>
      <t>群众体育经费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万。</t>
    </r>
  </si>
  <si>
    <t>2070399</t>
  </si>
  <si>
    <t>其他体育支出</t>
  </si>
  <si>
    <r>
      <rPr>
        <sz val="11"/>
        <rFont val="仿宋_GB2312"/>
        <charset val="134"/>
      </rPr>
      <t>分龙节龙舟大赛费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万。</t>
    </r>
  </si>
  <si>
    <t>20706</t>
  </si>
  <si>
    <t>新闻出版电影</t>
  </si>
  <si>
    <t>2070699</t>
  </si>
  <si>
    <t>其他新闻出版电影支出</t>
  </si>
  <si>
    <r>
      <rPr>
        <sz val="11"/>
        <rFont val="仿宋_GB2312"/>
        <charset val="134"/>
      </rPr>
      <t>农村电影公益放映配套补助资金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万。</t>
    </r>
  </si>
  <si>
    <t>20708</t>
  </si>
  <si>
    <t>广播电视</t>
  </si>
  <si>
    <t>2070807</t>
  </si>
  <si>
    <t>传输发射</t>
  </si>
  <si>
    <t>2070808</t>
  </si>
  <si>
    <t>广播电视事务</t>
  </si>
  <si>
    <t>环江毛南族自治县融媒体中心</t>
  </si>
  <si>
    <r>
      <rPr>
        <sz val="11"/>
        <rFont val="仿宋_GB2312"/>
        <charset val="134"/>
      </rPr>
      <t>《博览桂西北》栏目经费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采访车费用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差旅费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电视台公务业务费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广播电视新闻稿费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频道占用及节目费</t>
    </r>
    <r>
      <rPr>
        <sz val="11"/>
        <rFont val="Times New Roman"/>
        <charset val="134"/>
      </rPr>
      <t>4.3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聘用记者差旅费</t>
    </r>
    <r>
      <rPr>
        <sz val="11"/>
        <rFont val="Times New Roman"/>
        <charset val="134"/>
      </rPr>
      <t>16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聘用记者社保缴费补助</t>
    </r>
    <r>
      <rPr>
        <sz val="11"/>
        <rFont val="Times New Roman"/>
        <charset val="134"/>
      </rPr>
      <t>16.6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融媒体建设运行费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摄影制作等影视设备添置及维修维护费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县毛南语栏目经费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新闻部日常耗材费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邮电通讯费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</si>
  <si>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2070899</t>
  </si>
  <si>
    <t>其他广播电视支出</t>
  </si>
  <si>
    <t>20799</t>
  </si>
  <si>
    <t>其他文化旅游体育与传媒支出</t>
  </si>
  <si>
    <t>2079999</t>
  </si>
  <si>
    <r>
      <rPr>
        <sz val="11"/>
        <rFont val="仿宋_GB2312"/>
        <charset val="134"/>
      </rPr>
      <t>电影公司补偿安置款</t>
    </r>
    <r>
      <rPr>
        <sz val="11"/>
        <rFont val="Times New Roman"/>
        <charset val="134"/>
      </rPr>
      <t>70</t>
    </r>
    <r>
      <rPr>
        <sz val="11"/>
        <rFont val="仿宋_GB2312"/>
        <charset val="134"/>
      </rPr>
      <t>万。</t>
    </r>
  </si>
  <si>
    <t>208</t>
  </si>
  <si>
    <t>社会保障和就业支出</t>
  </si>
  <si>
    <t>20801</t>
  </si>
  <si>
    <t>人力资源和社会保障管理事务</t>
  </si>
  <si>
    <t>2080101</t>
  </si>
  <si>
    <t>环江毛南族自治县人力资源和社会保障局</t>
  </si>
  <si>
    <r>
      <rPr>
        <sz val="11"/>
        <rFont val="仿宋_GB2312"/>
        <charset val="134"/>
      </rPr>
      <t>党员活动经费</t>
    </r>
    <r>
      <rPr>
        <sz val="11"/>
        <rFont val="Times New Roman"/>
        <charset val="134"/>
      </rPr>
      <t>0.46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</si>
  <si>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2080104</t>
  </si>
  <si>
    <t>综合业务管理</t>
  </si>
  <si>
    <r>
      <rPr>
        <sz val="11"/>
        <rFont val="仿宋_GB2312"/>
        <charset val="134"/>
      </rPr>
      <t>人力资源和社会保障日常工作经费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万。</t>
    </r>
  </si>
  <si>
    <t>2080105</t>
  </si>
  <si>
    <t>劳动保障监察</t>
  </si>
  <si>
    <r>
      <rPr>
        <sz val="11"/>
        <rFont val="仿宋_GB2312"/>
        <charset val="134"/>
      </rPr>
      <t>劳动监察工作经费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万。</t>
    </r>
  </si>
  <si>
    <t>2080106</t>
  </si>
  <si>
    <t>就业管理事务</t>
  </si>
  <si>
    <t>环江毛南族自治县就业服务中心</t>
  </si>
  <si>
    <r>
      <rPr>
        <sz val="11"/>
        <rFont val="仿宋_GB2312"/>
        <charset val="134"/>
      </rPr>
      <t>公共就业服务工作经费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零工市场及扶贫车间工作经费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职业技能培训工作经费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</si>
  <si>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2080109</t>
  </si>
  <si>
    <t>社会保险经办机构</t>
  </si>
  <si>
    <t>环江毛南族自治县社会保险事业管理中心</t>
  </si>
  <si>
    <r>
      <rPr>
        <sz val="11"/>
        <rFont val="仿宋_GB2312"/>
        <charset val="134"/>
      </rPr>
      <t>被征地农民开展工作经费</t>
    </r>
    <r>
      <rPr>
        <sz val="11"/>
        <rFont val="Times New Roman"/>
        <charset val="134"/>
      </rPr>
      <t>2.4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档案整理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日常工作经费</t>
    </r>
    <r>
      <rPr>
        <sz val="11"/>
        <rFont val="Times New Roman"/>
        <charset val="134"/>
      </rPr>
      <t>16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社会保险基金征缴任务工作经费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退休职工生存认证、工伤保险待遇支付调查工作专项经费</t>
    </r>
    <r>
      <rPr>
        <sz val="11"/>
        <rFont val="Times New Roman"/>
        <charset val="134"/>
      </rPr>
      <t>2.4</t>
    </r>
    <r>
      <rPr>
        <sz val="11"/>
        <rFont val="仿宋_GB2312"/>
        <charset val="134"/>
      </rPr>
      <t>万。</t>
    </r>
  </si>
  <si>
    <t>2080112</t>
  </si>
  <si>
    <t>劳动人事争议调解仲裁</t>
  </si>
  <si>
    <r>
      <rPr>
        <sz val="11"/>
        <rFont val="仿宋_GB2312"/>
        <charset val="134"/>
      </rPr>
      <t>劳动仲裁办案工作经费</t>
    </r>
    <r>
      <rPr>
        <sz val="11"/>
        <rFont val="Times New Roman"/>
        <charset val="134"/>
      </rPr>
      <t>5.76</t>
    </r>
    <r>
      <rPr>
        <sz val="11"/>
        <rFont val="仿宋_GB2312"/>
        <charset val="134"/>
      </rPr>
      <t>万。</t>
    </r>
  </si>
  <si>
    <t>2080199</t>
  </si>
  <si>
    <t>其他人力资源和社会保障管理事务支出</t>
  </si>
  <si>
    <r>
      <rPr>
        <sz val="11"/>
        <rFont val="仿宋_GB2312"/>
        <charset val="134"/>
      </rPr>
      <t>保障农民工工资工作经费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干部人事档案管理工作经费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工伤认定工作经费</t>
    </r>
    <r>
      <rPr>
        <sz val="11"/>
        <rFont val="Times New Roman"/>
        <charset val="134"/>
      </rPr>
      <t>3.07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公开招聘事业单位工作人员和事业单位紧缺人才工作经费</t>
    </r>
    <r>
      <rPr>
        <sz val="11"/>
        <rFont val="Times New Roman"/>
        <charset val="134"/>
      </rPr>
      <t>13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农民工工资应急周转金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聘请法律顾问工作经费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人才中心档案管理经费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社会保险基金监督举报奖励资金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万。</t>
    </r>
  </si>
  <si>
    <t>20802</t>
  </si>
  <si>
    <t>民政管理事务</t>
  </si>
  <si>
    <t>2080201</t>
  </si>
  <si>
    <t>环江毛南族自治县民政局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</si>
  <si>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0.36</t>
    </r>
    <r>
      <rPr>
        <sz val="11"/>
        <rFont val="仿宋_GB2312"/>
        <charset val="134"/>
      </rPr>
      <t>万。</t>
    </r>
  </si>
  <si>
    <t>2080207</t>
  </si>
  <si>
    <t>行政区划和地名管理</t>
  </si>
  <si>
    <r>
      <rPr>
        <sz val="11"/>
        <rFont val="仿宋_GB2312"/>
        <charset val="134"/>
      </rPr>
      <t>行政区划调整工作经费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万。</t>
    </r>
  </si>
  <si>
    <t>2080299</t>
  </si>
  <si>
    <t>其他民政管理事务支出</t>
  </si>
  <si>
    <r>
      <rPr>
        <sz val="11"/>
        <rFont val="仿宋_GB2312"/>
        <charset val="134"/>
      </rPr>
      <t>民政日常工作经费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未成年人关爱和保护工作经费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</si>
  <si>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</si>
  <si>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</si>
  <si>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</si>
  <si>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</si>
  <si>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</si>
  <si>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</si>
  <si>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</si>
  <si>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</si>
  <si>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环江毛南族自治县大才乡卫生院</t>
  </si>
  <si>
    <t>环江毛南族自治县川山镇中心卫生院</t>
  </si>
  <si>
    <t>环江毛南族自治县下南乡卫生院</t>
  </si>
  <si>
    <t>环江毛南族自治县大安乡卫生院</t>
  </si>
  <si>
    <t>环江毛南族自治县驯乐苗族乡卫生院</t>
  </si>
  <si>
    <t>2080507</t>
  </si>
  <si>
    <t>对机关事业单位基本养老保险基金的补助</t>
  </si>
  <si>
    <t>机关事业单位养老保险基金缺口县级补助5345万。</t>
  </si>
  <si>
    <t>2080508</t>
  </si>
  <si>
    <t>对机关事业单位职业年金的补助</t>
  </si>
  <si>
    <t>环江毛南族自治县长美乡卫生院</t>
  </si>
  <si>
    <r>
      <rPr>
        <sz val="11"/>
        <rFont val="仿宋_GB2312"/>
        <charset val="134"/>
      </rPr>
      <t>改革后退休人员职业年金</t>
    </r>
    <r>
      <rPr>
        <sz val="11"/>
        <rFont val="Times New Roman"/>
        <charset val="134"/>
      </rPr>
      <t>600</t>
    </r>
    <r>
      <rPr>
        <sz val="11"/>
        <rFont val="仿宋_GB2312"/>
        <charset val="134"/>
      </rPr>
      <t>万。</t>
    </r>
  </si>
  <si>
    <t>2080599</t>
  </si>
  <si>
    <t>其他行政事业单位养老支出</t>
  </si>
  <si>
    <r>
      <rPr>
        <sz val="11"/>
        <rFont val="仿宋_GB2312"/>
        <charset val="134"/>
      </rPr>
      <t>建国初期参加革命工作部分退休干部护理费</t>
    </r>
    <r>
      <rPr>
        <sz val="11"/>
        <rFont val="Times New Roman"/>
        <charset val="134"/>
      </rPr>
      <t>5.28</t>
    </r>
    <r>
      <rPr>
        <sz val="11"/>
        <rFont val="仿宋_GB2312"/>
        <charset val="134"/>
      </rPr>
      <t>万。</t>
    </r>
  </si>
  <si>
    <t>20806</t>
  </si>
  <si>
    <t>企业改革补助</t>
  </si>
  <si>
    <t>2080601</t>
  </si>
  <si>
    <t>企业关闭破产补助</t>
  </si>
  <si>
    <r>
      <rPr>
        <sz val="11"/>
        <rFont val="仿宋_GB2312"/>
        <charset val="134"/>
      </rPr>
      <t>国有企业改制经费</t>
    </r>
    <r>
      <rPr>
        <sz val="11"/>
        <rFont val="Times New Roman"/>
        <charset val="134"/>
      </rPr>
      <t>80</t>
    </r>
    <r>
      <rPr>
        <sz val="11"/>
        <rFont val="仿宋_GB2312"/>
        <charset val="134"/>
      </rPr>
      <t>万元，雅钢解困资金</t>
    </r>
    <r>
      <rPr>
        <sz val="11"/>
        <rFont val="Times New Roman"/>
        <charset val="134"/>
      </rPr>
      <t>150</t>
    </r>
    <r>
      <rPr>
        <sz val="11"/>
        <rFont val="仿宋_GB2312"/>
        <charset val="134"/>
      </rPr>
      <t>万元。</t>
    </r>
  </si>
  <si>
    <t>20807</t>
  </si>
  <si>
    <t>就业补助</t>
  </si>
  <si>
    <t>2080711</t>
  </si>
  <si>
    <t>就业见习补贴</t>
  </si>
  <si>
    <t>20808</t>
  </si>
  <si>
    <t>抚恤</t>
  </si>
  <si>
    <t>2080803</t>
  </si>
  <si>
    <t>在乡复员、退伍军人生活补助</t>
  </si>
  <si>
    <t>环江毛南族自治县退役军人事务局</t>
  </si>
  <si>
    <r>
      <rPr>
        <sz val="11"/>
        <rFont val="仿宋_GB2312"/>
        <charset val="134"/>
      </rPr>
      <t>在乡复员、退伍军人生活补助</t>
    </r>
    <r>
      <rPr>
        <sz val="11"/>
        <rFont val="Times New Roman"/>
        <charset val="134"/>
      </rPr>
      <t>7.18</t>
    </r>
    <r>
      <rPr>
        <sz val="11"/>
        <rFont val="仿宋_GB2312"/>
        <charset val="134"/>
      </rPr>
      <t>万。</t>
    </r>
  </si>
  <si>
    <t>2080805</t>
  </si>
  <si>
    <t>义务兵优待</t>
  </si>
  <si>
    <r>
      <rPr>
        <sz val="11"/>
        <rFont val="仿宋_GB2312"/>
        <charset val="134"/>
      </rPr>
      <t>义务兵优待</t>
    </r>
    <r>
      <rPr>
        <sz val="11"/>
        <rFont val="Times New Roman"/>
        <charset val="134"/>
      </rPr>
      <t>134.06</t>
    </r>
    <r>
      <rPr>
        <sz val="11"/>
        <rFont val="仿宋_GB2312"/>
        <charset val="134"/>
      </rPr>
      <t>万。</t>
    </r>
  </si>
  <si>
    <t>2080899</t>
  </si>
  <si>
    <t>其他优抚支出</t>
  </si>
  <si>
    <r>
      <rPr>
        <sz val="11"/>
        <rFont val="仿宋_GB2312"/>
        <charset val="134"/>
      </rPr>
      <t>伤残退役军人护理费</t>
    </r>
    <r>
      <rPr>
        <sz val="11"/>
        <rFont val="Times New Roman"/>
        <charset val="134"/>
      </rPr>
      <t>10.34</t>
    </r>
    <r>
      <rPr>
        <sz val="11"/>
        <rFont val="仿宋_GB2312"/>
        <charset val="134"/>
      </rPr>
      <t>万。</t>
    </r>
  </si>
  <si>
    <t>20809</t>
  </si>
  <si>
    <t>退役安置</t>
  </si>
  <si>
    <t>2080901</t>
  </si>
  <si>
    <t>退役士兵安置</t>
  </si>
  <si>
    <r>
      <rPr>
        <sz val="11"/>
        <rFont val="仿宋_GB2312"/>
        <charset val="134"/>
      </rPr>
      <t>退役士兵自主就业金及培训费</t>
    </r>
    <r>
      <rPr>
        <sz val="11"/>
        <rFont val="Times New Roman"/>
        <charset val="134"/>
      </rPr>
      <t>42.5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>,</t>
    </r>
  </si>
  <si>
    <t>2080902</t>
  </si>
  <si>
    <t>军队移交政府的离退休人员安置</t>
  </si>
  <si>
    <t>2080903</t>
  </si>
  <si>
    <t>军队移交政府离退休干部管理机构</t>
  </si>
  <si>
    <t>2080905</t>
  </si>
  <si>
    <t>军队转业干部安置</t>
  </si>
  <si>
    <r>
      <rPr>
        <sz val="11"/>
        <rFont val="仿宋_GB2312"/>
        <charset val="134"/>
      </rPr>
      <t>部分退休企业军转干部生活困难补助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万。</t>
    </r>
  </si>
  <si>
    <t>2080999</t>
  </si>
  <si>
    <t>其他退役安置支出</t>
  </si>
  <si>
    <t>20810</t>
  </si>
  <si>
    <t>社会福利</t>
  </si>
  <si>
    <t>2081001</t>
  </si>
  <si>
    <t>儿童福利</t>
  </si>
  <si>
    <r>
      <rPr>
        <sz val="11"/>
        <rFont val="仿宋_GB2312"/>
        <charset val="134"/>
      </rPr>
      <t>孤儿县级配套及六一慰问资金</t>
    </r>
    <r>
      <rPr>
        <sz val="11"/>
        <rFont val="Times New Roman"/>
        <charset val="134"/>
      </rPr>
      <t>9.25</t>
    </r>
    <r>
      <rPr>
        <sz val="11"/>
        <rFont val="仿宋_GB2312"/>
        <charset val="134"/>
      </rPr>
      <t>万。</t>
    </r>
  </si>
  <si>
    <t>2081002</t>
  </si>
  <si>
    <t>老年福利</t>
  </si>
  <si>
    <t>其他社会福利支出</t>
  </si>
  <si>
    <t>20811</t>
  </si>
  <si>
    <t>残疾人事业</t>
  </si>
  <si>
    <t>2081101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</si>
  <si>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0.15</t>
    </r>
    <r>
      <rPr>
        <sz val="11"/>
        <rFont val="仿宋_GB2312"/>
        <charset val="134"/>
      </rPr>
      <t>万。</t>
    </r>
  </si>
  <si>
    <t>2081104</t>
  </si>
  <si>
    <t>残疾人康复</t>
  </si>
  <si>
    <r>
      <rPr>
        <sz val="11"/>
        <rFont val="仿宋_GB2312"/>
        <charset val="134"/>
      </rPr>
      <t>残疾儿童康复救助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康复工作项目经费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万。</t>
    </r>
  </si>
  <si>
    <t>2081105</t>
  </si>
  <si>
    <t>残疾人就业</t>
  </si>
  <si>
    <r>
      <rPr>
        <sz val="11"/>
        <rFont val="仿宋_GB2312"/>
        <charset val="134"/>
      </rPr>
      <t>残疾人就业服务机构建设和运行经费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残疾人自主就业创业扶持</t>
    </r>
    <r>
      <rPr>
        <sz val="11"/>
        <rFont val="Times New Roman"/>
        <charset val="134"/>
      </rPr>
      <t>6.74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扶持教育项目</t>
    </r>
    <r>
      <rPr>
        <sz val="11"/>
        <rFont val="Times New Roman"/>
        <charset val="134"/>
      </rPr>
      <t>3.39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县级阳光助残扶贫基地建设项目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自治区级阳光助残扶贫基地建设配套资金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</si>
  <si>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2081107</t>
  </si>
  <si>
    <t>残疾人生活和护理补贴</t>
  </si>
  <si>
    <r>
      <rPr>
        <sz val="11"/>
        <rFont val="仿宋_GB2312"/>
        <charset val="134"/>
      </rPr>
      <t>残疾人两项补贴县配套资金</t>
    </r>
    <r>
      <rPr>
        <sz val="11"/>
        <rFont val="Times New Roman"/>
        <charset val="134"/>
      </rPr>
      <t>83.68</t>
    </r>
    <r>
      <rPr>
        <sz val="11"/>
        <rFont val="仿宋_GB2312"/>
        <charset val="134"/>
      </rPr>
      <t>万。</t>
    </r>
  </si>
  <si>
    <t>2081199</t>
  </si>
  <si>
    <t>其他残疾人事业支出</t>
  </si>
  <si>
    <r>
      <rPr>
        <sz val="11"/>
        <rFont val="仿宋_GB2312"/>
        <charset val="134"/>
      </rPr>
      <t>残疾人基本信息更新工作经费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残疾人职业技能培训、竞赛经费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个体工商户和灵活就业残疾人参加企业职工养老保险补贴项目</t>
    </r>
    <r>
      <rPr>
        <sz val="11"/>
        <rFont val="Times New Roman"/>
        <charset val="134"/>
      </rPr>
      <t>6.5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困难重度残疾人家庭无障碍改造工作经费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重度残疾人（新农合）基本医疗保险个人缴费补贴</t>
    </r>
    <r>
      <rPr>
        <sz val="11"/>
        <rFont val="Times New Roman"/>
        <charset val="134"/>
      </rPr>
      <t>31.5</t>
    </r>
    <r>
      <rPr>
        <sz val="11"/>
        <rFont val="仿宋_GB2312"/>
        <charset val="134"/>
      </rPr>
      <t>万。</t>
    </r>
  </si>
  <si>
    <t>20816</t>
  </si>
  <si>
    <t>红十字事业</t>
  </si>
  <si>
    <t>2081699</t>
  </si>
  <si>
    <t>其他红十字事业支出</t>
  </si>
  <si>
    <t>环江毛南族自治县卫生健康局</t>
  </si>
  <si>
    <r>
      <rPr>
        <sz val="11"/>
        <rFont val="仿宋_GB2312"/>
        <charset val="134"/>
      </rPr>
      <t>志愿者服务工作经费及应急救护培训经费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万。</t>
    </r>
  </si>
  <si>
    <t>20819</t>
  </si>
  <si>
    <t>最低生活保障</t>
  </si>
  <si>
    <t>2081902</t>
  </si>
  <si>
    <t>农村最低生活保障金支出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</si>
  <si>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</si>
  <si>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</si>
  <si>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</si>
  <si>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</si>
  <si>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</si>
  <si>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</si>
  <si>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2082102</t>
  </si>
  <si>
    <t>农村特困人员救助供养支出</t>
  </si>
  <si>
    <r>
      <rPr>
        <sz val="11"/>
        <rFont val="仿宋_GB2312"/>
        <charset val="134"/>
      </rPr>
      <t>特困管理人员工资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五保服务经费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万。</t>
    </r>
  </si>
  <si>
    <t>20825</t>
  </si>
  <si>
    <t>其他生活救助</t>
  </si>
  <si>
    <t>2082502</t>
  </si>
  <si>
    <t>其他农村生活救助</t>
  </si>
  <si>
    <t>20826</t>
  </si>
  <si>
    <t>财政对基本养老保险基金的补助</t>
  </si>
  <si>
    <t>2082602</t>
  </si>
  <si>
    <t>财政对城乡居民基本养老保险基金的补助</t>
  </si>
  <si>
    <r>
      <rPr>
        <sz val="11"/>
        <rFont val="仿宋_GB2312"/>
        <charset val="134"/>
      </rPr>
      <t>城乡基本养老个人缴费县级补助</t>
    </r>
    <r>
      <rPr>
        <sz val="11"/>
        <rFont val="Times New Roman"/>
        <charset val="134"/>
      </rPr>
      <t>77.85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城乡基本养老基础养老金县级补助</t>
    </r>
    <r>
      <rPr>
        <sz val="11"/>
        <rFont val="Times New Roman"/>
        <charset val="134"/>
      </rPr>
      <t>578.47</t>
    </r>
    <r>
      <rPr>
        <sz val="11"/>
        <rFont val="仿宋_GB2312"/>
        <charset val="134"/>
      </rPr>
      <t>万。</t>
    </r>
  </si>
  <si>
    <t>20828</t>
  </si>
  <si>
    <t>退役军人管理事务</t>
  </si>
  <si>
    <t>2082801</t>
  </si>
  <si>
    <r>
      <rPr>
        <sz val="11"/>
        <rFont val="仿宋_GB2312"/>
        <charset val="134"/>
      </rPr>
      <t>党员活动经费</t>
    </r>
    <r>
      <rPr>
        <sz val="11"/>
        <rFont val="Times New Roman"/>
        <charset val="134"/>
      </rPr>
      <t>0.1</t>
    </r>
    <r>
      <rPr>
        <sz val="11"/>
        <rFont val="仿宋_GB2312"/>
        <charset val="134"/>
      </rPr>
      <t>万。</t>
    </r>
  </si>
  <si>
    <t>2082804</t>
  </si>
  <si>
    <t>拥军优属</t>
  </si>
  <si>
    <r>
      <rPr>
        <sz val="11"/>
        <rFont val="仿宋_GB2312"/>
        <charset val="134"/>
      </rPr>
      <t>创建双拥模范县工作经费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县级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八一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建军节慰问经费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万。</t>
    </r>
  </si>
  <si>
    <t>2082899</t>
  </si>
  <si>
    <t>其他退役军人事务管理支出</t>
  </si>
  <si>
    <r>
      <rPr>
        <sz val="11"/>
        <rFont val="仿宋_GB2312"/>
        <charset val="134"/>
      </rPr>
      <t>军转干部医疗保险</t>
    </r>
    <r>
      <rPr>
        <sz val="11"/>
        <rFont val="Times New Roman"/>
        <charset val="134"/>
      </rPr>
      <t>5.54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烈士纪念日活动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退役士兵欢迎仪式座谈会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望峰山烈士陵园管理</t>
    </r>
    <r>
      <rPr>
        <sz val="11"/>
        <rFont val="Times New Roman"/>
        <charset val="134"/>
      </rPr>
      <t>6.6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信访维稳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优抚等工作经费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治安管理</t>
    </r>
    <r>
      <rPr>
        <sz val="11"/>
        <rFont val="Times New Roman"/>
        <charset val="134"/>
      </rPr>
      <t>5.1</t>
    </r>
    <r>
      <rPr>
        <sz val="11"/>
        <rFont val="仿宋_GB2312"/>
        <charset val="134"/>
      </rPr>
      <t>万。</t>
    </r>
  </si>
  <si>
    <t>20830</t>
  </si>
  <si>
    <t>财政代缴社会保险费支出</t>
  </si>
  <si>
    <t>2083001</t>
  </si>
  <si>
    <t>财政代缴城乡居民基本养老保险费支出</t>
  </si>
  <si>
    <r>
      <rPr>
        <sz val="11"/>
        <rFont val="仿宋_GB2312"/>
        <charset val="134"/>
      </rPr>
      <t>城乡居民养老保险特殊人群政府代缴个人保险费</t>
    </r>
    <r>
      <rPr>
        <sz val="11"/>
        <rFont val="Times New Roman"/>
        <charset val="134"/>
      </rPr>
      <t>13.19</t>
    </r>
    <r>
      <rPr>
        <sz val="11"/>
        <rFont val="仿宋_GB2312"/>
        <charset val="134"/>
      </rPr>
      <t>万。</t>
    </r>
  </si>
  <si>
    <t>2083099</t>
  </si>
  <si>
    <t>财政代缴其他社会保险费支出</t>
  </si>
  <si>
    <t>环江毛南族自治县医疗保障局</t>
  </si>
  <si>
    <r>
      <rPr>
        <sz val="11"/>
        <rFont val="仿宋_GB2312"/>
        <charset val="134"/>
      </rPr>
      <t>脱贫人口和监测对象参保资助资金县级配套</t>
    </r>
    <r>
      <rPr>
        <sz val="11"/>
        <rFont val="Times New Roman"/>
        <charset val="134"/>
      </rPr>
      <t>902</t>
    </r>
    <r>
      <rPr>
        <sz val="11"/>
        <rFont val="仿宋_GB2312"/>
        <charset val="134"/>
      </rPr>
      <t>万。</t>
    </r>
  </si>
  <si>
    <t>20899</t>
  </si>
  <si>
    <t>其他社会保障和就业支出</t>
  </si>
  <si>
    <t>2089999</t>
  </si>
  <si>
    <t>环江毛南族自治县疾病预防控制中心</t>
  </si>
  <si>
    <t>210</t>
  </si>
  <si>
    <t>卫生健康支出</t>
  </si>
  <si>
    <t>21001</t>
  </si>
  <si>
    <t>卫生健康管理事务</t>
  </si>
  <si>
    <t>2100101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</si>
  <si>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0.76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红十字会工作经费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卫生健康业务一般工作经费</t>
    </r>
    <r>
      <rPr>
        <sz val="11"/>
        <rFont val="Times New Roman"/>
        <charset val="134"/>
      </rPr>
      <t>61</t>
    </r>
    <r>
      <rPr>
        <sz val="11"/>
        <rFont val="仿宋_GB2312"/>
        <charset val="134"/>
      </rPr>
      <t>万。</t>
    </r>
  </si>
  <si>
    <t>环江毛南族自治县思恩镇防保所</t>
  </si>
  <si>
    <t>2100199</t>
  </si>
  <si>
    <t>其他卫生健康管理事务支出</t>
  </si>
  <si>
    <r>
      <rPr>
        <sz val="11"/>
        <rFont val="仿宋_GB2312"/>
        <charset val="134"/>
      </rPr>
      <t>创建卫生县城除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四害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专项工作经费</t>
    </r>
    <r>
      <rPr>
        <sz val="11"/>
        <rFont val="Times New Roman"/>
        <charset val="134"/>
      </rPr>
      <t>16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农村医学专业订单定向乡村医生培养经费</t>
    </r>
    <r>
      <rPr>
        <sz val="11"/>
        <rFont val="Times New Roman"/>
        <charset val="134"/>
      </rPr>
      <t>3.78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卫生应急工作经费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</t>
    </r>
  </si>
  <si>
    <t>21002</t>
  </si>
  <si>
    <t>公立医院</t>
  </si>
  <si>
    <t>2100201</t>
  </si>
  <si>
    <t>综合医院</t>
  </si>
  <si>
    <t>环江毛南族自治县人民医院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</si>
  <si>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0.95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免费预防性体检</t>
    </r>
    <r>
      <rPr>
        <sz val="11"/>
        <rFont val="Times New Roman"/>
        <charset val="134"/>
      </rPr>
      <t>52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药品零差率县级补助</t>
    </r>
    <r>
      <rPr>
        <sz val="11"/>
        <rFont val="Times New Roman"/>
        <charset val="134"/>
      </rPr>
      <t>29.68</t>
    </r>
    <r>
      <rPr>
        <sz val="11"/>
        <rFont val="仿宋_GB2312"/>
        <charset val="134"/>
      </rPr>
      <t>万。</t>
    </r>
  </si>
  <si>
    <t>21003</t>
  </si>
  <si>
    <t>基层医疗卫生机构</t>
  </si>
  <si>
    <t>2100302</t>
  </si>
  <si>
    <t>乡镇卫生院</t>
  </si>
  <si>
    <r>
      <rPr>
        <sz val="11"/>
        <rFont val="仿宋_GB2312"/>
        <charset val="134"/>
      </rPr>
      <t>党支部生活经费</t>
    </r>
    <r>
      <rPr>
        <sz val="11"/>
        <rFont val="Times New Roman"/>
        <charset val="134"/>
      </rPr>
      <t>0.05</t>
    </r>
    <r>
      <rPr>
        <sz val="11"/>
        <rFont val="仿宋_GB2312"/>
        <charset val="134"/>
      </rPr>
      <t>万。</t>
    </r>
  </si>
  <si>
    <t>环江毛南族自治县水源镇卫生院</t>
  </si>
  <si>
    <r>
      <rPr>
        <sz val="11"/>
        <rFont val="仿宋_GB2312"/>
        <charset val="134"/>
      </rPr>
      <t>党支部生活经费</t>
    </r>
    <r>
      <rPr>
        <sz val="11"/>
        <rFont val="Times New Roman"/>
        <charset val="134"/>
      </rPr>
      <t>0.07</t>
    </r>
    <r>
      <rPr>
        <sz val="11"/>
        <rFont val="仿宋_GB2312"/>
        <charset val="134"/>
      </rPr>
      <t>万。</t>
    </r>
  </si>
  <si>
    <t>环江毛南族自治县洛阳镇中心卫生院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</si>
  <si>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0.34</t>
    </r>
    <r>
      <rPr>
        <sz val="11"/>
        <rFont val="仿宋_GB2312"/>
        <charset val="134"/>
      </rPr>
      <t>万。</t>
    </r>
  </si>
  <si>
    <r>
      <rPr>
        <sz val="11"/>
        <rFont val="仿宋_GB2312"/>
        <charset val="134"/>
      </rPr>
      <t>党支部组织活动经费</t>
    </r>
    <r>
      <rPr>
        <sz val="11"/>
        <rFont val="Times New Roman"/>
        <charset val="134"/>
      </rPr>
      <t>0.11</t>
    </r>
    <r>
      <rPr>
        <sz val="11"/>
        <rFont val="仿宋_GB2312"/>
        <charset val="134"/>
      </rPr>
      <t>万。</t>
    </r>
  </si>
  <si>
    <t>环江毛南族自治县东兴镇中心卫生院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</si>
  <si>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</t>
    </r>
    <r>
      <rPr>
        <sz val="11"/>
        <rFont val="仿宋_GB2312"/>
        <charset val="134"/>
      </rPr>
      <t>万。</t>
    </r>
  </si>
  <si>
    <t>环江毛南族自治县明伦镇中心卫生院</t>
  </si>
  <si>
    <r>
      <rPr>
        <sz val="11"/>
        <rFont val="仿宋_GB2312"/>
        <charset val="134"/>
      </rPr>
      <t>党支部生活经费</t>
    </r>
    <r>
      <rPr>
        <sz val="11"/>
        <rFont val="Times New Roman"/>
        <charset val="134"/>
      </rPr>
      <t>0.08</t>
    </r>
    <r>
      <rPr>
        <sz val="11"/>
        <rFont val="仿宋_GB2312"/>
        <charset val="134"/>
      </rPr>
      <t>万。</t>
    </r>
  </si>
  <si>
    <t>环江毛南族自治县龙岩乡卫生院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</si>
  <si>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0.11</t>
    </r>
    <r>
      <rPr>
        <sz val="11"/>
        <rFont val="仿宋_GB2312"/>
        <charset val="134"/>
      </rPr>
      <t>万。</t>
    </r>
  </si>
  <si>
    <t>2100399</t>
  </si>
  <si>
    <t>其他基层医疗卫生机构支出</t>
  </si>
  <si>
    <r>
      <rPr>
        <sz val="11"/>
        <rFont val="仿宋_GB2312"/>
        <charset val="134"/>
      </rPr>
      <t>村级妇幼保健员家庭接生员养老生活补助</t>
    </r>
    <r>
      <rPr>
        <sz val="11"/>
        <rFont val="Times New Roman"/>
        <charset val="134"/>
      </rPr>
      <t>23.22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村卫生室基本药物制度补助资金县级配套</t>
    </r>
    <r>
      <rPr>
        <sz val="11"/>
        <rFont val="Times New Roman"/>
        <charset val="134"/>
      </rPr>
      <t>22.09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乡村医生养老生活补助</t>
    </r>
    <r>
      <rPr>
        <sz val="11"/>
        <rFont val="Times New Roman"/>
        <charset val="134"/>
      </rPr>
      <t>12.16</t>
    </r>
    <r>
      <rPr>
        <sz val="11"/>
        <rFont val="仿宋_GB2312"/>
        <charset val="134"/>
      </rPr>
      <t>万。</t>
    </r>
  </si>
  <si>
    <t>21004</t>
  </si>
  <si>
    <t>公共卫生</t>
  </si>
  <si>
    <t>2100401</t>
  </si>
  <si>
    <t>疾病预防控制机构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</si>
  <si>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核酸检测及疫情常态化防控项目</t>
    </r>
    <r>
      <rPr>
        <sz val="11"/>
        <rFont val="Times New Roman"/>
        <charset val="134"/>
      </rPr>
      <t>16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冷链设备管理和免疫规划工作经费</t>
    </r>
    <r>
      <rPr>
        <sz val="11"/>
        <rFont val="Times New Roman"/>
        <charset val="134"/>
      </rPr>
      <t>37</t>
    </r>
    <r>
      <rPr>
        <sz val="11"/>
        <rFont val="仿宋_GB2312"/>
        <charset val="134"/>
      </rPr>
      <t>万。</t>
    </r>
  </si>
  <si>
    <t>2100402</t>
  </si>
  <si>
    <t>卫生监督机构</t>
  </si>
  <si>
    <t>环江毛南族自治县卫生计生监督所</t>
  </si>
  <si>
    <r>
      <rPr>
        <sz val="11"/>
        <rFont val="仿宋_GB2312"/>
        <charset val="134"/>
      </rPr>
      <t>公共卫生监督项目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执法服装费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</si>
  <si>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2100403</t>
  </si>
  <si>
    <t>妇幼保健机构</t>
  </si>
  <si>
    <t>环江毛南族自治县妇幼保健院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</si>
  <si>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公立医院取消药品加成补助资金</t>
    </r>
    <r>
      <rPr>
        <sz val="11"/>
        <rFont val="Times New Roman"/>
        <charset val="134"/>
      </rPr>
      <t>1.67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免费婚前医学保健和孕前优生健康检查</t>
    </r>
    <r>
      <rPr>
        <sz val="11"/>
        <rFont val="Times New Roman"/>
        <charset val="134"/>
      </rPr>
      <t>8.94</t>
    </r>
    <r>
      <rPr>
        <sz val="11"/>
        <rFont val="仿宋_GB2312"/>
        <charset val="134"/>
      </rPr>
      <t>万。</t>
    </r>
  </si>
  <si>
    <t>2100408</t>
  </si>
  <si>
    <t>基本公共卫生服务</t>
  </si>
  <si>
    <r>
      <rPr>
        <sz val="11"/>
        <rFont val="仿宋_GB2312"/>
        <charset val="134"/>
      </rPr>
      <t>基本公共卫生服务项目县级配套资金</t>
    </r>
    <r>
      <rPr>
        <sz val="11"/>
        <rFont val="Times New Roman"/>
        <charset val="134"/>
      </rPr>
      <t>115.96</t>
    </r>
    <r>
      <rPr>
        <sz val="11"/>
        <rFont val="仿宋_GB2312"/>
        <charset val="134"/>
      </rPr>
      <t>万。</t>
    </r>
  </si>
  <si>
    <t>2100409</t>
  </si>
  <si>
    <t>重大公共卫生服务</t>
  </si>
  <si>
    <r>
      <rPr>
        <sz val="11"/>
        <rFont val="仿宋_GB2312"/>
        <charset val="134"/>
      </rPr>
      <t>严重精神障碍患者以奖代补工作经费</t>
    </r>
    <r>
      <rPr>
        <sz val="11"/>
        <rFont val="Times New Roman"/>
        <charset val="134"/>
      </rPr>
      <t>50.4</t>
    </r>
    <r>
      <rPr>
        <sz val="11"/>
        <rFont val="仿宋_GB2312"/>
        <charset val="134"/>
      </rPr>
      <t>万。</t>
    </r>
  </si>
  <si>
    <t>其他公共卫生支出</t>
  </si>
  <si>
    <t>21007</t>
  </si>
  <si>
    <t>计划生育事务</t>
  </si>
  <si>
    <t>2100716</t>
  </si>
  <si>
    <t>计划生育机构</t>
  </si>
  <si>
    <t>2100717</t>
  </si>
  <si>
    <t>计划生育服务</t>
  </si>
  <si>
    <r>
      <rPr>
        <sz val="11"/>
        <rFont val="仿宋_GB2312"/>
        <charset val="134"/>
      </rPr>
      <t>广西城镇居民独生子女父母年老奖励金县级配套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广西农村计划生育家庭奖励扶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救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助项目县级配套资金</t>
    </r>
    <r>
      <rPr>
        <sz val="11"/>
        <rFont val="Times New Roman"/>
        <charset val="134"/>
      </rPr>
      <t>16.79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计划生育特殊家庭扶助金</t>
    </r>
    <r>
      <rPr>
        <sz val="11"/>
        <rFont val="Times New Roman"/>
        <charset val="134"/>
      </rPr>
      <t>10.32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农村、破产企业、城镇无业人员独生子女保健费</t>
    </r>
    <r>
      <rPr>
        <sz val="11"/>
        <rFont val="Times New Roman"/>
        <charset val="134"/>
      </rPr>
      <t>14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农村独生子女户、双女结扎户新农合补助</t>
    </r>
    <r>
      <rPr>
        <sz val="11"/>
        <rFont val="Times New Roman"/>
        <charset val="134"/>
      </rPr>
      <t>483</t>
    </r>
    <r>
      <rPr>
        <sz val="11"/>
        <rFont val="仿宋_GB2312"/>
        <charset val="134"/>
      </rPr>
      <t>万。</t>
    </r>
  </si>
  <si>
    <t>2100799</t>
  </si>
  <si>
    <t>其他计划生育事务支出</t>
  </si>
  <si>
    <r>
      <rPr>
        <sz val="11"/>
        <rFont val="仿宋_GB2312"/>
        <charset val="134"/>
      </rPr>
      <t>创建自治区卫生县项目工作经费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非财政拨款企业退休人员独生子女待遇</t>
    </r>
    <r>
      <rPr>
        <sz val="11"/>
        <rFont val="Times New Roman"/>
        <charset val="134"/>
      </rPr>
      <t>108.9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工人编制所长享受副科工资待遇补助</t>
    </r>
    <r>
      <rPr>
        <sz val="11"/>
        <rFont val="Times New Roman"/>
        <charset val="134"/>
      </rPr>
      <t>1.25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计划生育免费技术服务县级配套经费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计生家庭关爱保险补助</t>
    </r>
    <r>
      <rPr>
        <sz val="11"/>
        <rFont val="Times New Roman"/>
        <charset val="134"/>
      </rPr>
      <t>28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计生协会工作经费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</si>
  <si>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21011</t>
  </si>
  <si>
    <t>行政事业单位医疗</t>
  </si>
  <si>
    <t>2101101</t>
  </si>
  <si>
    <t>行政单位医疗</t>
  </si>
  <si>
    <r>
      <rPr>
        <sz val="11"/>
        <rFont val="仿宋_GB2312"/>
        <charset val="134"/>
      </rPr>
      <t>建国初期参加革命工作部分退休干部医疗补助费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离休人员保障经费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万。</t>
    </r>
  </si>
  <si>
    <t>2101102</t>
  </si>
  <si>
    <t>事业单位医疗</t>
  </si>
  <si>
    <t>21012</t>
  </si>
  <si>
    <t>财政对基本医疗保险基金的补助</t>
  </si>
  <si>
    <t>2101202</t>
  </si>
  <si>
    <t>财政对城乡居民基本医疗保险基金的补助</t>
  </si>
  <si>
    <r>
      <rPr>
        <sz val="11"/>
        <rFont val="仿宋_GB2312"/>
        <charset val="134"/>
      </rPr>
      <t>城乡居民医疗县级配套补助</t>
    </r>
    <r>
      <rPr>
        <sz val="11"/>
        <rFont val="Times New Roman"/>
        <charset val="134"/>
      </rPr>
      <t>1028.59</t>
    </r>
    <r>
      <rPr>
        <sz val="11"/>
        <rFont val="仿宋_GB2312"/>
        <charset val="134"/>
      </rPr>
      <t>万。</t>
    </r>
  </si>
  <si>
    <t>21013</t>
  </si>
  <si>
    <t>医疗救助</t>
  </si>
  <si>
    <t>2101301</t>
  </si>
  <si>
    <t>城乡医疗救助</t>
  </si>
  <si>
    <t>21014</t>
  </si>
  <si>
    <t>优抚对象医疗</t>
  </si>
  <si>
    <t>2101401</t>
  </si>
  <si>
    <t>优抚对象医疗补助</t>
  </si>
  <si>
    <t>21015</t>
  </si>
  <si>
    <t>医疗保障管理事务</t>
  </si>
  <si>
    <t>2101501</t>
  </si>
  <si>
    <r>
      <rPr>
        <sz val="11"/>
        <rFont val="仿宋_GB2312"/>
        <charset val="134"/>
      </rPr>
      <t>日常工作经费</t>
    </r>
    <r>
      <rPr>
        <sz val="11"/>
        <rFont val="Times New Roman"/>
        <charset val="134"/>
      </rPr>
      <t>14.4</t>
    </r>
    <r>
      <rPr>
        <sz val="11"/>
        <rFont val="仿宋_GB2312"/>
        <charset val="134"/>
      </rPr>
      <t>万。</t>
    </r>
  </si>
  <si>
    <t>2101505</t>
  </si>
  <si>
    <t>医疗保障政策管理</t>
  </si>
  <si>
    <r>
      <rPr>
        <sz val="11"/>
        <rFont val="仿宋_GB2312"/>
        <charset val="134"/>
      </rPr>
      <t>打击欺诈骗保专项活动经费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外伤调查经费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万。</t>
    </r>
  </si>
  <si>
    <t>2101550</t>
  </si>
  <si>
    <t>2101599</t>
  </si>
  <si>
    <t>其他医疗保障管理事务支出</t>
  </si>
  <si>
    <t>21016</t>
  </si>
  <si>
    <t>老龄卫生健康事务</t>
  </si>
  <si>
    <t>2101601</t>
  </si>
  <si>
    <r>
      <rPr>
        <sz val="11"/>
        <rFont val="仿宋_GB2312"/>
        <charset val="134"/>
      </rPr>
      <t>老龄办重阳节活动经费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</si>
  <si>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21099</t>
  </si>
  <si>
    <t>其他卫生健康支出</t>
  </si>
  <si>
    <t>2109999</t>
  </si>
  <si>
    <t>211</t>
  </si>
  <si>
    <t>节能环保支出</t>
  </si>
  <si>
    <t>21102</t>
  </si>
  <si>
    <t>环境监测与监察</t>
  </si>
  <si>
    <t>2110299</t>
  </si>
  <si>
    <t>其他环境监测与监察支出</t>
  </si>
  <si>
    <t>河池市环江生态环境局</t>
  </si>
  <si>
    <r>
      <rPr>
        <sz val="11"/>
        <rFont val="仿宋_GB2312"/>
        <charset val="134"/>
      </rPr>
      <t>环境监测工作经费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生态环境局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局机关及监察大队</t>
    </r>
    <r>
      <rPr>
        <sz val="11"/>
        <rFont val="Times New Roman"/>
        <charset val="134"/>
      </rPr>
      <t>)16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应急中心工作经费</t>
    </r>
    <r>
      <rPr>
        <sz val="11"/>
        <rFont val="Times New Roman"/>
        <charset val="134"/>
      </rPr>
      <t>11.32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重点生态功能区工作经费</t>
    </r>
    <r>
      <rPr>
        <sz val="11"/>
        <rFont val="Times New Roman"/>
        <charset val="134"/>
      </rPr>
      <t>0.64</t>
    </r>
    <r>
      <rPr>
        <sz val="11"/>
        <rFont val="仿宋_GB2312"/>
        <charset val="134"/>
      </rPr>
      <t>万。</t>
    </r>
  </si>
  <si>
    <t>21103</t>
  </si>
  <si>
    <t>污染防治</t>
  </si>
  <si>
    <t>2110302</t>
  </si>
  <si>
    <t>水体</t>
  </si>
  <si>
    <t>2110307</t>
  </si>
  <si>
    <t>土壤</t>
  </si>
  <si>
    <t>21104</t>
  </si>
  <si>
    <t>自然生态保护</t>
  </si>
  <si>
    <t>2110401</t>
  </si>
  <si>
    <t>生态保护</t>
  </si>
  <si>
    <t>2110402</t>
  </si>
  <si>
    <t>农村环境保护</t>
  </si>
  <si>
    <t>21105</t>
  </si>
  <si>
    <t>天然林保护</t>
  </si>
  <si>
    <t>2110501</t>
  </si>
  <si>
    <t>森林管护</t>
  </si>
  <si>
    <t>2110507</t>
  </si>
  <si>
    <t>停伐补助</t>
  </si>
  <si>
    <t>2110599</t>
  </si>
  <si>
    <t>其他天然林保护支出</t>
  </si>
  <si>
    <t>21110</t>
  </si>
  <si>
    <t>能源节约利用</t>
  </si>
  <si>
    <t>2111001</t>
  </si>
  <si>
    <t>21112</t>
  </si>
  <si>
    <t>可再生能源</t>
  </si>
  <si>
    <t>2111201</t>
  </si>
  <si>
    <t>21199</t>
  </si>
  <si>
    <t>其他节能环保支出</t>
  </si>
  <si>
    <t>2119999</t>
  </si>
  <si>
    <t>212</t>
  </si>
  <si>
    <t>城乡社区支出</t>
  </si>
  <si>
    <t>21201</t>
  </si>
  <si>
    <t>城乡社区管理事务</t>
  </si>
  <si>
    <t>2120101</t>
  </si>
  <si>
    <r>
      <rPr>
        <sz val="11"/>
        <rFont val="仿宋_GB2312"/>
        <charset val="134"/>
      </rPr>
      <t>党支部组织生活</t>
    </r>
    <r>
      <rPr>
        <sz val="11"/>
        <rFont val="Times New Roman"/>
        <charset val="134"/>
      </rPr>
      <t>0.29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市政工作经费</t>
    </r>
    <r>
      <rPr>
        <sz val="11"/>
        <rFont val="Times New Roman"/>
        <charset val="134"/>
      </rPr>
      <t>6.11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行政工作经费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万。</t>
    </r>
  </si>
  <si>
    <t>环江毛南族自治县城市管理执法局</t>
  </si>
  <si>
    <r>
      <rPr>
        <sz val="11"/>
        <rFont val="仿宋_GB2312"/>
        <charset val="134"/>
      </rPr>
      <t>党组织生活经费</t>
    </r>
    <r>
      <rPr>
        <sz val="11"/>
        <rFont val="Times New Roman"/>
        <charset val="134"/>
      </rPr>
      <t>0.28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执法车辆运行维护费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万。</t>
    </r>
  </si>
  <si>
    <t>2120104</t>
  </si>
  <si>
    <t>城管执法</t>
  </si>
  <si>
    <r>
      <rPr>
        <sz val="11"/>
        <rFont val="仿宋_GB2312"/>
        <charset val="134"/>
      </rPr>
      <t>聘请律师工作经费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执法工作经费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执法服装、执法器具购置经费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</si>
  <si>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2120199</t>
  </si>
  <si>
    <t>其他城乡社区管理事务支出</t>
  </si>
  <si>
    <r>
      <rPr>
        <sz val="11"/>
        <rFont val="仿宋_GB2312"/>
        <charset val="134"/>
      </rPr>
      <t>墙改经费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万。</t>
    </r>
  </si>
  <si>
    <t>21203</t>
  </si>
  <si>
    <t>城乡社区公共设施</t>
  </si>
  <si>
    <t>2120399</t>
  </si>
  <si>
    <t>其他城乡社区公共设施支出</t>
  </si>
  <si>
    <r>
      <rPr>
        <sz val="11"/>
        <rFont val="仿宋_GB2312"/>
        <charset val="134"/>
      </rPr>
      <t>城区下水道清理疏通及市政管理经费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燃气行政执法整治工作经费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万。</t>
    </r>
  </si>
  <si>
    <t>21205</t>
  </si>
  <si>
    <t>城乡社区环境卫生</t>
  </si>
  <si>
    <t>2120501</t>
  </si>
  <si>
    <t>环江毛南族自治县环境卫生管理站</t>
  </si>
  <si>
    <r>
      <rPr>
        <sz val="11"/>
        <rFont val="仿宋_GB2312"/>
        <charset val="134"/>
      </rPr>
      <t>办公费、代收垃圾处理费手续费</t>
    </r>
    <r>
      <rPr>
        <sz val="11"/>
        <rFont val="Times New Roman"/>
        <charset val="134"/>
      </rPr>
      <t>7.68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城区公共厕所管理费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城区花厢绿化养护管理经费</t>
    </r>
    <r>
      <rPr>
        <sz val="11"/>
        <rFont val="Times New Roman"/>
        <charset val="134"/>
      </rPr>
      <t>10.03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 </t>
    </r>
    <r>
      <rPr>
        <sz val="11"/>
        <rFont val="仿宋_GB2312"/>
        <charset val="134"/>
      </rPr>
      <t>城区路灯配件及维修费</t>
    </r>
    <r>
      <rPr>
        <sz val="11"/>
        <rFont val="Times New Roman"/>
        <charset val="134"/>
      </rPr>
      <t>16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城区路树维护（修）费</t>
    </r>
    <r>
      <rPr>
        <sz val="11"/>
        <rFont val="Times New Roman"/>
        <charset val="134"/>
      </rPr>
      <t>13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大广场维护（修）费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0.01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河池市德胜生活垃圾处理场运营经费和专项项目建设经费</t>
    </r>
    <r>
      <rPr>
        <sz val="11"/>
        <rFont val="Times New Roman"/>
        <charset val="134"/>
      </rPr>
      <t>200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环卫工人劳保及工具费</t>
    </r>
    <r>
      <rPr>
        <sz val="11"/>
        <rFont val="Times New Roman"/>
        <charset val="134"/>
      </rPr>
      <t>3.2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聘用人员慰问金</t>
    </r>
    <r>
      <rPr>
        <sz val="11"/>
        <rFont val="Times New Roman"/>
        <charset val="134"/>
      </rPr>
      <t>8.28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水费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万。</t>
    </r>
  </si>
  <si>
    <t>21206</t>
  </si>
  <si>
    <t>建设市场管理与监督</t>
  </si>
  <si>
    <t>2120601</t>
  </si>
  <si>
    <r>
      <rPr>
        <sz val="11"/>
        <rFont val="仿宋_GB2312"/>
        <charset val="134"/>
      </rPr>
      <t>质监站工作经费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万。</t>
    </r>
  </si>
  <si>
    <t>环江毛南族自治县市场开发服务中心</t>
  </si>
  <si>
    <r>
      <rPr>
        <sz val="11"/>
        <rFont val="仿宋_GB2312"/>
        <charset val="134"/>
      </rPr>
      <t>残疾人就业保证金税费</t>
    </r>
    <r>
      <rPr>
        <sz val="11"/>
        <rFont val="Times New Roman"/>
        <charset val="134"/>
      </rPr>
      <t>1.6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车辆用车运行维护费</t>
    </r>
    <r>
      <rPr>
        <sz val="11"/>
        <rFont val="Times New Roman"/>
        <charset val="134"/>
      </rPr>
      <t>1.85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城镇土地使用税</t>
    </r>
    <r>
      <rPr>
        <sz val="11"/>
        <rFont val="Times New Roman"/>
        <charset val="134"/>
      </rPr>
      <t>1.85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党组织活动经费</t>
    </r>
    <r>
      <rPr>
        <sz val="11"/>
        <rFont val="Times New Roman"/>
        <charset val="134"/>
      </rPr>
      <t>0.11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市场管理工作经费</t>
    </r>
    <r>
      <rPr>
        <sz val="11"/>
        <rFont val="Times New Roman"/>
        <charset val="134"/>
      </rPr>
      <t>27.64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增值税等附加税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万。</t>
    </r>
  </si>
  <si>
    <t>21299</t>
  </si>
  <si>
    <t>其他城乡社区支出</t>
  </si>
  <si>
    <t>2129999</t>
  </si>
  <si>
    <t>213</t>
  </si>
  <si>
    <t>农林水支出</t>
  </si>
  <si>
    <t>21301</t>
  </si>
  <si>
    <t>农业农村</t>
  </si>
  <si>
    <t>2130101</t>
  </si>
  <si>
    <t>环江毛南族自治县农业农村局</t>
  </si>
  <si>
    <t>2130104</t>
  </si>
  <si>
    <r>
      <rPr>
        <sz val="11"/>
        <rFont val="仿宋_GB2312"/>
        <charset val="134"/>
      </rPr>
      <t>党组织活动经费</t>
    </r>
    <r>
      <rPr>
        <sz val="11"/>
        <rFont val="Times New Roman"/>
        <charset val="134"/>
      </rPr>
      <t>1.11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万。</t>
    </r>
  </si>
  <si>
    <t>环江毛南族自治县林业局</t>
  </si>
  <si>
    <t>环江毛南族自治县水利局</t>
  </si>
  <si>
    <t>环江毛南族自治县农村经济经营指导中心</t>
  </si>
  <si>
    <r>
      <rPr>
        <sz val="11"/>
        <rFont val="仿宋_GB2312"/>
        <charset val="134"/>
      </rPr>
      <t>农民专业合作社和家庭农场财务培训费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村级集体经济组织财务人员业务培训费</t>
    </r>
    <r>
      <rPr>
        <sz val="11"/>
        <rFont val="Times New Roman"/>
        <charset val="134"/>
      </rPr>
      <t>1.17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党支部组织生活费</t>
    </r>
    <r>
      <rPr>
        <sz val="11"/>
        <rFont val="Times New Roman"/>
        <charset val="134"/>
      </rPr>
      <t>0.1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农村产权流转交易信息平台工作经费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农村经济统计工作经费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农村土地承包管理工作经费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农村土地承包经营纠纷仲裁工作经费</t>
    </r>
    <r>
      <rPr>
        <sz val="11"/>
        <rFont val="Times New Roman"/>
        <charset val="134"/>
      </rPr>
      <t>1.5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农民负担执法检查工作经费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农业产业化工作经费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万。</t>
    </r>
  </si>
  <si>
    <t>环江毛南族自治县水果产业发展中心</t>
  </si>
  <si>
    <r>
      <rPr>
        <sz val="11"/>
        <rFont val="仿宋_GB2312"/>
        <charset val="134"/>
      </rPr>
      <t>水果技术培训工作经费</t>
    </r>
    <r>
      <rPr>
        <sz val="11"/>
        <rFont val="Times New Roman"/>
        <charset val="134"/>
      </rPr>
      <t>9.7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水果主产区水肥一体化示范基地建设项目工作经费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</t>
    </r>
    <r>
      <rPr>
        <sz val="11"/>
        <rFont val="仿宋_GB2312"/>
        <charset val="134"/>
      </rPr>
      <t>万。</t>
    </r>
  </si>
  <si>
    <t>环江毛南族自治县农业机械化服务中心</t>
  </si>
  <si>
    <t>环江毛南族自治县糖业发展中心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</si>
  <si>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高产高糖糖料蔗生产工作会议费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高产高糖糖料蔗生产工作经费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糖蔗高产高糖栽培技术培训费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万。</t>
    </r>
  </si>
  <si>
    <t>环江毛南族自治县农业遥感监测站</t>
  </si>
  <si>
    <t>2130106</t>
  </si>
  <si>
    <t>科技转化与推广服务</t>
  </si>
  <si>
    <r>
      <rPr>
        <sz val="11"/>
        <rFont val="仿宋_GB2312"/>
        <charset val="134"/>
      </rPr>
      <t>科教站培训工作经费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农业支持保护补贴工作经费</t>
    </r>
    <r>
      <rPr>
        <sz val="11"/>
        <rFont val="Times New Roman"/>
        <charset val="134"/>
      </rPr>
      <t>3.2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业务工作经费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万。</t>
    </r>
  </si>
  <si>
    <r>
      <rPr>
        <sz val="11"/>
        <rFont val="仿宋_GB2312"/>
        <charset val="134"/>
      </rPr>
      <t>农机水稻生产全程机械化经费</t>
    </r>
    <r>
      <rPr>
        <sz val="11"/>
        <rFont val="Times New Roman"/>
        <charset val="134"/>
      </rPr>
      <t>1.6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农机新技术、新机具推广工作经费</t>
    </r>
    <r>
      <rPr>
        <sz val="11"/>
        <rFont val="Times New Roman"/>
        <charset val="134"/>
      </rPr>
      <t>1.5</t>
    </r>
    <r>
      <rPr>
        <sz val="11"/>
        <rFont val="仿宋_GB2312"/>
        <charset val="134"/>
      </rPr>
      <t>万。</t>
    </r>
  </si>
  <si>
    <t>2130108</t>
  </si>
  <si>
    <t>病虫害控制</t>
  </si>
  <si>
    <r>
      <rPr>
        <sz val="11"/>
        <rFont val="仿宋_GB2312"/>
        <charset val="134"/>
      </rPr>
      <t>病虫害防治经费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动物疫病疫情监测经费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动物猪瘟疫苗经费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基层动物防疫强制免疫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村防治员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补助经费</t>
    </r>
    <r>
      <rPr>
        <sz val="11"/>
        <rFont val="Times New Roman"/>
        <charset val="134"/>
      </rPr>
      <t>33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畜禽防疫保护费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养殖环节病死猪无害化处理补贴经费</t>
    </r>
    <r>
      <rPr>
        <sz val="11"/>
        <rFont val="Times New Roman"/>
        <charset val="134"/>
      </rPr>
      <t>1.5</t>
    </r>
    <r>
      <rPr>
        <sz val="11"/>
        <rFont val="仿宋_GB2312"/>
        <charset val="134"/>
      </rPr>
      <t>万。</t>
    </r>
  </si>
  <si>
    <t>2130109</t>
  </si>
  <si>
    <t>农产品质量安全</t>
  </si>
  <si>
    <r>
      <rPr>
        <sz val="11"/>
        <rFont val="仿宋_GB2312"/>
        <charset val="134"/>
      </rPr>
      <t>农产品质量安全检测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万。</t>
    </r>
  </si>
  <si>
    <t>2130110</t>
  </si>
  <si>
    <t>执法监管</t>
  </si>
  <si>
    <r>
      <rPr>
        <sz val="11"/>
        <rFont val="仿宋_GB2312"/>
        <charset val="134"/>
      </rPr>
      <t>农业综合行政执法</t>
    </r>
    <r>
      <rPr>
        <sz val="11"/>
        <rFont val="Times New Roman"/>
        <charset val="134"/>
      </rPr>
      <t>7.5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食品安全、屠宰检疫、兽药监管执法经费</t>
    </r>
    <r>
      <rPr>
        <sz val="11"/>
        <rFont val="Times New Roman"/>
        <charset val="134"/>
      </rPr>
      <t>5.8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养殖场病死猪无害化处理监管经费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渔政执法经费</t>
    </r>
    <r>
      <rPr>
        <sz val="11"/>
        <rFont val="Times New Roman"/>
        <charset val="134"/>
      </rPr>
      <t>2.4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农机执法经费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万。</t>
    </r>
  </si>
  <si>
    <t>2130111</t>
  </si>
  <si>
    <t>统计监测与信息服务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</si>
  <si>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0.07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农业遥感经费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市级遥感试点业务工作</t>
    </r>
    <r>
      <rPr>
        <sz val="11"/>
        <rFont val="Times New Roman"/>
        <charset val="134"/>
      </rPr>
      <t>1.13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县级农业遥感监测站项目运行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</si>
  <si>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2130120</t>
  </si>
  <si>
    <t>稳定农民收入补贴</t>
  </si>
  <si>
    <t>2130121</t>
  </si>
  <si>
    <t>农业结构调整补贴</t>
  </si>
  <si>
    <r>
      <rPr>
        <sz val="11"/>
        <rFont val="仿宋_GB2312"/>
        <charset val="134"/>
      </rPr>
      <t>耕地质量定点监测费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现代特色农业核心示范区建设工作经费</t>
    </r>
    <r>
      <rPr>
        <sz val="11"/>
        <rFont val="Times New Roman"/>
        <charset val="134"/>
      </rPr>
      <t>1.5</t>
    </r>
    <r>
      <rPr>
        <sz val="11"/>
        <rFont val="仿宋_GB2312"/>
        <charset val="134"/>
      </rPr>
      <t>万。</t>
    </r>
  </si>
  <si>
    <t>2130122</t>
  </si>
  <si>
    <t>农业生产发展</t>
  </si>
  <si>
    <t>2130124</t>
  </si>
  <si>
    <t>农村合作经济</t>
  </si>
  <si>
    <t>2130126</t>
  </si>
  <si>
    <t>农村社会事业</t>
  </si>
  <si>
    <t>2130135</t>
  </si>
  <si>
    <t>农业资源保护修复与利用</t>
  </si>
  <si>
    <r>
      <rPr>
        <sz val="11"/>
        <rFont val="仿宋_GB2312"/>
        <charset val="134"/>
      </rPr>
      <t>环江香猪原种保种场维修费</t>
    </r>
    <r>
      <rPr>
        <sz val="11"/>
        <rFont val="Times New Roman"/>
        <charset val="134"/>
      </rPr>
      <t>3.2</t>
    </r>
    <r>
      <rPr>
        <sz val="11"/>
        <rFont val="仿宋_GB2312"/>
        <charset val="134"/>
      </rPr>
      <t>万。</t>
    </r>
  </si>
  <si>
    <t>2130142</t>
  </si>
  <si>
    <t>农村道路建设</t>
  </si>
  <si>
    <t>革命老区项目工作经费</t>
  </si>
  <si>
    <t>2130148</t>
  </si>
  <si>
    <t>渔业发展</t>
  </si>
  <si>
    <t>对高校毕业生到基层任职补助</t>
  </si>
  <si>
    <t>2130153</t>
  </si>
  <si>
    <t>农田建设</t>
  </si>
  <si>
    <t>2130199</t>
  </si>
  <si>
    <t>其他农业农村支出</t>
  </si>
  <si>
    <r>
      <rPr>
        <sz val="11"/>
        <rFont val="仿宋_GB2312"/>
        <charset val="134"/>
      </rPr>
      <t>革命老区项目管理费</t>
    </r>
    <r>
      <rPr>
        <sz val="11"/>
        <rFont val="Times New Roman"/>
        <charset val="134"/>
      </rPr>
      <t>100</t>
    </r>
    <r>
      <rPr>
        <sz val="11"/>
        <rFont val="仿宋_GB2312"/>
        <charset val="134"/>
      </rPr>
      <t>万。</t>
    </r>
  </si>
  <si>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菜篮子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工程蔬菜应急采购调运资金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能源项目工作经费</t>
    </r>
    <r>
      <rPr>
        <sz val="11"/>
        <rFont val="Times New Roman"/>
        <charset val="134"/>
      </rPr>
      <t>2.36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农机产品质量监督工作经费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万。</t>
    </r>
  </si>
  <si>
    <r>
      <rPr>
        <sz val="11"/>
        <rFont val="仿宋_GB2312"/>
        <charset val="134"/>
      </rPr>
      <t>农机党支部组织生活经费</t>
    </r>
    <r>
      <rPr>
        <sz val="11"/>
        <rFont val="Times New Roman"/>
        <charset val="134"/>
      </rPr>
      <t>0.31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农机具购置补贴经费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万。</t>
    </r>
  </si>
  <si>
    <t>21302</t>
  </si>
  <si>
    <t>林业和草原</t>
  </si>
  <si>
    <t>2130204</t>
  </si>
  <si>
    <t>事业机构</t>
  </si>
  <si>
    <r>
      <rPr>
        <sz val="11"/>
        <rFont val="仿宋_GB2312"/>
        <charset val="134"/>
      </rPr>
      <t>防火专项工作经费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核桃产业化发展项目经费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林改项目经费</t>
    </r>
    <r>
      <rPr>
        <sz val="11"/>
        <rFont val="Times New Roman"/>
        <charset val="134"/>
      </rPr>
      <t>3.8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林业产业化项目工作经费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林业局党支部组织生活经费</t>
    </r>
    <r>
      <rPr>
        <sz val="11"/>
        <rFont val="Times New Roman"/>
        <charset val="134"/>
      </rPr>
      <t>0.78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林业山林纠纷调处项目经费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林业行政办公系统维护项目经费</t>
    </r>
    <r>
      <rPr>
        <sz val="11"/>
        <rFont val="Times New Roman"/>
        <charset val="134"/>
      </rPr>
      <t>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林业执法案件鉴定费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林业综合行政执法项目经费</t>
    </r>
    <r>
      <rPr>
        <sz val="11"/>
        <rFont val="Times New Roman"/>
        <charset val="134"/>
      </rPr>
      <t>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林政管理项目工作经费</t>
    </r>
    <r>
      <rPr>
        <sz val="11"/>
        <rFont val="Times New Roman"/>
        <charset val="134"/>
      </rPr>
      <t>9.51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绿化建设工作经费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名目古树去硬化以及复壮保护工作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区、市、县林业项目绩效考评及档案管理项目工作经费</t>
    </r>
    <r>
      <rPr>
        <sz val="11"/>
        <rFont val="Times New Roman"/>
        <charset val="134"/>
      </rPr>
      <t>3.28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全国重点工程区基层站标准化林业站建设县级工作经费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全县林长制工作经费预算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森林病虫害防治项目经费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生态公益林管理站经费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生态护林员补助工作经费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乡村振兴办工作经费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营造林工作经费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油茶产业发展项目工作经费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油茶产业宣传材料及测产工作劳务补助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万。</t>
    </r>
  </si>
  <si>
    <t>环江毛南族自治县爱山林业试验场</t>
  </si>
  <si>
    <r>
      <rPr>
        <sz val="11"/>
        <rFont val="仿宋_GB2312"/>
        <charset val="134"/>
      </rPr>
      <t>爱山森林公园项目</t>
    </r>
    <r>
      <rPr>
        <sz val="11"/>
        <rFont val="Times New Roman"/>
        <charset val="134"/>
      </rPr>
      <t>18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被侵占林地回收工作经费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森林防火工作经费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万。</t>
    </r>
  </si>
  <si>
    <t>环江毛南族自治县华山林场</t>
  </si>
  <si>
    <r>
      <rPr>
        <sz val="11"/>
        <rFont val="仿宋_GB2312"/>
        <charset val="134"/>
      </rPr>
      <t>党支部组织生活费</t>
    </r>
    <r>
      <rPr>
        <sz val="11"/>
        <rFont val="Times New Roman"/>
        <charset val="134"/>
      </rPr>
      <t>0.62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各分场、场部基础建设费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久仁分场管护用房建设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</si>
  <si>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2130205</t>
  </si>
  <si>
    <t>森林资源培育</t>
  </si>
  <si>
    <t>2130206</t>
  </si>
  <si>
    <t>技术推广与转化</t>
  </si>
  <si>
    <r>
      <rPr>
        <sz val="11"/>
        <rFont val="仿宋_GB2312"/>
        <charset val="134"/>
      </rPr>
      <t>林业技术推广与转化</t>
    </r>
    <r>
      <rPr>
        <sz val="11"/>
        <rFont val="Times New Roman"/>
        <charset val="134"/>
      </rPr>
      <t>2.3</t>
    </r>
    <r>
      <rPr>
        <sz val="11"/>
        <rFont val="仿宋_GB2312"/>
        <charset val="134"/>
      </rPr>
      <t>万。</t>
    </r>
  </si>
  <si>
    <t>2130207</t>
  </si>
  <si>
    <t>森林资源管理</t>
  </si>
  <si>
    <r>
      <rPr>
        <sz val="11"/>
        <rFont val="仿宋_GB2312"/>
        <charset val="134"/>
      </rPr>
      <t>营林防火生产费</t>
    </r>
    <r>
      <rPr>
        <sz val="11"/>
        <rFont val="Times New Roman"/>
        <charset val="134"/>
      </rPr>
      <t>4.3</t>
    </r>
    <r>
      <rPr>
        <sz val="11"/>
        <rFont val="仿宋_GB2312"/>
        <charset val="134"/>
      </rPr>
      <t>万。</t>
    </r>
  </si>
  <si>
    <t>2130209</t>
  </si>
  <si>
    <t>森林生态效益补偿</t>
  </si>
  <si>
    <t>2130212</t>
  </si>
  <si>
    <t>湿地保护</t>
  </si>
  <si>
    <t>2130213</t>
  </si>
  <si>
    <t>执法与监督</t>
  </si>
  <si>
    <r>
      <rPr>
        <sz val="11"/>
        <rFont val="仿宋_GB2312"/>
        <charset val="134"/>
      </rPr>
      <t>林地综合治理费</t>
    </r>
    <r>
      <rPr>
        <sz val="11"/>
        <rFont val="Times New Roman"/>
        <charset val="134"/>
      </rPr>
      <t>9</t>
    </r>
    <r>
      <rPr>
        <sz val="11"/>
        <rFont val="仿宋_GB2312"/>
        <charset val="134"/>
      </rPr>
      <t>万。</t>
    </r>
  </si>
  <si>
    <t>2130221</t>
  </si>
  <si>
    <t>产业化管理</t>
  </si>
  <si>
    <t>2130234</t>
  </si>
  <si>
    <t>林业草原防灾减灾</t>
  </si>
  <si>
    <r>
      <rPr>
        <sz val="11"/>
        <rFont val="仿宋_GB2312"/>
        <charset val="134"/>
      </rPr>
      <t>病虫害防治经费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森林防火经费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万。</t>
    </r>
  </si>
  <si>
    <t>2130299</t>
  </si>
  <si>
    <t>其他林业和草原支出</t>
  </si>
  <si>
    <t>21303</t>
  </si>
  <si>
    <t>水利</t>
  </si>
  <si>
    <t>2130301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</si>
  <si>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0.32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水利工作经费</t>
    </r>
    <r>
      <rPr>
        <sz val="11"/>
        <rFont val="Times New Roman"/>
        <charset val="134"/>
      </rPr>
      <t>11</t>
    </r>
    <r>
      <rPr>
        <sz val="11"/>
        <rFont val="仿宋_GB2312"/>
        <charset val="134"/>
      </rPr>
      <t>万。</t>
    </r>
  </si>
  <si>
    <t>环江毛南族自治县长美乡水利站</t>
  </si>
  <si>
    <t>环江毛南族自治县明伦镇人民政府</t>
  </si>
  <si>
    <r>
      <rPr>
        <sz val="11"/>
        <rFont val="仿宋_GB2312"/>
        <charset val="134"/>
      </rPr>
      <t>党代会经费</t>
    </r>
    <r>
      <rPr>
        <sz val="11"/>
        <rFont val="Times New Roman"/>
        <charset val="134"/>
      </rPr>
      <t>1.56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关爱党员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农村党员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经费</t>
    </r>
    <r>
      <rPr>
        <sz val="11"/>
        <rFont val="Times New Roman"/>
        <charset val="134"/>
      </rPr>
      <t>7.05</t>
    </r>
    <r>
      <rPr>
        <sz val="11"/>
        <rFont val="仿宋_GB2312"/>
        <charset val="134"/>
      </rPr>
      <t>万。</t>
    </r>
  </si>
  <si>
    <t>2130304</t>
  </si>
  <si>
    <t>水利行业业务管理</t>
  </si>
  <si>
    <r>
      <rPr>
        <sz val="11"/>
        <rFont val="仿宋_GB2312"/>
        <charset val="134"/>
      </rPr>
      <t>恩大灌区、川南灌区农业水费补贴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公务用车购置费</t>
    </r>
    <r>
      <rPr>
        <sz val="11"/>
        <rFont val="Times New Roman"/>
        <charset val="134"/>
      </rPr>
      <t>18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下甫、下庙办公经费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</si>
  <si>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2130305</t>
  </si>
  <si>
    <t>水利工程建设</t>
  </si>
  <si>
    <t>2130306</t>
  </si>
  <si>
    <t>水利工程运行与维护</t>
  </si>
  <si>
    <r>
      <rPr>
        <sz val="11"/>
        <rFont val="仿宋_GB2312"/>
        <charset val="134"/>
      </rPr>
      <t>农村饮水安全工程维修养护经费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万。</t>
    </r>
  </si>
  <si>
    <t>2130310</t>
  </si>
  <si>
    <t>水土保持</t>
  </si>
  <si>
    <r>
      <rPr>
        <sz val="11"/>
        <rFont val="仿宋_GB2312"/>
        <charset val="134"/>
      </rPr>
      <t>生产建设项目水土保持技术评审经费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水土保持工作经费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</si>
  <si>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2130311</t>
  </si>
  <si>
    <t>水资源节约管理与保护</t>
  </si>
  <si>
    <r>
      <rPr>
        <sz val="11"/>
        <rFont val="仿宋_GB2312"/>
        <charset val="134"/>
      </rPr>
      <t>水政水资源工作经费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农田灌溉水有效利用系数测算分析资金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万。</t>
    </r>
  </si>
  <si>
    <t>2130314</t>
  </si>
  <si>
    <t>防汛</t>
  </si>
  <si>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座水库汛期值班费</t>
    </r>
    <r>
      <rPr>
        <sz val="11"/>
        <rFont val="Times New Roman"/>
        <charset val="134"/>
      </rPr>
      <t>51.6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全县防汛抗旱工作会议经费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山洪灾害非工程措施监测、预警系统运行维护费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水库防汛值班定位电话</t>
    </r>
    <r>
      <rPr>
        <sz val="11"/>
        <rFont val="Times New Roman"/>
        <charset val="134"/>
      </rPr>
      <t>0.78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租用电信光缆经费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万。</t>
    </r>
  </si>
  <si>
    <t>2130319</t>
  </si>
  <si>
    <t>江河湖库水系综合整治</t>
  </si>
  <si>
    <r>
      <rPr>
        <sz val="11"/>
        <rFont val="仿宋_GB2312"/>
        <charset val="134"/>
      </rPr>
      <t>河长制标准化管理县建设工作经费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河长制工作经费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美丽幸福河湖建设工作经费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县城河道水上环卫队经费</t>
    </r>
    <r>
      <rPr>
        <sz val="11"/>
        <rFont val="Times New Roman"/>
        <charset val="134"/>
      </rPr>
      <t>11.5</t>
    </r>
    <r>
      <rPr>
        <sz val="11"/>
        <rFont val="仿宋_GB2312"/>
        <charset val="134"/>
      </rPr>
      <t>万。</t>
    </r>
  </si>
  <si>
    <t>2130321</t>
  </si>
  <si>
    <t>大中型水库移民后期扶持专项支出</t>
  </si>
  <si>
    <t>2130334</t>
  </si>
  <si>
    <t>水利建设征地及移民支出</t>
  </si>
  <si>
    <t>2130335</t>
  </si>
  <si>
    <t>农村供水</t>
  </si>
  <si>
    <r>
      <rPr>
        <sz val="11"/>
        <rFont val="仿宋_GB2312"/>
        <charset val="134"/>
      </rPr>
      <t>乡镇供水总站运行管理经费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万。</t>
    </r>
  </si>
  <si>
    <t>2130399</t>
  </si>
  <si>
    <t>其他水利支出</t>
  </si>
  <si>
    <t>21305</t>
  </si>
  <si>
    <t>巩固脱贫攻坚成果衔接乡村振兴</t>
  </si>
  <si>
    <t>2130501</t>
  </si>
  <si>
    <t>环江毛南族自治县乡村振兴局</t>
  </si>
  <si>
    <r>
      <rPr>
        <sz val="11"/>
        <rFont val="仿宋_GB2312"/>
        <charset val="134"/>
      </rPr>
      <t>扶贫办单位业务费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革命老区促进会年度工作经费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脱贫攻坚指挥部年度工作经费</t>
    </r>
    <r>
      <rPr>
        <sz val="11"/>
        <rFont val="Times New Roman"/>
        <charset val="134"/>
      </rPr>
      <t>51</t>
    </r>
    <r>
      <rPr>
        <sz val="11"/>
        <rFont val="仿宋_GB2312"/>
        <charset val="134"/>
      </rPr>
      <t>万。</t>
    </r>
  </si>
  <si>
    <t>2130504</t>
  </si>
  <si>
    <t>农村基础设施建设</t>
  </si>
  <si>
    <r>
      <rPr>
        <sz val="11"/>
        <rFont val="仿宋_GB2312"/>
        <charset val="134"/>
      </rPr>
      <t>县级财政衔接推进乡村振兴补助资金</t>
    </r>
    <r>
      <rPr>
        <sz val="11"/>
        <rFont val="Times New Roman"/>
        <charset val="134"/>
      </rPr>
      <t>1000</t>
    </r>
    <r>
      <rPr>
        <sz val="11"/>
        <rFont val="仿宋_GB2312"/>
        <charset val="134"/>
      </rPr>
      <t>万元，各乡镇基层政权和公益事业经费</t>
    </r>
    <r>
      <rPr>
        <sz val="11"/>
        <rFont val="Times New Roman"/>
        <charset val="134"/>
      </rPr>
      <t>100</t>
    </r>
    <r>
      <rPr>
        <sz val="11"/>
        <rFont val="仿宋_GB2312"/>
        <charset val="134"/>
      </rPr>
      <t>万元。</t>
    </r>
  </si>
  <si>
    <t>贷款奖补和贴息</t>
  </si>
  <si>
    <r>
      <rPr>
        <sz val="11"/>
        <rFont val="仿宋_GB2312"/>
        <charset val="134"/>
      </rPr>
      <t>全县桂惠贷贴息资金县级资金</t>
    </r>
    <r>
      <rPr>
        <sz val="11"/>
        <rFont val="Times New Roman"/>
        <charset val="134"/>
      </rPr>
      <t>800</t>
    </r>
    <r>
      <rPr>
        <sz val="11"/>
        <rFont val="仿宋_GB2312"/>
        <charset val="134"/>
      </rPr>
      <t>万元，全县毛南信惠贷贴息资金</t>
    </r>
    <r>
      <rPr>
        <sz val="11"/>
        <rFont val="Times New Roman"/>
        <charset val="134"/>
      </rPr>
      <t>100</t>
    </r>
    <r>
      <rPr>
        <sz val="11"/>
        <rFont val="仿宋_GB2312"/>
        <charset val="134"/>
      </rPr>
      <t>万元</t>
    </r>
  </si>
  <si>
    <t>2130550</t>
  </si>
  <si>
    <t>2130599</t>
  </si>
  <si>
    <t>其他巩固脱贫攻坚成果衔接乡村振兴支出</t>
  </si>
  <si>
    <r>
      <rPr>
        <sz val="11"/>
        <rFont val="仿宋_GB2312"/>
        <charset val="134"/>
      </rPr>
      <t>拨</t>
    </r>
    <r>
      <rPr>
        <sz val="11"/>
        <rFont val="Times New Roman"/>
        <charset val="0"/>
      </rPr>
      <t>2022</t>
    </r>
    <r>
      <rPr>
        <sz val="11"/>
        <rFont val="仿宋_GB2312"/>
        <charset val="134"/>
      </rPr>
      <t>年巩固拓展脱贫攻坚成果同乡村振兴有效衔接项目（项目管理费）</t>
    </r>
  </si>
  <si>
    <t>21307</t>
  </si>
  <si>
    <t>农村综合改革</t>
  </si>
  <si>
    <t>2130701</t>
  </si>
  <si>
    <t>对村级公益事业建设的补助</t>
  </si>
  <si>
    <r>
      <rPr>
        <sz val="11"/>
        <rFont val="仿宋_GB2312"/>
        <charset val="134"/>
      </rPr>
      <t>农村公益事业财政奖补资金</t>
    </r>
    <r>
      <rPr>
        <sz val="11"/>
        <rFont val="Times New Roman"/>
        <charset val="134"/>
      </rPr>
      <t>717</t>
    </r>
    <r>
      <rPr>
        <sz val="11"/>
        <rFont val="仿宋_GB2312"/>
        <charset val="134"/>
      </rPr>
      <t>万。</t>
    </r>
  </si>
  <si>
    <t>2130705</t>
  </si>
  <si>
    <t>对村民委员会和村党支部的补助</t>
  </si>
  <si>
    <t>村委补助</t>
  </si>
  <si>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年村干部奖励奖金</t>
    </r>
    <r>
      <rPr>
        <sz val="11"/>
        <rFont val="Times New Roman"/>
        <charset val="134"/>
      </rPr>
      <t>250</t>
    </r>
    <r>
      <rPr>
        <sz val="11"/>
        <rFont val="仿宋_GB2312"/>
        <charset val="134"/>
      </rPr>
      <t>万元。</t>
    </r>
  </si>
  <si>
    <t>2130707</t>
  </si>
  <si>
    <t>农村综合改革示范试点补助</t>
  </si>
  <si>
    <t>2130799</t>
  </si>
  <si>
    <t>其他农村综合改革支出</t>
  </si>
  <si>
    <r>
      <rPr>
        <sz val="10"/>
        <rFont val="Arial"/>
        <charset val="134"/>
      </rPr>
      <t>2022</t>
    </r>
    <r>
      <rPr>
        <sz val="10"/>
        <rFont val="宋体"/>
        <charset val="134"/>
      </rPr>
      <t>年巩固拓展脱贫攻坚成果同乡村振兴有效衔接项目</t>
    </r>
  </si>
  <si>
    <t>21308</t>
  </si>
  <si>
    <t>普惠金融发展支出</t>
  </si>
  <si>
    <t>2130803</t>
  </si>
  <si>
    <t>农业保险保费补贴</t>
  </si>
  <si>
    <r>
      <rPr>
        <sz val="11"/>
        <rFont val="仿宋_GB2312"/>
        <charset val="134"/>
      </rPr>
      <t>全县农业保险补贴资金县级资金</t>
    </r>
    <r>
      <rPr>
        <sz val="11"/>
        <rFont val="Times New Roman"/>
        <charset val="134"/>
      </rPr>
      <t>400</t>
    </r>
    <r>
      <rPr>
        <sz val="11"/>
        <rFont val="仿宋_GB2312"/>
        <charset val="134"/>
      </rPr>
      <t>万元，全县兑付</t>
    </r>
    <r>
      <rPr>
        <sz val="11"/>
        <rFont val="Times New Roman"/>
        <charset val="134"/>
      </rPr>
      <t>2018-2021</t>
    </r>
    <r>
      <rPr>
        <sz val="11"/>
        <rFont val="仿宋_GB2312"/>
        <charset val="134"/>
      </rPr>
      <t>年农担公司担保费补贴和风险分担补偿金</t>
    </r>
    <r>
      <rPr>
        <sz val="11"/>
        <rFont val="Times New Roman"/>
        <charset val="134"/>
      </rPr>
      <t>80</t>
    </r>
    <r>
      <rPr>
        <sz val="11"/>
        <rFont val="仿宋_GB2312"/>
        <charset val="134"/>
      </rPr>
      <t>万元。</t>
    </r>
  </si>
  <si>
    <t>2130804</t>
  </si>
  <si>
    <t>创业担保贷款贴息及奖补</t>
  </si>
  <si>
    <t>其他普惠金融发展支出</t>
  </si>
  <si>
    <t>21309</t>
  </si>
  <si>
    <t>目标价格补贴</t>
  </si>
  <si>
    <t>2130999</t>
  </si>
  <si>
    <t>其他目标价格补贴</t>
  </si>
  <si>
    <t>21399</t>
  </si>
  <si>
    <t>其他农林水支出</t>
  </si>
  <si>
    <t>2139999</t>
  </si>
  <si>
    <t>环江毛南族自治县生态移民发展中心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</si>
  <si>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干捞水电站移民安置工作经费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库区维稳工作经费</t>
    </r>
    <r>
      <rPr>
        <sz val="11"/>
        <rFont val="Times New Roman"/>
        <charset val="134"/>
      </rPr>
      <t>1.51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水库水库移民项目前期工作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水库移民后期扶持政策实施工作经费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县城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个安置区工作经费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万。</t>
    </r>
  </si>
  <si>
    <r>
      <rPr>
        <sz val="11"/>
        <rFont val="仿宋_GB2312"/>
        <charset val="134"/>
      </rPr>
      <t>思恩镇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万元，大才乡</t>
    </r>
    <r>
      <rPr>
        <sz val="11"/>
        <rFont val="Times New Roman"/>
        <charset val="134"/>
      </rPr>
      <t>10.5</t>
    </r>
    <r>
      <rPr>
        <sz val="11"/>
        <rFont val="仿宋_GB2312"/>
        <charset val="134"/>
      </rPr>
      <t>万元，川山镇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万元，下南乡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万元，长美乡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万元，龙岩乡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万元，驯乐乡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万元，城西街道办</t>
    </r>
    <r>
      <rPr>
        <sz val="11"/>
        <rFont val="Times New Roman"/>
        <charset val="134"/>
      </rPr>
      <t>10.5</t>
    </r>
    <r>
      <rPr>
        <sz val="11"/>
        <rFont val="仿宋_GB2312"/>
        <charset val="134"/>
      </rPr>
      <t>万元。</t>
    </r>
  </si>
  <si>
    <t>214</t>
  </si>
  <si>
    <t>交通运输支出</t>
  </si>
  <si>
    <t>21401</t>
  </si>
  <si>
    <t>公路水路运输</t>
  </si>
  <si>
    <t>2140101</t>
  </si>
  <si>
    <t>环江毛南族自治县交通运输局</t>
  </si>
  <si>
    <r>
      <rPr>
        <sz val="11"/>
        <rFont val="仿宋_GB2312"/>
        <charset val="134"/>
      </rPr>
      <t>党员活动费</t>
    </r>
    <r>
      <rPr>
        <sz val="11"/>
        <rFont val="Times New Roman"/>
        <charset val="134"/>
      </rPr>
      <t>0.42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返聘人员劳务费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业务工作经费</t>
    </r>
    <r>
      <rPr>
        <sz val="11"/>
        <rFont val="Times New Roman"/>
        <charset val="134"/>
      </rPr>
      <t>54.4</t>
    </r>
    <r>
      <rPr>
        <sz val="11"/>
        <rFont val="仿宋_GB2312"/>
        <charset val="134"/>
      </rPr>
      <t>万。</t>
    </r>
  </si>
  <si>
    <t>2140104</t>
  </si>
  <si>
    <t>公路建设</t>
  </si>
  <si>
    <t>2140106</t>
  </si>
  <si>
    <t>公路养护</t>
  </si>
  <si>
    <t>2140112</t>
  </si>
  <si>
    <t>公路运输管理</t>
  </si>
  <si>
    <r>
      <rPr>
        <sz val="11"/>
        <rFont val="仿宋_GB2312"/>
        <charset val="134"/>
      </rPr>
      <t>执法业务工作经费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综合行政执法服装购置费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公交线路补贴经费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万。</t>
    </r>
  </si>
  <si>
    <t>21406</t>
  </si>
  <si>
    <t>车辆购置税支出</t>
  </si>
  <si>
    <t>2140602</t>
  </si>
  <si>
    <t>车辆购置税用于农村公路建设支出</t>
  </si>
  <si>
    <t>其他交通运输支出</t>
  </si>
  <si>
    <t>215</t>
  </si>
  <si>
    <t>资源勘探工业信息等支出</t>
  </si>
  <si>
    <t>21501</t>
  </si>
  <si>
    <t>资源勘探开发</t>
  </si>
  <si>
    <t>2150101</t>
  </si>
  <si>
    <t>环江毛南族自治县二轻城镇集体工业联合社</t>
  </si>
  <si>
    <r>
      <rPr>
        <sz val="11"/>
        <rFont val="仿宋_GB2312"/>
        <charset val="134"/>
      </rPr>
      <t>工作经费</t>
    </r>
    <r>
      <rPr>
        <sz val="11"/>
        <rFont val="Times New Roman"/>
        <charset val="134"/>
      </rPr>
      <t>2.7</t>
    </r>
    <r>
      <rPr>
        <sz val="11"/>
        <rFont val="仿宋_GB2312"/>
        <charset val="134"/>
      </rPr>
      <t>万。</t>
    </r>
  </si>
  <si>
    <t>2150199</t>
  </si>
  <si>
    <t>其他资源勘探业支出</t>
  </si>
  <si>
    <t>环江毛南族自治县红茂矿区管理处</t>
  </si>
  <si>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0.38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管理处门面及基础设施维修工程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红安、红阳社区公共设施日常管理经费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经常性费用</t>
    </r>
    <r>
      <rPr>
        <sz val="11"/>
        <rFont val="Times New Roman"/>
        <charset val="134"/>
      </rPr>
      <t>23.27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茂兰临管委工作经费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聘用环卫工资及环卫支出</t>
    </r>
    <r>
      <rPr>
        <sz val="11"/>
        <rFont val="Times New Roman"/>
        <charset val="134"/>
      </rPr>
      <t>31.7</t>
    </r>
    <r>
      <rPr>
        <sz val="11"/>
        <rFont val="仿宋_GB2312"/>
        <charset val="134"/>
      </rPr>
      <t>万。</t>
    </r>
  </si>
  <si>
    <t>21502</t>
  </si>
  <si>
    <t>制造业</t>
  </si>
  <si>
    <t>2150201</t>
  </si>
  <si>
    <r>
      <rPr>
        <sz val="11"/>
        <rFont val="仿宋_GB2312"/>
        <charset val="134"/>
      </rPr>
      <t>工作经费</t>
    </r>
    <r>
      <rPr>
        <sz val="11"/>
        <rFont val="Times New Roman"/>
        <charset val="134"/>
      </rPr>
      <t>2.8</t>
    </r>
    <r>
      <rPr>
        <sz val="11"/>
        <rFont val="仿宋_GB2312"/>
        <charset val="134"/>
      </rPr>
      <t>万。</t>
    </r>
  </si>
  <si>
    <t>21505</t>
  </si>
  <si>
    <t>工业和信息产业监管</t>
  </si>
  <si>
    <t>2150599</t>
  </si>
  <si>
    <t>其他工业和信息产业监管支出</t>
  </si>
  <si>
    <t>216</t>
  </si>
  <si>
    <t>商业服务业等支出</t>
  </si>
  <si>
    <t>21602</t>
  </si>
  <si>
    <t>商业流通事务</t>
  </si>
  <si>
    <t>2160201</t>
  </si>
  <si>
    <t>环江毛南族自治县供销合作社联合社</t>
  </si>
  <si>
    <r>
      <rPr>
        <sz val="11"/>
        <rFont val="仿宋_GB2312"/>
        <charset val="134"/>
      </rPr>
      <t>办公设备购置</t>
    </r>
    <r>
      <rPr>
        <sz val="11"/>
        <rFont val="Times New Roman"/>
        <charset val="134"/>
      </rPr>
      <t>1.02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党支部组织生活经费</t>
    </r>
    <r>
      <rPr>
        <sz val="11"/>
        <rFont val="Times New Roman"/>
        <charset val="134"/>
      </rPr>
      <t>0.11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工作经费</t>
    </r>
    <r>
      <rPr>
        <sz val="11"/>
        <rFont val="Times New Roman"/>
        <charset val="134"/>
      </rPr>
      <t>3.6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护理费</t>
    </r>
    <r>
      <rPr>
        <sz val="11"/>
        <rFont val="Times New Roman"/>
        <charset val="134"/>
      </rPr>
      <t>5.51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会议费</t>
    </r>
    <r>
      <rPr>
        <sz val="11"/>
        <rFont val="Times New Roman"/>
        <charset val="134"/>
      </rPr>
      <t>0.8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培训费</t>
    </r>
    <r>
      <rPr>
        <sz val="11"/>
        <rFont val="Times New Roman"/>
        <charset val="134"/>
      </rPr>
      <t>1.02</t>
    </r>
    <r>
      <rPr>
        <sz val="11"/>
        <rFont val="仿宋_GB2312"/>
        <charset val="134"/>
      </rPr>
      <t>万。</t>
    </r>
  </si>
  <si>
    <t>2160219</t>
  </si>
  <si>
    <t>民贸民品贷款贴息</t>
  </si>
  <si>
    <t>2160299</t>
  </si>
  <si>
    <t>其他商业流通事务支出</t>
  </si>
  <si>
    <r>
      <rPr>
        <sz val="11"/>
        <rFont val="仿宋_GB2312"/>
        <charset val="134"/>
      </rPr>
      <t>综合改革资金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万。</t>
    </r>
  </si>
  <si>
    <t>21606</t>
  </si>
  <si>
    <t>涉外发展服务支出</t>
  </si>
  <si>
    <t>2160699</t>
  </si>
  <si>
    <t>其他涉外发展服务支出</t>
  </si>
  <si>
    <t>21699</t>
  </si>
  <si>
    <t>其他商业服务业等支出</t>
  </si>
  <si>
    <t>2169999</t>
  </si>
  <si>
    <t>217</t>
  </si>
  <si>
    <t>金融支出</t>
  </si>
  <si>
    <t>21703</t>
  </si>
  <si>
    <t>金融发展支出</t>
  </si>
  <si>
    <t>2170302</t>
  </si>
  <si>
    <t>利息费用补贴支出</t>
  </si>
  <si>
    <t>2170399</t>
  </si>
  <si>
    <t>其他金融发展支出</t>
  </si>
  <si>
    <t>220</t>
  </si>
  <si>
    <t>自然资源海洋气象等支出</t>
  </si>
  <si>
    <t>22001</t>
  </si>
  <si>
    <t>自然资源事务</t>
  </si>
  <si>
    <t>2200101</t>
  </si>
  <si>
    <t>环江毛南族自治县自然资源局</t>
  </si>
  <si>
    <r>
      <rPr>
        <sz val="11"/>
        <rFont val="仿宋_GB2312"/>
        <charset val="134"/>
      </rPr>
      <t>局机关运行工作经费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万。</t>
    </r>
  </si>
  <si>
    <t>2200106</t>
  </si>
  <si>
    <t>自然资源利用与保护</t>
  </si>
  <si>
    <r>
      <rPr>
        <sz val="11"/>
        <rFont val="仿宋_GB2312"/>
        <charset val="134"/>
      </rPr>
      <t>自然资源规划及管理经费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自然资源利用与保护工作经费</t>
    </r>
    <r>
      <rPr>
        <sz val="11"/>
        <rFont val="Times New Roman"/>
        <charset val="134"/>
      </rPr>
      <t>12.11</t>
    </r>
    <r>
      <rPr>
        <sz val="11"/>
        <rFont val="仿宋_GB2312"/>
        <charset val="134"/>
      </rPr>
      <t>万。</t>
    </r>
  </si>
  <si>
    <t>全域土地综合整治指挥部办公室</t>
  </si>
  <si>
    <r>
      <rPr>
        <sz val="11"/>
        <rFont val="仿宋_GB2312"/>
        <charset val="134"/>
      </rPr>
      <t>全域指挥部公用经费</t>
    </r>
    <r>
      <rPr>
        <sz val="11"/>
        <rFont val="Times New Roman"/>
        <charset val="134"/>
      </rPr>
      <t>45</t>
    </r>
    <r>
      <rPr>
        <sz val="11"/>
        <rFont val="仿宋_GB2312"/>
        <charset val="134"/>
      </rPr>
      <t>万。</t>
    </r>
  </si>
  <si>
    <t>2200108</t>
  </si>
  <si>
    <t>自然资源行业业务管理</t>
  </si>
  <si>
    <r>
      <rPr>
        <sz val="11"/>
        <rFont val="仿宋_GB2312"/>
        <charset val="134"/>
      </rPr>
      <t>土地执法监察日常经费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卫片执法和矿山案件查处经费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万。</t>
    </r>
  </si>
  <si>
    <t>2200114</t>
  </si>
  <si>
    <t>地质勘查与矿产资源管理</t>
  </si>
  <si>
    <r>
      <rPr>
        <sz val="11"/>
        <rFont val="仿宋_GB2312"/>
        <charset val="134"/>
      </rPr>
      <t>地质灾害防治及矿产资源管理经费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中央特大型地质灾害治理项目前期经费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万。</t>
    </r>
  </si>
  <si>
    <t>2200150</t>
  </si>
  <si>
    <t>环江毛南族自治县自然资源生态修复中心</t>
  </si>
  <si>
    <r>
      <rPr>
        <sz val="11"/>
        <rFont val="仿宋_GB2312"/>
        <charset val="134"/>
      </rPr>
      <t>修复中心公用经费</t>
    </r>
    <r>
      <rPr>
        <sz val="11"/>
        <rFont val="Times New Roman"/>
        <charset val="134"/>
      </rPr>
      <t>24</t>
    </r>
    <r>
      <rPr>
        <sz val="11"/>
        <rFont val="仿宋_GB2312"/>
        <charset val="134"/>
      </rPr>
      <t>万</t>
    </r>
    <r>
      <rPr>
        <sz val="11"/>
        <rFont val="宋体"/>
        <charset val="134"/>
      </rPr>
      <t>。</t>
    </r>
  </si>
  <si>
    <t>环江毛南族自治县土地征收储备交易中心</t>
  </si>
  <si>
    <t>2200199</t>
  </si>
  <si>
    <t>其他自然资源事务支出</t>
  </si>
  <si>
    <r>
      <rPr>
        <sz val="11"/>
        <rFont val="仿宋_GB2312"/>
        <charset val="134"/>
      </rPr>
      <t>党员活动经费</t>
    </r>
    <r>
      <rPr>
        <sz val="11"/>
        <rFont val="Times New Roman"/>
        <charset val="134"/>
      </rPr>
      <t>0.49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不动产登记及地籍调查经费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万。</t>
    </r>
  </si>
  <si>
    <t>221</t>
  </si>
  <si>
    <t>住房保障支出</t>
  </si>
  <si>
    <t>22101</t>
  </si>
  <si>
    <t>保障性安居工程支出</t>
  </si>
  <si>
    <t>2210105</t>
  </si>
  <si>
    <t>农村危房改造</t>
  </si>
  <si>
    <t>22102</t>
  </si>
  <si>
    <t>住房改革支出</t>
  </si>
  <si>
    <t>2210201</t>
  </si>
  <si>
    <t>住房公积金</t>
  </si>
  <si>
    <t>22103</t>
  </si>
  <si>
    <t>城乡社区住宅</t>
  </si>
  <si>
    <t>2210399</t>
  </si>
  <si>
    <t>其他城乡社区住宅支出</t>
  </si>
  <si>
    <t>环江毛南族自治县房地产管理所</t>
  </si>
  <si>
    <r>
      <rPr>
        <sz val="11"/>
        <rFont val="仿宋_GB2312"/>
        <charset val="134"/>
      </rPr>
      <t>房管所工作经费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万。</t>
    </r>
  </si>
  <si>
    <t>222</t>
  </si>
  <si>
    <t>粮油物资储备支出</t>
  </si>
  <si>
    <t>22201</t>
  </si>
  <si>
    <t>粮油物资事务</t>
  </si>
  <si>
    <t>2220105</t>
  </si>
  <si>
    <t>信息统计</t>
  </si>
  <si>
    <r>
      <rPr>
        <sz val="11"/>
        <rFont val="仿宋_GB2312"/>
        <charset val="134"/>
      </rPr>
      <t>粮食储备与物资管理工作经费</t>
    </r>
    <r>
      <rPr>
        <sz val="11"/>
        <rFont val="Times New Roman"/>
        <charset val="134"/>
      </rPr>
      <t>1.5</t>
    </r>
    <r>
      <rPr>
        <sz val="11"/>
        <rFont val="仿宋_GB2312"/>
        <charset val="134"/>
      </rPr>
      <t>万。</t>
    </r>
  </si>
  <si>
    <t>2220106</t>
  </si>
  <si>
    <t>专项业务活动</t>
  </si>
  <si>
    <r>
      <rPr>
        <sz val="11"/>
        <rFont val="仿宋_GB2312"/>
        <charset val="134"/>
      </rPr>
      <t>粮食储备与物资管理工作经费</t>
    </r>
    <r>
      <rPr>
        <sz val="11"/>
        <rFont val="Times New Roman"/>
        <charset val="134"/>
      </rPr>
      <t>5.5</t>
    </r>
    <r>
      <rPr>
        <sz val="11"/>
        <rFont val="仿宋_GB2312"/>
        <charset val="134"/>
      </rPr>
      <t>万。</t>
    </r>
  </si>
  <si>
    <t>22204</t>
  </si>
  <si>
    <t>粮油储备</t>
  </si>
  <si>
    <t>2220499</t>
  </si>
  <si>
    <t>其他粮油储备支出</t>
  </si>
  <si>
    <r>
      <rPr>
        <sz val="11"/>
        <rFont val="仿宋_GB2312"/>
        <charset val="134"/>
      </rPr>
      <t>粮食储备与物资管理工作经费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万。</t>
    </r>
  </si>
  <si>
    <t>224</t>
  </si>
  <si>
    <t>灾害防治及应急管理支出</t>
  </si>
  <si>
    <t>22401</t>
  </si>
  <si>
    <t>应急管理事务</t>
  </si>
  <si>
    <t>2240101</t>
  </si>
  <si>
    <t>环江毛南族自治县应急管理局</t>
  </si>
  <si>
    <t>2240102</t>
  </si>
  <si>
    <r>
      <rPr>
        <sz val="11"/>
        <rFont val="仿宋_GB2312"/>
        <charset val="134"/>
      </rPr>
      <t>防汛抗旱专项工作资金</t>
    </r>
    <r>
      <rPr>
        <sz val="11"/>
        <rFont val="Times New Roman"/>
        <charset val="134"/>
      </rPr>
      <t>12.42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综合应急指挥中心工作资金</t>
    </r>
    <r>
      <rPr>
        <sz val="11"/>
        <rFont val="Times New Roman"/>
        <charset val="134"/>
      </rPr>
      <t>4.5</t>
    </r>
    <r>
      <rPr>
        <sz val="11"/>
        <rFont val="仿宋_GB2312"/>
        <charset val="134"/>
      </rPr>
      <t>万。</t>
    </r>
  </si>
  <si>
    <t>2240103</t>
  </si>
  <si>
    <r>
      <rPr>
        <sz val="11"/>
        <rFont val="仿宋_GB2312"/>
        <charset val="134"/>
      </rPr>
      <t>党支部组织生活资金</t>
    </r>
    <r>
      <rPr>
        <sz val="11"/>
        <rFont val="Times New Roman"/>
        <charset val="134"/>
      </rPr>
      <t>0.22</t>
    </r>
    <r>
      <rPr>
        <sz val="11"/>
        <rFont val="仿宋_GB2312"/>
        <charset val="134"/>
      </rPr>
      <t>万。</t>
    </r>
  </si>
  <si>
    <t>2240106</t>
  </si>
  <si>
    <t>安全监管</t>
  </si>
  <si>
    <r>
      <rPr>
        <sz val="11"/>
        <rFont val="仿宋_GB2312"/>
        <charset val="134"/>
      </rPr>
      <t>安全监督监察专项资金</t>
    </r>
    <r>
      <rPr>
        <sz val="11"/>
        <rFont val="Times New Roman"/>
        <charset val="134"/>
      </rPr>
      <t>6.4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安全生产委员会办公室办公资金</t>
    </r>
    <r>
      <rPr>
        <sz val="11"/>
        <rFont val="Times New Roman"/>
        <charset val="134"/>
      </rPr>
      <t>3.2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安全生产月活动经费</t>
    </r>
    <r>
      <rPr>
        <sz val="11"/>
        <rFont val="Times New Roman"/>
        <charset val="134"/>
      </rPr>
      <t>2.5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安全生产执法监察大队工作资金</t>
    </r>
    <r>
      <rPr>
        <sz val="11"/>
        <rFont val="Times New Roman"/>
        <charset val="134"/>
      </rPr>
      <t>3.2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聘请安全生产专家检查、评审资金</t>
    </r>
    <r>
      <rPr>
        <sz val="11"/>
        <rFont val="Times New Roman"/>
        <charset val="134"/>
      </rPr>
      <t>18</t>
    </r>
    <r>
      <rPr>
        <sz val="11"/>
        <rFont val="仿宋_GB2312"/>
        <charset val="134"/>
      </rPr>
      <t>万。</t>
    </r>
  </si>
  <si>
    <t>2240109</t>
  </si>
  <si>
    <t>应急管理</t>
  </si>
  <si>
    <r>
      <rPr>
        <sz val="11"/>
        <rFont val="仿宋_GB2312"/>
        <charset val="134"/>
      </rPr>
      <t>应急救援专项工作资金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万。</t>
    </r>
  </si>
  <si>
    <t>2240199</t>
  </si>
  <si>
    <t>其他应急管理支出</t>
  </si>
  <si>
    <t>22402</t>
  </si>
  <si>
    <t>消防救援事务</t>
  </si>
  <si>
    <t>2240202</t>
  </si>
  <si>
    <r>
      <rPr>
        <sz val="11"/>
        <rFont val="仿宋_GB2312"/>
        <charset val="134"/>
      </rPr>
      <t>森林防灭火专项工作资金</t>
    </r>
    <r>
      <rPr>
        <sz val="11"/>
        <rFont val="Times New Roman"/>
        <charset val="134"/>
      </rPr>
      <t>14.4</t>
    </r>
    <r>
      <rPr>
        <sz val="11"/>
        <rFont val="仿宋_GB2312"/>
        <charset val="134"/>
      </rPr>
      <t>万。</t>
    </r>
  </si>
  <si>
    <t>2240204</t>
  </si>
  <si>
    <t>消防应急救援</t>
  </si>
  <si>
    <t>环江毛南族自治县消防救援大队</t>
  </si>
  <si>
    <r>
      <rPr>
        <sz val="11"/>
        <rFont val="仿宋_GB2312"/>
        <charset val="134"/>
      </rPr>
      <t>车辆维护费</t>
    </r>
    <r>
      <rPr>
        <sz val="11"/>
        <rFont val="Times New Roman"/>
        <charset val="134"/>
      </rPr>
      <t>45.5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国家综合性消防队人员公用经费</t>
    </r>
    <r>
      <rPr>
        <sz val="11"/>
        <rFont val="Times New Roman"/>
        <charset val="134"/>
      </rPr>
      <t>79.46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国家综合性消防队人员体检费</t>
    </r>
    <r>
      <rPr>
        <sz val="11"/>
        <rFont val="Times New Roman"/>
        <charset val="134"/>
      </rPr>
      <t>3.6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国家综合性消防队人员意外险</t>
    </r>
    <r>
      <rPr>
        <sz val="11"/>
        <rFont val="Times New Roman"/>
        <charset val="134"/>
      </rPr>
      <t>6.59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国家综合性消防救援队伍改革性补贴</t>
    </r>
    <r>
      <rPr>
        <sz val="11"/>
        <rFont val="Times New Roman"/>
        <charset val="134"/>
      </rPr>
      <t>0.88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国家综合性消防救援队伍绩效公积金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伙食补助费</t>
    </r>
    <r>
      <rPr>
        <sz val="11"/>
        <rFont val="Times New Roman"/>
        <charset val="134"/>
      </rPr>
      <t>6.35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灭火药剂和常用器材储备费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消防队工会经费</t>
    </r>
    <r>
      <rPr>
        <sz val="11"/>
        <rFont val="Times New Roman"/>
        <charset val="134"/>
      </rPr>
      <t>11.99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消防信息网络运行费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消防宣传费</t>
    </r>
    <r>
      <rPr>
        <sz val="11"/>
        <rFont val="Times New Roman"/>
        <charset val="134"/>
      </rPr>
      <t>28.46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消防装备器材维护管理费</t>
    </r>
    <r>
      <rPr>
        <sz val="11"/>
        <rFont val="Times New Roman"/>
        <charset val="134"/>
      </rPr>
      <t>19.51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训练费</t>
    </r>
    <r>
      <rPr>
        <sz val="11"/>
        <rFont val="Times New Roman"/>
        <charset val="134"/>
      </rPr>
      <t>19.92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预发绩效</t>
    </r>
    <r>
      <rPr>
        <sz val="11"/>
        <rFont val="Times New Roman"/>
        <charset val="134"/>
      </rPr>
      <t>25.92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政府专职队日常伙食费</t>
    </r>
    <r>
      <rPr>
        <sz val="11"/>
        <rFont val="Times New Roman"/>
        <charset val="134"/>
      </rPr>
      <t>55.37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政府专职消防队被装费</t>
    </r>
    <r>
      <rPr>
        <sz val="11"/>
        <rFont val="Times New Roman"/>
        <charset val="134"/>
      </rPr>
      <t>3.7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政府专职消防队公用经费</t>
    </r>
    <r>
      <rPr>
        <sz val="11"/>
        <rFont val="Times New Roman"/>
        <charset val="134"/>
      </rPr>
      <t>20.84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政府专职消防队人员经费</t>
    </r>
    <r>
      <rPr>
        <sz val="11"/>
        <rFont val="Times New Roman"/>
        <charset val="134"/>
      </rPr>
      <t>335.05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政府专职消防队人员意外险</t>
    </r>
    <r>
      <rPr>
        <sz val="11"/>
        <rFont val="Times New Roman"/>
        <charset val="134"/>
      </rPr>
      <t>10.88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执法办案费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万。</t>
    </r>
  </si>
  <si>
    <t>22405</t>
  </si>
  <si>
    <t>地震事务</t>
  </si>
  <si>
    <t>2240505</t>
  </si>
  <si>
    <t>地震预测预报</t>
  </si>
  <si>
    <r>
      <rPr>
        <sz val="11"/>
        <rFont val="仿宋_GB2312"/>
        <charset val="134"/>
      </rPr>
      <t>地震预测预报与宏观观测</t>
    </r>
    <r>
      <rPr>
        <sz val="11"/>
        <rFont val="Times New Roman"/>
        <charset val="134"/>
      </rPr>
      <t>4.81</t>
    </r>
    <r>
      <rPr>
        <sz val="11"/>
        <rFont val="仿宋_GB2312"/>
        <charset val="134"/>
      </rPr>
      <t>万。</t>
    </r>
  </si>
  <si>
    <t>2240506</t>
  </si>
  <si>
    <t>地震灾害预防</t>
  </si>
  <si>
    <r>
      <rPr>
        <sz val="11"/>
        <rFont val="仿宋_GB2312"/>
        <charset val="134"/>
      </rPr>
      <t>广西地震背景场观测网络项目日常运行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广西地震烈度速报与预警系统项目台站管护</t>
    </r>
    <r>
      <rPr>
        <sz val="11"/>
        <rFont val="Times New Roman"/>
        <charset val="134"/>
      </rPr>
      <t>4.15</t>
    </r>
    <r>
      <rPr>
        <sz val="11"/>
        <rFont val="仿宋_GB2312"/>
        <charset val="134"/>
      </rPr>
      <t>万。</t>
    </r>
  </si>
  <si>
    <t>2240599</t>
  </si>
  <si>
    <t>其他地震事务支出</t>
  </si>
  <si>
    <r>
      <rPr>
        <sz val="11"/>
        <rFont val="仿宋_GB2312"/>
        <charset val="134"/>
      </rPr>
      <t>防震减灾科普宣传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万。</t>
    </r>
  </si>
  <si>
    <t>22406</t>
  </si>
  <si>
    <t>自然灾害防治</t>
  </si>
  <si>
    <t>2240601</t>
  </si>
  <si>
    <t>地质灾害防治</t>
  </si>
  <si>
    <t>22407</t>
  </si>
  <si>
    <t>自然灾害救灾及恢复重建支出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</si>
  <si>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</si>
  <si>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</si>
  <si>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</si>
  <si>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</si>
  <si>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</si>
  <si>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</si>
  <si>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r>
      <rPr>
        <sz val="11"/>
        <rFont val="仿宋_GB2312"/>
        <charset val="134"/>
      </rPr>
      <t>自然灾害县级配套资金</t>
    </r>
    <r>
      <rPr>
        <sz val="11"/>
        <rFont val="Times New Roman"/>
        <charset val="134"/>
      </rPr>
      <t>0.1</t>
    </r>
    <r>
      <rPr>
        <sz val="11"/>
        <rFont val="仿宋_GB2312"/>
        <charset val="134"/>
      </rPr>
      <t>万。</t>
    </r>
  </si>
  <si>
    <t>22499</t>
  </si>
  <si>
    <t>其他灾害防治及应急管理支出</t>
  </si>
  <si>
    <t>2249999</t>
  </si>
  <si>
    <r>
      <rPr>
        <sz val="10"/>
        <rFont val="宋体"/>
        <charset val="134"/>
      </rPr>
      <t>上年结转减去</t>
    </r>
    <r>
      <rPr>
        <sz val="10"/>
        <rFont val="Arial"/>
        <charset val="134"/>
      </rPr>
      <t>330.81</t>
    </r>
  </si>
  <si>
    <t>预备费</t>
  </si>
  <si>
    <r>
      <rPr>
        <sz val="11"/>
        <rFont val="仿宋_GB2312"/>
        <charset val="134"/>
      </rPr>
      <t>预备费</t>
    </r>
    <r>
      <rPr>
        <sz val="11"/>
        <rFont val="Times New Roman"/>
        <charset val="134"/>
      </rPr>
      <t>1800</t>
    </r>
    <r>
      <rPr>
        <sz val="11"/>
        <rFont val="仿宋_GB2312"/>
        <charset val="134"/>
      </rPr>
      <t>万元</t>
    </r>
  </si>
  <si>
    <t>229</t>
  </si>
  <si>
    <t>其他支出</t>
  </si>
  <si>
    <t>年初预留</t>
  </si>
  <si>
    <r>
      <rPr>
        <sz val="11"/>
        <rFont val="仿宋_GB2312"/>
        <charset val="134"/>
      </rPr>
      <t>离退休生活补助</t>
    </r>
    <r>
      <rPr>
        <sz val="11"/>
        <rFont val="Times New Roman"/>
        <charset val="134"/>
      </rPr>
      <t>66</t>
    </r>
    <r>
      <rPr>
        <sz val="11"/>
        <rFont val="仿宋_GB2312"/>
        <charset val="134"/>
      </rPr>
      <t>万元，预留工资性支出（财政统发）</t>
    </r>
    <r>
      <rPr>
        <sz val="11"/>
        <rFont val="Times New Roman"/>
        <charset val="134"/>
      </rPr>
      <t>850</t>
    </r>
    <r>
      <rPr>
        <sz val="11"/>
        <rFont val="仿宋_GB2312"/>
        <charset val="134"/>
      </rPr>
      <t>万元，化解政府垫支</t>
    </r>
    <r>
      <rPr>
        <sz val="11"/>
        <rFont val="Times New Roman"/>
        <charset val="134"/>
      </rPr>
      <t>500</t>
    </r>
    <r>
      <rPr>
        <sz val="11"/>
        <rFont val="仿宋_GB2312"/>
        <charset val="134"/>
      </rPr>
      <t>万元</t>
    </r>
  </si>
  <si>
    <t>22999</t>
  </si>
  <si>
    <t>2299999</t>
  </si>
  <si>
    <r>
      <rPr>
        <sz val="11"/>
        <rFont val="仿宋_GB2312"/>
        <charset val="134"/>
      </rPr>
      <t>春节慰问经费</t>
    </r>
    <r>
      <rPr>
        <sz val="11"/>
        <rFont val="Times New Roman"/>
        <charset val="134"/>
      </rPr>
      <t>415</t>
    </r>
    <r>
      <rPr>
        <sz val="11"/>
        <rFont val="仿宋_GB2312"/>
        <charset val="134"/>
      </rPr>
      <t>万</t>
    </r>
    <r>
      <rPr>
        <sz val="11"/>
        <rFont val="Times New Roman"/>
        <charset val="134"/>
      </rPr>
      <t xml:space="preserve">, </t>
    </r>
    <r>
      <rPr>
        <sz val="11"/>
        <rFont val="仿宋_GB2312"/>
        <charset val="134"/>
      </rPr>
      <t>疫情防控指挥部工作经费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万。</t>
    </r>
  </si>
  <si>
    <r>
      <rPr>
        <sz val="11"/>
        <rFont val="Times New Roman"/>
        <charset val="134"/>
      </rPr>
      <t>2023</t>
    </r>
    <r>
      <rPr>
        <sz val="11"/>
        <rFont val="仿宋_GB2312"/>
        <charset val="134"/>
      </rPr>
      <t>年度奖励性补贴</t>
    </r>
    <r>
      <rPr>
        <sz val="11"/>
        <rFont val="Times New Roman"/>
        <charset val="134"/>
      </rPr>
      <t>2746</t>
    </r>
    <r>
      <rPr>
        <sz val="11"/>
        <rFont val="仿宋_GB2312"/>
        <charset val="134"/>
      </rPr>
      <t>万元，水源林粮补助</t>
    </r>
    <r>
      <rPr>
        <sz val="11"/>
        <rFont val="Times New Roman"/>
        <charset val="134"/>
      </rPr>
      <t>54</t>
    </r>
    <r>
      <rPr>
        <sz val="11"/>
        <rFont val="仿宋_GB2312"/>
        <charset val="134"/>
      </rPr>
      <t>万元，全县世行贷款还款</t>
    </r>
    <r>
      <rPr>
        <sz val="11"/>
        <rFont val="Times New Roman"/>
        <charset val="134"/>
      </rPr>
      <t>700</t>
    </r>
    <r>
      <rPr>
        <sz val="11"/>
        <rFont val="仿宋_GB2312"/>
        <charset val="134"/>
      </rPr>
      <t>万元，抚恤金</t>
    </r>
    <r>
      <rPr>
        <sz val="11"/>
        <rFont val="Times New Roman"/>
        <charset val="134"/>
      </rPr>
      <t>500</t>
    </r>
    <r>
      <rPr>
        <sz val="11"/>
        <rFont val="仿宋_GB2312"/>
        <charset val="134"/>
      </rPr>
      <t>万元，国家统计局环江调查队工作经费</t>
    </r>
    <r>
      <rPr>
        <sz val="11"/>
        <rFont val="Times New Roman"/>
        <charset val="134"/>
      </rPr>
      <t>31.78</t>
    </r>
    <r>
      <rPr>
        <sz val="11"/>
        <rFont val="仿宋_GB2312"/>
        <charset val="134"/>
      </rPr>
      <t>万元，矿山综合执法大队人员及工作经费</t>
    </r>
    <r>
      <rPr>
        <sz val="11"/>
        <rFont val="Times New Roman"/>
        <charset val="134"/>
      </rPr>
      <t>150</t>
    </r>
    <r>
      <rPr>
        <sz val="11"/>
        <rFont val="仿宋_GB2312"/>
        <charset val="134"/>
      </rPr>
      <t>万元，税务部门征收工作等经费</t>
    </r>
    <r>
      <rPr>
        <sz val="11"/>
        <rFont val="Times New Roman"/>
        <charset val="134"/>
      </rPr>
      <t>214</t>
    </r>
    <r>
      <rPr>
        <sz val="11"/>
        <rFont val="仿宋_GB2312"/>
        <charset val="134"/>
      </rPr>
      <t>万元</t>
    </r>
  </si>
  <si>
    <t>债务付息支出</t>
  </si>
  <si>
    <t>地方政府一般债券付息支出</t>
  </si>
  <si>
    <r>
      <rPr>
        <sz val="11"/>
        <rFont val="仿宋_GB2312"/>
        <charset val="134"/>
      </rPr>
      <t>地方政府债券付息、本金和发行服务费等（含环高贷款本金利息</t>
    </r>
    <r>
      <rPr>
        <sz val="11"/>
        <rFont val="Times New Roman"/>
        <charset val="134"/>
      </rPr>
      <t>507</t>
    </r>
    <r>
      <rPr>
        <sz val="11"/>
        <rFont val="仿宋_GB2312"/>
        <charset val="134"/>
      </rPr>
      <t>万元）</t>
    </r>
  </si>
  <si>
    <t>附件5</t>
  </si>
  <si>
    <r>
      <rPr>
        <sz val="20"/>
        <rFont val="方正小标宋简体"/>
        <charset val="134"/>
      </rPr>
      <t>环江毛南族自治县</t>
    </r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年政府性基金预算收入表</t>
    </r>
  </si>
  <si>
    <t>2022年执行情况</t>
  </si>
  <si>
    <t>2023年预算</t>
  </si>
  <si>
    <t>年初预算数</t>
  </si>
  <si>
    <t>调整预算数</t>
  </si>
  <si>
    <t>完成数</t>
  </si>
  <si>
    <t>完成年初预算</t>
  </si>
  <si>
    <t>完成调整预算</t>
  </si>
  <si>
    <t>2021年完成数</t>
  </si>
  <si>
    <t>比2021年增减</t>
  </si>
  <si>
    <t>比2022完成数增减</t>
  </si>
  <si>
    <t>增减幅</t>
  </si>
  <si>
    <t>1.旅游发展基金收入</t>
  </si>
  <si>
    <t>2.国家电影事业发展专项资金收入</t>
  </si>
  <si>
    <t>3.国有土地收益基金收入</t>
  </si>
  <si>
    <t>4.农业土地开发资金收入</t>
  </si>
  <si>
    <t>5.国有土地使用权出让收入</t>
  </si>
  <si>
    <t>6.大中型水库移民后期扶持基金收入</t>
  </si>
  <si>
    <t>7.大中型水库库区基金收入</t>
  </si>
  <si>
    <t>8.彩票公益金收入</t>
  </si>
  <si>
    <t>9.城市基础设施配套费收入</t>
  </si>
  <si>
    <t>10.小型水库移民扶助基金收入</t>
  </si>
  <si>
    <t>15.国家重大水利工程建设基金收入</t>
  </si>
  <si>
    <t>16.车辆通行费</t>
  </si>
  <si>
    <t>11.污水处理费收入</t>
  </si>
  <si>
    <t>12.彩票发行机构和彩票销售机构的业务费用</t>
  </si>
  <si>
    <t>13.其他政府性基金收入</t>
  </si>
  <si>
    <t>14.专项债券对应项目专项收入</t>
  </si>
  <si>
    <t>收  入  合  计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</si>
  <si>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</si>
  <si>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</si>
  <si>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</si>
  <si>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</si>
  <si>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</si>
  <si>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</si>
  <si>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    债务转贷收入</t>
  </si>
  <si>
    <t xml:space="preserve">    国有土地使用权出让金债务转贷收入</t>
  </si>
  <si>
    <t xml:space="preserve">        </t>
  </si>
  <si>
    <t>收 入 总 计</t>
  </si>
  <si>
    <t>附件6</t>
  </si>
  <si>
    <r>
      <rPr>
        <sz val="22"/>
        <color theme="1"/>
        <rFont val="方正小标宋简体"/>
        <charset val="134"/>
      </rPr>
      <t>环江毛南族自治县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年政府性基金预算支出表</t>
    </r>
  </si>
  <si>
    <t>2022年完成数</t>
  </si>
  <si>
    <t>完成年初
预算</t>
  </si>
  <si>
    <t>完成年度
预算</t>
  </si>
  <si>
    <t>2021年
完成数</t>
  </si>
  <si>
    <t>比2021年完成数增减</t>
  </si>
  <si>
    <t>其中：</t>
  </si>
  <si>
    <t>比2022年完成数增减</t>
  </si>
  <si>
    <t>县本级支出</t>
  </si>
  <si>
    <t>上级补助收入</t>
  </si>
  <si>
    <t>上年结转</t>
  </si>
  <si>
    <t>一、文化体育与传媒支出</t>
  </si>
  <si>
    <t xml:space="preserve">    国家电影事业发展专项资金安排的支出</t>
  </si>
  <si>
    <t xml:space="preserve">    资助影院建设</t>
  </si>
  <si>
    <t>二、社会保障和就业支出</t>
  </si>
  <si>
    <t xml:space="preserve">   大中型水库移民后期扶持基金支出</t>
  </si>
  <si>
    <t xml:space="preserve">     移民补助</t>
  </si>
  <si>
    <t xml:space="preserve">     基础设施建设和经济发展</t>
  </si>
  <si>
    <t>三、城乡社区支出</t>
  </si>
  <si>
    <t xml:space="preserve">   国有土地使用权出让收入安排的支出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</si>
  <si>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</si>
  <si>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</si>
  <si>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</si>
  <si>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</si>
  <si>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被征地农民支出</t>
  </si>
  <si>
    <t xml:space="preserve">     土地出让业务支出</t>
  </si>
  <si>
    <t xml:space="preserve">     支付破产或改制企业职工安置费</t>
  </si>
  <si>
    <t xml:space="preserve">     农业生产发展支出</t>
  </si>
  <si>
    <t xml:space="preserve">     农村社会事业支出</t>
  </si>
  <si>
    <t xml:space="preserve">     农业农村生态环境支出</t>
  </si>
  <si>
    <t xml:space="preserve">     其他国有土地使用权出让收入安排的支出</t>
  </si>
  <si>
    <t xml:space="preserve">   城市基础设施配套安排的支出</t>
  </si>
  <si>
    <t xml:space="preserve">     城市公共设施</t>
  </si>
  <si>
    <t xml:space="preserve">    污水处理费安排的支出</t>
  </si>
  <si>
    <t xml:space="preserve">    污水处理设施和运营</t>
  </si>
  <si>
    <t>四、农林水支出</t>
  </si>
  <si>
    <t xml:space="preserve">   大中型水库库区基金安排的支出</t>
  </si>
  <si>
    <t xml:space="preserve">    基础设施建设和经济发展</t>
  </si>
  <si>
    <t xml:space="preserve">     解决移民遗留问题</t>
  </si>
  <si>
    <t>五、其他支出</t>
  </si>
  <si>
    <t xml:space="preserve">  其他政府性基金及对应专项债务收入安排的支出</t>
  </si>
  <si>
    <t xml:space="preserve">     其他政府性基金安排的支出</t>
  </si>
  <si>
    <t xml:space="preserve">     其他地方执行试点项目收益专项债券收入安排的支出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</si>
  <si>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</si>
  <si>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</si>
  <si>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</si>
  <si>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</si>
  <si>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</si>
  <si>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用于城乡医疗救助的彩票公益金支出</t>
  </si>
  <si>
    <t xml:space="preserve">     用于其他社会公益事业的彩票公益金支出</t>
  </si>
  <si>
    <t>六、债务支息支出</t>
  </si>
  <si>
    <t xml:space="preserve">   地方政府专项债务付息支出</t>
  </si>
  <si>
    <t>七、债务发行费用支出</t>
  </si>
  <si>
    <t xml:space="preserve">   地方政府专项债务发行费用支出</t>
  </si>
  <si>
    <t>支  出  合  计</t>
  </si>
  <si>
    <t>转移性支出及债务还本支出</t>
  </si>
  <si>
    <t xml:space="preserve"> 转移性支出</t>
  </si>
  <si>
    <t xml:space="preserve">   政府性基金转移支付</t>
  </si>
  <si>
    <t xml:space="preserve">     政府性基金补助支出</t>
  </si>
  <si>
    <t xml:space="preserve">    政府性基金上解支出</t>
  </si>
  <si>
    <t xml:space="preserve">    调出资金</t>
  </si>
  <si>
    <t xml:space="preserve">    年终结余</t>
  </si>
  <si>
    <t xml:space="preserve">    债务转贷支出</t>
  </si>
  <si>
    <t xml:space="preserve">   地方政府专项债务还本支出</t>
  </si>
  <si>
    <t xml:space="preserve">       国有土地使用权出让金债务还本支出</t>
  </si>
  <si>
    <t xml:space="preserve">       国有土地收益基金债务还本支出</t>
  </si>
  <si>
    <t xml:space="preserve">       土地储备专项债券还本支出</t>
  </si>
  <si>
    <t xml:space="preserve">       政府收费公路专项债券还本支出</t>
  </si>
  <si>
    <t xml:space="preserve">       棚户区改造专项债券还本支出</t>
  </si>
  <si>
    <t xml:space="preserve">       其他政府性基金债务还本支出</t>
  </si>
  <si>
    <t>附件7</t>
  </si>
  <si>
    <r>
      <rPr>
        <sz val="22"/>
        <color theme="1"/>
        <rFont val="方正小标宋简体"/>
        <charset val="134"/>
      </rPr>
      <t>环江毛南族自治县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年政府性基金支出明细表</t>
    </r>
  </si>
  <si>
    <t>上年结转支出</t>
  </si>
  <si>
    <r>
      <rPr>
        <b/>
        <sz val="12"/>
        <rFont val="仿宋_GB2312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仿宋_GB2312"/>
        <charset val="134"/>
      </rPr>
      <t>计</t>
    </r>
  </si>
  <si>
    <r>
      <rPr>
        <b/>
        <sz val="12"/>
        <rFont val="仿宋_GB2312"/>
        <charset val="134"/>
      </rPr>
      <t>文化旅游体育与传媒支出</t>
    </r>
  </si>
  <si>
    <r>
      <rPr>
        <sz val="12"/>
        <rFont val="仿宋_GB2312"/>
        <charset val="134"/>
      </rPr>
      <t>国家电影事业发展专项资金安排的支出</t>
    </r>
  </si>
  <si>
    <r>
      <rPr>
        <sz val="12"/>
        <rFont val="仿宋_GB2312"/>
        <charset val="134"/>
      </rPr>
      <t>资助国产影片放映</t>
    </r>
  </si>
  <si>
    <r>
      <rPr>
        <sz val="12"/>
        <rFont val="仿宋_GB2312"/>
        <charset val="134"/>
      </rPr>
      <t>文化广电体育和旅游局</t>
    </r>
  </si>
  <si>
    <r>
      <rPr>
        <sz val="12"/>
        <rFont val="仿宋_GB2312"/>
        <charset val="134"/>
      </rPr>
      <t>补助国产影片放映</t>
    </r>
  </si>
  <si>
    <r>
      <rPr>
        <sz val="12"/>
        <rFont val="仿宋_GB2312"/>
        <charset val="134"/>
      </rPr>
      <t>资助影院建设</t>
    </r>
  </si>
  <si>
    <t>全县旅游开发</t>
  </si>
  <si>
    <r>
      <rPr>
        <b/>
        <sz val="12"/>
        <rFont val="仿宋_GB2312"/>
        <charset val="134"/>
      </rPr>
      <t>社会保障和就业支出</t>
    </r>
  </si>
  <si>
    <r>
      <rPr>
        <sz val="12"/>
        <rFont val="仿宋_GB2312"/>
        <charset val="134"/>
      </rPr>
      <t>大中型水库移民后期扶持基金</t>
    </r>
  </si>
  <si>
    <r>
      <rPr>
        <sz val="12"/>
        <rFont val="仿宋_GB2312"/>
        <charset val="134"/>
      </rPr>
      <t>移民补助</t>
    </r>
  </si>
  <si>
    <r>
      <rPr>
        <sz val="12"/>
        <rFont val="仿宋_GB2312"/>
        <charset val="134"/>
      </rPr>
      <t>水库和扶贫易地安置中心</t>
    </r>
  </si>
  <si>
    <r>
      <rPr>
        <sz val="12"/>
        <rFont val="仿宋_GB2312"/>
        <charset val="134"/>
      </rPr>
      <t>基础设施建设和经济发展</t>
    </r>
  </si>
  <si>
    <r>
      <rPr>
        <sz val="12"/>
        <rFont val="仿宋_GB2312"/>
        <charset val="134"/>
      </rPr>
      <t>移民扶助项目</t>
    </r>
  </si>
  <si>
    <r>
      <rPr>
        <b/>
        <sz val="12"/>
        <rFont val="仿宋_GB2312"/>
        <charset val="134"/>
      </rPr>
      <t>城乡社区</t>
    </r>
  </si>
  <si>
    <r>
      <rPr>
        <sz val="12"/>
        <rFont val="仿宋_GB2312"/>
        <charset val="134"/>
      </rPr>
      <t>国有土地使用权出让收入安排的支出</t>
    </r>
  </si>
  <si>
    <r>
      <rPr>
        <sz val="12"/>
        <rFont val="仿宋_GB2312"/>
        <charset val="134"/>
      </rPr>
      <t>征地和拆迁补偿支出</t>
    </r>
  </si>
  <si>
    <r>
      <rPr>
        <sz val="12"/>
        <rFont val="仿宋_GB2312"/>
        <charset val="134"/>
      </rPr>
      <t>土地储备交易中心</t>
    </r>
  </si>
  <si>
    <t>建设项目前期土地开发</t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</si>
  <si>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仿宋_GB2312"/>
        <charset val="134"/>
      </rPr>
      <t>土地开发支出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</si>
  <si>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仿宋_GB2312"/>
        <charset val="134"/>
      </rPr>
      <t>城市建设支出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</si>
  <si>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仿宋_GB2312"/>
        <charset val="134"/>
      </rPr>
      <t>农村基础设施建设支出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</si>
  <si>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仿宋_GB2312"/>
        <charset val="134"/>
      </rPr>
      <t>被征地农民支出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</si>
  <si>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仿宋_GB2312"/>
        <charset val="134"/>
      </rPr>
      <t>土地出让业务支出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</si>
  <si>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仿宋_GB2312"/>
        <charset val="134"/>
      </rPr>
      <t>农业生产发展支出</t>
    </r>
  </si>
  <si>
    <r>
      <rPr>
        <sz val="12"/>
        <rFont val="仿宋_GB2312"/>
        <charset val="134"/>
      </rPr>
      <t>城市基础设施配套费安排的支出</t>
    </r>
  </si>
  <si>
    <r>
      <rPr>
        <sz val="12"/>
        <rFont val="仿宋_GB2312"/>
        <charset val="134"/>
      </rPr>
      <t>城市公共设施</t>
    </r>
  </si>
  <si>
    <r>
      <rPr>
        <sz val="12"/>
        <rFont val="仿宋_GB2312"/>
        <charset val="134"/>
      </rPr>
      <t>住建局</t>
    </r>
  </si>
  <si>
    <r>
      <rPr>
        <sz val="12"/>
        <rFont val="仿宋_GB2312"/>
        <charset val="134"/>
      </rPr>
      <t>城市基础设施建设</t>
    </r>
    <r>
      <rPr>
        <sz val="12"/>
        <rFont val="Times New Roman"/>
        <charset val="134"/>
      </rPr>
      <t>300</t>
    </r>
    <r>
      <rPr>
        <sz val="12"/>
        <rFont val="仿宋_GB2312"/>
        <charset val="134"/>
      </rPr>
      <t>万元。</t>
    </r>
  </si>
  <si>
    <t>市政基础设施建设</t>
  </si>
  <si>
    <r>
      <rPr>
        <sz val="12"/>
        <rFont val="仿宋_GB2312"/>
        <charset val="134"/>
      </rPr>
      <t>污水处理安排的支出</t>
    </r>
  </si>
  <si>
    <r>
      <rPr>
        <sz val="12"/>
        <rFont val="仿宋_GB2312"/>
        <charset val="134"/>
      </rPr>
      <t>污水处理设施建设安排的支出</t>
    </r>
  </si>
  <si>
    <r>
      <rPr>
        <sz val="12"/>
        <rFont val="仿宋_GB2312"/>
        <charset val="134"/>
      </rPr>
      <t>污水处理厂</t>
    </r>
  </si>
  <si>
    <r>
      <rPr>
        <sz val="12"/>
        <rFont val="仿宋_GB2312"/>
        <charset val="134"/>
      </rPr>
      <t>其中：污水处理厂运行费</t>
    </r>
    <r>
      <rPr>
        <sz val="12"/>
        <rFont val="Times New Roman"/>
        <charset val="134"/>
      </rPr>
      <t>550</t>
    </r>
    <r>
      <rPr>
        <sz val="12"/>
        <rFont val="仿宋_GB2312"/>
        <charset val="134"/>
      </rPr>
      <t>万元。</t>
    </r>
  </si>
  <si>
    <t>污水处理厂运行费</t>
  </si>
  <si>
    <r>
      <rPr>
        <b/>
        <sz val="12"/>
        <rFont val="仿宋_GB2312"/>
        <charset val="134"/>
      </rPr>
      <t>农林水支出</t>
    </r>
  </si>
  <si>
    <r>
      <rPr>
        <sz val="12"/>
        <rFont val="仿宋_GB2312"/>
        <charset val="134"/>
      </rPr>
      <t>大中型水库库区基金安排的支出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</si>
  <si>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解决移民遗留问题</t>
    </r>
  </si>
  <si>
    <r>
      <rPr>
        <b/>
        <sz val="12"/>
        <rFont val="仿宋_GB2312"/>
        <charset val="134"/>
      </rPr>
      <t>其他支出</t>
    </r>
  </si>
  <si>
    <r>
      <rPr>
        <sz val="12"/>
        <rFont val="仿宋_GB2312"/>
        <charset val="134"/>
      </rPr>
      <t>其他政府性基金及对应专项债务收入安排的支出</t>
    </r>
  </si>
  <si>
    <r>
      <rPr>
        <sz val="12"/>
        <rFont val="仿宋_GB2312"/>
        <charset val="134"/>
      </rPr>
      <t>其他政府性基金安排的支出</t>
    </r>
  </si>
  <si>
    <r>
      <rPr>
        <sz val="12"/>
        <rFont val="仿宋_GB2312"/>
        <charset val="134"/>
      </rPr>
      <t>其他地方执行试点项目收益专项债券收入安排的支出</t>
    </r>
  </si>
  <si>
    <r>
      <rPr>
        <sz val="12"/>
        <rFont val="仿宋_GB2312"/>
        <charset val="134"/>
      </rPr>
      <t>彩票公益金安排的支出</t>
    </r>
  </si>
  <si>
    <r>
      <rPr>
        <sz val="12"/>
        <rFont val="仿宋_GB2312"/>
        <charset val="134"/>
      </rPr>
      <t>用于社会福利的彩票公益金支出</t>
    </r>
  </si>
  <si>
    <r>
      <rPr>
        <sz val="12"/>
        <rFont val="仿宋_GB2312"/>
        <charset val="134"/>
      </rPr>
      <t>用于老年人、残疾人、儿童、社会公益四方面。</t>
    </r>
  </si>
  <si>
    <t>墙改基金结余</t>
  </si>
  <si>
    <r>
      <rPr>
        <sz val="12"/>
        <rFont val="仿宋_GB2312"/>
        <charset val="134"/>
      </rPr>
      <t>用于体育事业的彩票公益金支出</t>
    </r>
  </si>
  <si>
    <r>
      <rPr>
        <sz val="12"/>
        <rFont val="仿宋_GB2312"/>
        <charset val="134"/>
      </rPr>
      <t>用于教育事业的彩票公益金支出</t>
    </r>
  </si>
  <si>
    <r>
      <rPr>
        <sz val="12"/>
        <rFont val="仿宋_GB2312"/>
        <charset val="134"/>
      </rPr>
      <t>用于残疾人事业的彩票公益金支出</t>
    </r>
  </si>
  <si>
    <r>
      <rPr>
        <sz val="12"/>
        <rFont val="仿宋_GB2312"/>
        <charset val="134"/>
      </rPr>
      <t>统筹用于残疾儿童康复救助、贫困智力精神和重度残疾人残疾评定补贴、贫困重度残疾人家族无障碍改造、残疾人康复和托养机构设备补贴、残疾人助学、残疾文化等。</t>
    </r>
  </si>
  <si>
    <r>
      <rPr>
        <sz val="12"/>
        <rFont val="仿宋_GB2312"/>
        <charset val="134"/>
      </rPr>
      <t>用于城乡医疗救助的彩票公益金支出</t>
    </r>
  </si>
  <si>
    <r>
      <rPr>
        <sz val="12"/>
        <rFont val="仿宋_GB2312"/>
        <charset val="134"/>
      </rPr>
      <t>用于农村贫困人口符合医疗救助规定的个人自付医疗费用。</t>
    </r>
  </si>
  <si>
    <t>体育活动</t>
  </si>
  <si>
    <r>
      <rPr>
        <sz val="12"/>
        <rFont val="仿宋_GB2312"/>
        <charset val="134"/>
      </rPr>
      <t>用于其他社会公益事业的彩票公益金支出</t>
    </r>
  </si>
  <si>
    <t>附件8</t>
  </si>
  <si>
    <r>
      <rPr>
        <sz val="22"/>
        <rFont val="方正小标宋简体"/>
        <charset val="134"/>
      </rPr>
      <t>环江毛南族自治县社会保险基金预算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年收入预算</t>
    </r>
  </si>
  <si>
    <t>项  目</t>
  </si>
  <si>
    <t>2022年完成情况</t>
  </si>
  <si>
    <t>调整预算</t>
  </si>
  <si>
    <t>完成调整
预算</t>
  </si>
  <si>
    <t>比2022年预计完成数增减</t>
  </si>
  <si>
    <t>一、城乡居民基本养老保险基金收入</t>
  </si>
  <si>
    <t>其中：缴费收入</t>
  </si>
  <si>
    <t>财政补贴收入</t>
  </si>
  <si>
    <t>利息收入</t>
  </si>
  <si>
    <t>委托投资收益</t>
  </si>
  <si>
    <t>其他收入</t>
  </si>
  <si>
    <t>转移收入</t>
  </si>
  <si>
    <t>二、机关事业单位基本养老保险基金收入</t>
  </si>
  <si>
    <t>其中：保险费收入</t>
  </si>
  <si>
    <t>上年结余收入</t>
  </si>
  <si>
    <t>城乡居民基本养老保险基金结余</t>
  </si>
  <si>
    <t>机关事业单位基本养老保险基金结余</t>
  </si>
  <si>
    <t>+</t>
  </si>
  <si>
    <t>附件9</t>
  </si>
  <si>
    <r>
      <rPr>
        <sz val="22"/>
        <color theme="1"/>
        <rFont val="方正小标宋简体"/>
        <charset val="134"/>
      </rPr>
      <t>环江毛南族自治县社会保险基金预算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年支出预算</t>
    </r>
  </si>
  <si>
    <t>一、城乡居民基本养老保险基金支出</t>
  </si>
  <si>
    <t>其中：基础养老金支出</t>
  </si>
  <si>
    <t>个人账户养老金支出</t>
  </si>
  <si>
    <t>丧葬补助金支出</t>
  </si>
  <si>
    <t>转移支出</t>
  </si>
  <si>
    <t>二、机关事业单位基本养老保险基金支出</t>
  </si>
  <si>
    <t>其中：基本养老金支出</t>
  </si>
  <si>
    <t xml:space="preserve">      城乡居民基本养老保险基金结余</t>
  </si>
  <si>
    <t xml:space="preserve">      机关事业单位基本养老保险基金结余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</si>
</sst>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  <numFmt numFmtId="178" formatCode="0_ "/>
    <numFmt numFmtId="179" formatCode="0.00_ "/>
    <numFmt numFmtId="180" formatCode="#,##0_);[Red]\(#,##0\)"/>
    <numFmt numFmtId="181" formatCode="_ * #,##0.00_ ;_ * \-#,##0.00_ ;_ * &quot;-&quot;_ ;_ @_ "/>
  </numFmts>
  <fonts count="74">
    <font>
      <sz val="11"/>
      <color theme="1"/>
      <name val="宋体"/>
      <charset val="134"/>
      <scheme val="minor"/>
    </font>
    <font>
      <sz val="10"/>
      <name val="华文中宋"/>
      <charset val="134"/>
    </font>
    <font>
      <b/>
      <sz val="10"/>
      <name val="Arial"/>
      <charset val="134"/>
    </font>
    <font>
      <sz val="10"/>
      <name val="Arial"/>
      <charset val="134"/>
    </font>
    <font>
      <sz val="12"/>
      <name val="黑体"/>
      <charset val="134"/>
    </font>
    <font>
      <sz val="22"/>
      <color theme="1"/>
      <name val="Times New Roman"/>
      <charset val="134"/>
    </font>
    <font>
      <sz val="11"/>
      <name val="宋体"/>
      <charset val="134"/>
    </font>
    <font>
      <b/>
      <sz val="12"/>
      <color indexed="8"/>
      <name val="仿宋_GB2312"/>
      <charset val="134"/>
    </font>
    <font>
      <b/>
      <sz val="12"/>
      <name val="Times New Roman"/>
      <charset val="134"/>
    </font>
    <font>
      <sz val="12"/>
      <color indexed="8"/>
      <name val="仿宋_GB2312"/>
      <charset val="134"/>
    </font>
    <font>
      <sz val="12"/>
      <name val="Times New Roman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22"/>
      <name val="Times New Roman"/>
      <charset val="134"/>
    </font>
    <font>
      <sz val="11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b/>
      <sz val="18"/>
      <name val="华文中宋"/>
      <charset val="134"/>
    </font>
    <font>
      <b/>
      <sz val="11"/>
      <name val="黑体"/>
      <charset val="134"/>
    </font>
    <font>
      <b/>
      <sz val="1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12"/>
      <color indexed="8"/>
      <name val="Times New Roman"/>
      <charset val="134"/>
    </font>
    <font>
      <sz val="12"/>
      <color theme="1"/>
      <name val="仿宋_GB2312"/>
      <charset val="134"/>
    </font>
    <font>
      <sz val="12"/>
      <color indexed="8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9"/>
      <name val="宋体"/>
      <charset val="134"/>
    </font>
    <font>
      <sz val="22"/>
      <name val="方正小标宋简体"/>
      <charset val="134"/>
    </font>
    <font>
      <sz val="10"/>
      <name val="Calibri"/>
      <charset val="134"/>
    </font>
    <font>
      <sz val="11"/>
      <name val="Calibri"/>
      <charset val="134"/>
    </font>
    <font>
      <sz val="11"/>
      <name val="仿宋_GB2312"/>
      <charset val="134"/>
    </font>
    <font>
      <b/>
      <sz val="11"/>
      <name val="Calibri"/>
      <charset val="134"/>
    </font>
    <font>
      <b/>
      <sz val="10"/>
      <name val="Calibri"/>
      <charset val="134"/>
    </font>
    <font>
      <sz val="11"/>
      <name val="仿宋_GB2312"/>
      <charset val="0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  <font>
      <sz val="11"/>
      <name val="Times New Roman"/>
      <charset val="0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0" borderId="0"/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12" borderId="22" applyNumberFormat="0" applyFon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63" fillId="16" borderId="25" applyNumberFormat="0" applyAlignment="0" applyProtection="0">
      <alignment vertical="center"/>
    </xf>
    <xf numFmtId="0" fontId="64" fillId="16" borderId="21" applyNumberFormat="0" applyAlignment="0" applyProtection="0">
      <alignment vertical="center"/>
    </xf>
    <xf numFmtId="0" fontId="65" fillId="17" borderId="26" applyNumberFormat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20" fillId="0" borderId="0"/>
    <xf numFmtId="0" fontId="54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7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>
      <alignment vertical="center"/>
    </xf>
    <xf numFmtId="0" fontId="10" fillId="0" borderId="0"/>
    <xf numFmtId="0" fontId="3" fillId="0" borderId="0"/>
  </cellStyleXfs>
  <cellXfs count="4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11" applyFont="1" applyAlignment="1">
      <alignment vertical="center"/>
    </xf>
    <xf numFmtId="0" fontId="4" fillId="0" borderId="1" xfId="11" applyFont="1" applyBorder="1" applyAlignment="1">
      <alignment horizontal="center" vertical="center"/>
    </xf>
    <xf numFmtId="0" fontId="4" fillId="0" borderId="1" xfId="57" applyFont="1" applyBorder="1" applyAlignment="1" applyProtection="1">
      <alignment horizontal="center" vertical="center" wrapText="1"/>
      <protection locked="0"/>
    </xf>
    <xf numFmtId="0" fontId="4" fillId="0" borderId="2" xfId="57" applyFont="1" applyBorder="1" applyAlignment="1" applyProtection="1">
      <alignment horizontal="center" vertical="center" wrapText="1"/>
      <protection locked="0"/>
    </xf>
    <xf numFmtId="0" fontId="4" fillId="0" borderId="3" xfId="57" applyFont="1" applyBorder="1" applyAlignment="1" applyProtection="1">
      <alignment horizontal="center" vertical="center" wrapText="1"/>
      <protection locked="0"/>
    </xf>
    <xf numFmtId="10" fontId="4" fillId="0" borderId="3" xfId="57" applyNumberFormat="1" applyFont="1" applyBorder="1" applyAlignment="1" applyProtection="1">
      <alignment horizontal="center" vertical="center" wrapText="1"/>
      <protection locked="0"/>
    </xf>
    <xf numFmtId="0" fontId="4" fillId="0" borderId="4" xfId="57" applyFont="1" applyBorder="1" applyAlignment="1" applyProtection="1">
      <alignment horizontal="center" vertical="center" wrapText="1"/>
      <protection locked="0"/>
    </xf>
    <xf numFmtId="0" fontId="4" fillId="0" borderId="5" xfId="57" applyFont="1" applyBorder="1" applyAlignment="1" applyProtection="1">
      <alignment horizontal="center" vertical="center" wrapText="1"/>
      <protection locked="0"/>
    </xf>
    <xf numFmtId="10" fontId="4" fillId="0" borderId="5" xfId="57" applyNumberFormat="1" applyFont="1" applyBorder="1" applyAlignment="1" applyProtection="1">
      <alignment horizontal="center" vertical="center" wrapText="1"/>
      <protection locked="0"/>
    </xf>
    <xf numFmtId="0" fontId="7" fillId="0" borderId="4" xfId="1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0" fontId="9" fillId="0" borderId="4" xfId="1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right" vertical="center"/>
    </xf>
    <xf numFmtId="10" fontId="10" fillId="0" borderId="4" xfId="0" applyNumberFormat="1" applyFont="1" applyBorder="1" applyAlignment="1">
      <alignment horizontal="right" vertical="center"/>
    </xf>
    <xf numFmtId="0" fontId="11" fillId="0" borderId="4" xfId="57" applyFont="1" applyBorder="1" applyAlignment="1" applyProtection="1">
      <alignment horizontal="center" vertical="center" wrapText="1" shrinkToFit="1"/>
      <protection locked="0"/>
    </xf>
    <xf numFmtId="176" fontId="8" fillId="0" borderId="4" xfId="57" applyNumberFormat="1" applyFont="1" applyBorder="1" applyAlignment="1" applyProtection="1">
      <alignment horizontal="right" vertical="center"/>
      <protection locked="0"/>
    </xf>
    <xf numFmtId="0" fontId="12" fillId="0" borderId="4" xfId="57" applyFont="1" applyBorder="1" applyAlignment="1" applyProtection="1">
      <alignment horizontal="center" vertical="center"/>
      <protection locked="0"/>
    </xf>
    <xf numFmtId="176" fontId="10" fillId="0" borderId="4" xfId="57" applyNumberFormat="1" applyFont="1" applyBorder="1" applyAlignment="1" applyProtection="1">
      <alignment horizontal="right" vertical="center"/>
      <protection locked="0"/>
    </xf>
    <xf numFmtId="0" fontId="6" fillId="0" borderId="0" xfId="54" applyFont="1" applyAlignment="1">
      <alignment horizontal="right" vertical="center"/>
    </xf>
    <xf numFmtId="0" fontId="13" fillId="0" borderId="0" xfId="57" applyFont="1" applyAlignment="1">
      <alignment horizontal="right" vertical="center"/>
    </xf>
    <xf numFmtId="10" fontId="4" fillId="0" borderId="4" xfId="57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11" applyFont="1" applyAlignment="1">
      <alignment vertical="center"/>
    </xf>
    <xf numFmtId="0" fontId="17" fillId="0" borderId="0" xfId="11" applyFont="1" applyAlignment="1">
      <alignment horizontal="center" vertical="center"/>
    </xf>
    <xf numFmtId="176" fontId="8" fillId="0" borderId="4" xfId="56" applyNumberFormat="1" applyFont="1" applyBorder="1" applyAlignment="1">
      <alignment horizontal="right" vertical="center"/>
    </xf>
    <xf numFmtId="10" fontId="8" fillId="0" borderId="4" xfId="56" applyNumberFormat="1" applyFont="1" applyBorder="1" applyAlignment="1">
      <alignment horizontal="right" vertical="center"/>
    </xf>
    <xf numFmtId="176" fontId="10" fillId="0" borderId="4" xfId="56" applyNumberFormat="1" applyFont="1" applyBorder="1" applyAlignment="1">
      <alignment horizontal="right" vertical="center"/>
    </xf>
    <xf numFmtId="10" fontId="10" fillId="0" borderId="4" xfId="56" applyNumberFormat="1" applyFont="1" applyBorder="1" applyAlignment="1">
      <alignment horizontal="right" vertical="center"/>
    </xf>
    <xf numFmtId="0" fontId="12" fillId="0" borderId="4" xfId="57" applyFont="1" applyBorder="1" applyAlignment="1" applyProtection="1">
      <alignment horizontal="center" vertical="center" shrinkToFit="1"/>
      <protection locked="0"/>
    </xf>
    <xf numFmtId="0" fontId="17" fillId="0" borderId="0" xfId="54" applyFont="1" applyAlignment="1">
      <alignment horizontal="center"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41" fontId="20" fillId="0" borderId="0" xfId="0" applyNumberFormat="1" applyFont="1" applyAlignment="1">
      <alignment horizontal="center" vertical="center"/>
    </xf>
    <xf numFmtId="41" fontId="20" fillId="0" borderId="0" xfId="0" applyNumberFormat="1" applyFont="1">
      <alignment vertical="center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176" fontId="22" fillId="0" borderId="4" xfId="57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vertical="center" wrapText="1"/>
    </xf>
    <xf numFmtId="41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176" fontId="22" fillId="0" borderId="4" xfId="57" applyNumberFormat="1" applyFont="1" applyBorder="1" applyAlignment="1" applyProtection="1">
      <alignment horizontal="right" vertical="center"/>
      <protection locked="0"/>
    </xf>
    <xf numFmtId="3" fontId="22" fillId="0" borderId="4" xfId="57" applyNumberFormat="1" applyFont="1" applyBorder="1" applyAlignment="1" applyProtection="1">
      <alignment horizontal="left" vertical="center" wrapText="1" shrinkToFit="1"/>
      <protection locked="0"/>
    </xf>
    <xf numFmtId="41" fontId="8" fillId="0" borderId="4" xfId="0" applyNumberFormat="1" applyFont="1" applyBorder="1" applyAlignment="1">
      <alignment horizontal="right" vertical="center"/>
    </xf>
    <xf numFmtId="176" fontId="22" fillId="0" borderId="4" xfId="57" applyNumberFormat="1" applyFont="1" applyBorder="1" applyAlignment="1" applyProtection="1">
      <alignment horizontal="right" vertical="center" shrinkToFit="1"/>
      <protection locked="0"/>
    </xf>
    <xf numFmtId="0" fontId="23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5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20" fillId="0" borderId="4" xfId="0" applyFont="1" applyBorder="1">
      <alignment vertical="center"/>
    </xf>
    <xf numFmtId="0" fontId="22" fillId="0" borderId="0" xfId="57" applyFont="1" applyFill="1" applyAlignment="1" applyProtection="1">
      <alignment vertical="center"/>
      <protection locked="0"/>
    </xf>
    <xf numFmtId="0" fontId="26" fillId="0" borderId="0" xfId="57" applyFont="1" applyFill="1" applyAlignment="1" applyProtection="1">
      <alignment vertical="center"/>
      <protection locked="0"/>
    </xf>
    <xf numFmtId="0" fontId="27" fillId="0" borderId="0" xfId="57" applyFont="1" applyFill="1" applyAlignment="1" applyProtection="1">
      <alignment vertical="center"/>
      <protection locked="0"/>
    </xf>
    <xf numFmtId="0" fontId="28" fillId="0" borderId="0" xfId="57" applyFont="1" applyFill="1" applyAlignment="1" applyProtection="1">
      <alignment vertical="center"/>
      <protection locked="0"/>
    </xf>
    <xf numFmtId="0" fontId="29" fillId="0" borderId="0" xfId="57" applyFont="1" applyFill="1" applyAlignment="1" applyProtection="1">
      <alignment vertical="center"/>
      <protection locked="0"/>
    </xf>
    <xf numFmtId="0" fontId="22" fillId="0" borderId="0" xfId="0" applyFont="1" applyFill="1">
      <alignment vertical="center"/>
    </xf>
    <xf numFmtId="0" fontId="27" fillId="0" borderId="0" xfId="0" applyFont="1" applyFill="1">
      <alignment vertical="center"/>
    </xf>
    <xf numFmtId="177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>
      <alignment vertical="center"/>
    </xf>
    <xf numFmtId="176" fontId="27" fillId="0" borderId="0" xfId="0" applyNumberFormat="1" applyFont="1" applyFill="1">
      <alignment vertical="center"/>
    </xf>
    <xf numFmtId="0" fontId="30" fillId="0" borderId="0" xfId="0" applyFont="1" applyFill="1" applyAlignment="1">
      <alignment horizontal="left" vertical="center"/>
    </xf>
    <xf numFmtId="0" fontId="22" fillId="0" borderId="0" xfId="57" applyFont="1" applyFill="1" applyAlignment="1" applyProtection="1">
      <alignment vertical="center" wrapText="1" shrinkToFit="1"/>
      <protection locked="0"/>
    </xf>
    <xf numFmtId="0" fontId="22" fillId="0" borderId="0" xfId="57" applyFont="1" applyFill="1" applyAlignment="1" applyProtection="1">
      <alignment horizontal="center" vertical="center"/>
      <protection locked="0"/>
    </xf>
    <xf numFmtId="10" fontId="22" fillId="0" borderId="0" xfId="57" applyNumberFormat="1" applyFont="1" applyFill="1" applyAlignment="1" applyProtection="1">
      <alignment horizontal="center" vertical="center"/>
      <protection locked="0"/>
    </xf>
    <xf numFmtId="0" fontId="31" fillId="0" borderId="4" xfId="57" applyFont="1" applyFill="1" applyBorder="1" applyAlignment="1" applyProtection="1">
      <alignment horizontal="center" vertical="center" wrapText="1" shrinkToFit="1"/>
      <protection locked="0"/>
    </xf>
    <xf numFmtId="0" fontId="31" fillId="0" borderId="1" xfId="57" applyFont="1" applyFill="1" applyBorder="1" applyAlignment="1" applyProtection="1">
      <alignment horizontal="center" vertical="center" wrapText="1"/>
      <protection locked="0"/>
    </xf>
    <xf numFmtId="0" fontId="31" fillId="0" borderId="2" xfId="57" applyFont="1" applyFill="1" applyBorder="1" applyAlignment="1" applyProtection="1">
      <alignment horizontal="center" vertical="center" wrapText="1"/>
      <protection locked="0"/>
    </xf>
    <xf numFmtId="0" fontId="31" fillId="0" borderId="3" xfId="57" applyFont="1" applyFill="1" applyBorder="1" applyAlignment="1" applyProtection="1">
      <alignment horizontal="center" vertical="center" wrapText="1"/>
      <protection locked="0"/>
    </xf>
    <xf numFmtId="10" fontId="31" fillId="0" borderId="3" xfId="57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57" applyFont="1" applyFill="1" applyBorder="1" applyAlignment="1" applyProtection="1">
      <alignment horizontal="center" vertical="center" wrapText="1"/>
      <protection locked="0"/>
    </xf>
    <xf numFmtId="0" fontId="31" fillId="0" borderId="5" xfId="57" applyFont="1" applyFill="1" applyBorder="1" applyAlignment="1" applyProtection="1">
      <alignment horizontal="center" vertical="center" wrapText="1"/>
      <protection locked="0"/>
    </xf>
    <xf numFmtId="10" fontId="31" fillId="0" borderId="5" xfId="57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57" applyFont="1" applyFill="1" applyBorder="1" applyAlignment="1">
      <alignment horizontal="center" vertical="center" wrapText="1"/>
    </xf>
    <xf numFmtId="3" fontId="11" fillId="0" borderId="4" xfId="57" applyNumberFormat="1" applyFont="1" applyFill="1" applyBorder="1" applyAlignment="1" applyProtection="1">
      <alignment vertical="center" wrapText="1" shrinkToFit="1"/>
      <protection locked="0"/>
    </xf>
    <xf numFmtId="176" fontId="32" fillId="0" borderId="4" xfId="57" applyNumberFormat="1" applyFont="1" applyFill="1" applyBorder="1" applyAlignment="1">
      <alignment horizontal="right" vertical="center" shrinkToFit="1"/>
    </xf>
    <xf numFmtId="10" fontId="32" fillId="0" borderId="4" xfId="12" applyNumberFormat="1" applyFont="1" applyFill="1" applyBorder="1" applyAlignment="1" applyProtection="1">
      <alignment horizontal="right" vertical="center" shrinkToFit="1"/>
    </xf>
    <xf numFmtId="10" fontId="32" fillId="0" borderId="4" xfId="12" applyNumberFormat="1" applyFont="1" applyFill="1" applyBorder="1" applyAlignment="1" applyProtection="1">
      <alignment horizontal="right" vertical="center"/>
    </xf>
    <xf numFmtId="176" fontId="33" fillId="0" borderId="4" xfId="57" applyNumberFormat="1" applyFont="1" applyFill="1" applyBorder="1" applyAlignment="1">
      <alignment horizontal="right" vertical="center" shrinkToFit="1"/>
    </xf>
    <xf numFmtId="3" fontId="34" fillId="0" borderId="4" xfId="57" applyNumberFormat="1" applyFont="1" applyFill="1" applyBorder="1" applyAlignment="1" applyProtection="1">
      <alignment vertical="center" wrapText="1" shrinkToFit="1"/>
      <protection locked="0"/>
    </xf>
    <xf numFmtId="176" fontId="22" fillId="0" borderId="4" xfId="57" applyNumberFormat="1" applyFont="1" applyFill="1" applyBorder="1" applyAlignment="1" applyProtection="1">
      <alignment horizontal="right" vertical="center"/>
      <protection locked="0"/>
    </xf>
    <xf numFmtId="10" fontId="22" fillId="0" borderId="4" xfId="12" applyNumberFormat="1" applyFont="1" applyFill="1" applyBorder="1" applyAlignment="1" applyProtection="1">
      <alignment horizontal="right" vertical="center" shrinkToFit="1"/>
    </xf>
    <xf numFmtId="10" fontId="22" fillId="0" borderId="4" xfId="12" applyNumberFormat="1" applyFont="1" applyFill="1" applyBorder="1" applyAlignment="1" applyProtection="1">
      <alignment horizontal="right" vertical="center"/>
    </xf>
    <xf numFmtId="176" fontId="35" fillId="0" borderId="4" xfId="57" applyNumberFormat="1" applyFont="1" applyFill="1" applyBorder="1" applyAlignment="1" applyProtection="1">
      <alignment horizontal="right" vertical="center"/>
      <protection locked="0"/>
    </xf>
    <xf numFmtId="176" fontId="22" fillId="0" borderId="4" xfId="57" applyNumberFormat="1" applyFont="1" applyFill="1" applyBorder="1" applyAlignment="1">
      <alignment horizontal="right" vertical="center" shrinkToFit="1"/>
    </xf>
    <xf numFmtId="3" fontId="34" fillId="0" borderId="4" xfId="57" applyNumberFormat="1" applyFont="1" applyFill="1" applyBorder="1" applyAlignment="1" applyProtection="1">
      <alignment horizontal="left" vertical="center" wrapText="1" shrinkToFit="1"/>
      <protection locked="0"/>
    </xf>
    <xf numFmtId="176" fontId="32" fillId="0" borderId="4" xfId="57" applyNumberFormat="1" applyFont="1" applyFill="1" applyBorder="1" applyAlignment="1" applyProtection="1">
      <alignment horizontal="right" vertical="center"/>
      <protection locked="0"/>
    </xf>
    <xf numFmtId="176" fontId="33" fillId="0" borderId="4" xfId="57" applyNumberFormat="1" applyFont="1" applyFill="1" applyBorder="1" applyAlignment="1" applyProtection="1">
      <alignment horizontal="right" vertical="center"/>
      <protection locked="0"/>
    </xf>
    <xf numFmtId="176" fontId="22" fillId="0" borderId="4" xfId="57" applyNumberFormat="1" applyFont="1" applyFill="1" applyBorder="1" applyAlignment="1" applyProtection="1">
      <alignment horizontal="right" vertical="center" shrinkToFit="1"/>
      <protection locked="0"/>
    </xf>
    <xf numFmtId="176" fontId="35" fillId="0" borderId="4" xfId="57" applyNumberFormat="1" applyFont="1" applyFill="1" applyBorder="1" applyAlignment="1" applyProtection="1">
      <alignment horizontal="right" vertical="center" shrinkToFit="1"/>
      <protection locked="0"/>
    </xf>
    <xf numFmtId="3" fontId="10" fillId="0" borderId="4" xfId="0" applyNumberFormat="1" applyFont="1" applyFill="1" applyBorder="1" applyAlignment="1">
      <alignment horizontal="right" vertical="center"/>
    </xf>
    <xf numFmtId="176" fontId="32" fillId="0" borderId="4" xfId="57" applyNumberFormat="1" applyFont="1" applyFill="1" applyBorder="1" applyAlignment="1" applyProtection="1">
      <alignment horizontal="right" vertical="center" shrinkToFit="1"/>
      <protection locked="0"/>
    </xf>
    <xf numFmtId="176" fontId="33" fillId="0" borderId="4" xfId="57" applyNumberFormat="1" applyFont="1" applyFill="1" applyBorder="1" applyAlignment="1" applyProtection="1">
      <alignment horizontal="right" vertical="center" shrinkToFit="1"/>
      <protection locked="0"/>
    </xf>
    <xf numFmtId="176" fontId="22" fillId="0" borderId="4" xfId="57" applyNumberFormat="1" applyFont="1" applyFill="1" applyBorder="1" applyAlignment="1" applyProtection="1">
      <alignment horizontal="right" vertical="center" wrapText="1"/>
      <protection locked="0"/>
    </xf>
    <xf numFmtId="176" fontId="35" fillId="0" borderId="4" xfId="57" applyNumberFormat="1" applyFont="1" applyFill="1" applyBorder="1" applyAlignment="1" applyProtection="1">
      <alignment horizontal="right" vertical="center" wrapText="1"/>
      <protection locked="0"/>
    </xf>
    <xf numFmtId="0" fontId="22" fillId="0" borderId="4" xfId="57" applyFont="1" applyFill="1" applyBorder="1" applyAlignment="1" applyProtection="1">
      <alignment horizontal="right" vertical="center"/>
      <protection locked="0"/>
    </xf>
    <xf numFmtId="0" fontId="35" fillId="0" borderId="4" xfId="57" applyFont="1" applyFill="1" applyBorder="1" applyAlignment="1" applyProtection="1">
      <alignment horizontal="right" vertical="center"/>
      <protection locked="0"/>
    </xf>
    <xf numFmtId="0" fontId="32" fillId="0" borderId="4" xfId="57" applyFont="1" applyFill="1" applyBorder="1" applyAlignment="1" applyProtection="1">
      <alignment horizontal="right" vertical="center"/>
      <protection locked="0"/>
    </xf>
    <xf numFmtId="0" fontId="34" fillId="0" borderId="4" xfId="0" applyFont="1" applyFill="1" applyBorder="1" applyAlignment="1">
      <alignment horizontal="left" vertical="center" wrapText="1"/>
    </xf>
    <xf numFmtId="0" fontId="22" fillId="0" borderId="0" xfId="57" applyFont="1" applyFill="1" applyAlignment="1" applyProtection="1">
      <alignment horizontal="right" vertical="center"/>
      <protection locked="0"/>
    </xf>
    <xf numFmtId="0" fontId="11" fillId="0" borderId="4" xfId="57" applyFont="1" applyFill="1" applyBorder="1" applyAlignment="1" applyProtection="1">
      <alignment horizontal="left" vertical="center" wrapText="1" shrinkToFit="1"/>
      <protection locked="0"/>
    </xf>
    <xf numFmtId="176" fontId="32" fillId="0" borderId="4" xfId="57" applyNumberFormat="1" applyFont="1" applyFill="1" applyBorder="1" applyAlignment="1" applyProtection="1">
      <alignment horizontal="right" vertical="center" wrapText="1"/>
      <protection locked="0"/>
    </xf>
    <xf numFmtId="176" fontId="33" fillId="0" borderId="4" xfId="57" applyNumberFormat="1" applyFont="1" applyFill="1" applyBorder="1" applyAlignment="1" applyProtection="1">
      <alignment horizontal="right" vertical="center" wrapText="1"/>
      <protection locked="0"/>
    </xf>
    <xf numFmtId="0" fontId="34" fillId="0" borderId="4" xfId="57" applyFont="1" applyFill="1" applyBorder="1" applyAlignment="1" applyProtection="1">
      <alignment horizontal="left" vertical="center" wrapText="1" shrinkToFit="1"/>
      <protection locked="0"/>
    </xf>
    <xf numFmtId="176" fontId="32" fillId="0" borderId="4" xfId="57" applyNumberFormat="1" applyFont="1" applyFill="1" applyBorder="1" applyAlignment="1">
      <alignment horizontal="right" vertical="center" wrapText="1"/>
    </xf>
    <xf numFmtId="176" fontId="32" fillId="0" borderId="4" xfId="57" applyNumberFormat="1" applyFont="1" applyFill="1" applyBorder="1" applyAlignment="1" applyProtection="1">
      <alignment horizontal="right" vertical="center" wrapText="1"/>
    </xf>
    <xf numFmtId="176" fontId="33" fillId="0" borderId="4" xfId="57" applyNumberFormat="1" applyFont="1" applyFill="1" applyBorder="1" applyAlignment="1">
      <alignment horizontal="right" vertical="center" wrapText="1"/>
    </xf>
    <xf numFmtId="0" fontId="11" fillId="0" borderId="4" xfId="57" applyFont="1" applyFill="1" applyBorder="1" applyAlignment="1" applyProtection="1">
      <alignment horizontal="center" vertical="center" wrapText="1" shrinkToFit="1"/>
      <protection locked="0"/>
    </xf>
    <xf numFmtId="0" fontId="11" fillId="0" borderId="4" xfId="57" applyFont="1" applyFill="1" applyBorder="1" applyAlignment="1" applyProtection="1">
      <alignment vertical="center" wrapText="1" shrinkToFit="1"/>
      <protection locked="0"/>
    </xf>
    <xf numFmtId="0" fontId="34" fillId="0" borderId="4" xfId="57" applyFont="1" applyFill="1" applyBorder="1" applyAlignment="1" applyProtection="1">
      <alignment vertical="center" wrapText="1" shrinkToFit="1"/>
      <protection locked="0"/>
    </xf>
    <xf numFmtId="176" fontId="22" fillId="0" borderId="0" xfId="57" applyNumberFormat="1" applyFont="1" applyFill="1" applyAlignment="1" applyProtection="1">
      <alignment horizontal="right" vertical="center"/>
      <protection locked="0"/>
    </xf>
    <xf numFmtId="10" fontId="28" fillId="0" borderId="0" xfId="57" applyNumberFormat="1" applyFont="1" applyFill="1" applyAlignment="1" applyProtection="1">
      <alignment horizontal="center" vertical="center"/>
      <protection locked="0"/>
    </xf>
    <xf numFmtId="176" fontId="22" fillId="0" borderId="0" xfId="57" applyNumberFormat="1" applyFont="1" applyFill="1" applyAlignment="1" applyProtection="1">
      <alignment horizontal="center" vertical="center"/>
      <protection locked="0"/>
    </xf>
    <xf numFmtId="0" fontId="34" fillId="0" borderId="0" xfId="57" applyFont="1" applyFill="1" applyAlignment="1" applyProtection="1">
      <alignment horizontal="right" vertical="center"/>
      <protection locked="0"/>
    </xf>
    <xf numFmtId="176" fontId="31" fillId="0" borderId="4" xfId="57" applyNumberFormat="1" applyFont="1" applyFill="1" applyBorder="1" applyAlignment="1" applyProtection="1">
      <alignment horizontal="center" vertical="center" wrapText="1"/>
      <protection locked="0"/>
    </xf>
    <xf numFmtId="176" fontId="31" fillId="0" borderId="3" xfId="57" applyNumberFormat="1" applyFont="1" applyFill="1" applyBorder="1" applyAlignment="1" applyProtection="1">
      <alignment horizontal="center" vertical="center" wrapText="1"/>
      <protection locked="0"/>
    </xf>
    <xf numFmtId="176" fontId="31" fillId="0" borderId="4" xfId="57" applyNumberFormat="1" applyFont="1" applyFill="1" applyBorder="1" applyAlignment="1" applyProtection="1">
      <alignment horizontal="center" vertical="center"/>
      <protection locked="0"/>
    </xf>
    <xf numFmtId="176" fontId="31" fillId="0" borderId="5" xfId="57" applyNumberFormat="1" applyFont="1" applyFill="1" applyBorder="1" applyAlignment="1" applyProtection="1">
      <alignment horizontal="center" vertical="center" wrapText="1"/>
      <protection locked="0"/>
    </xf>
    <xf numFmtId="10" fontId="33" fillId="0" borderId="4" xfId="12" applyNumberFormat="1" applyFont="1" applyFill="1" applyBorder="1" applyAlignment="1" applyProtection="1">
      <alignment horizontal="right" vertical="center" shrinkToFit="1"/>
      <protection locked="0"/>
    </xf>
    <xf numFmtId="10" fontId="32" fillId="0" borderId="4" xfId="12" applyNumberFormat="1" applyFont="1" applyFill="1" applyBorder="1" applyAlignment="1" applyProtection="1">
      <alignment horizontal="right" vertical="center" shrinkToFit="1"/>
      <protection locked="0"/>
    </xf>
    <xf numFmtId="178" fontId="26" fillId="0" borderId="0" xfId="57" applyNumberFormat="1" applyFont="1" applyFill="1" applyAlignment="1" applyProtection="1">
      <alignment vertical="center"/>
      <protection locked="0"/>
    </xf>
    <xf numFmtId="10" fontId="22" fillId="0" borderId="4" xfId="12" applyNumberFormat="1" applyFont="1" applyFill="1" applyBorder="1" applyAlignment="1" applyProtection="1">
      <alignment horizontal="right" vertical="center" shrinkToFit="1"/>
      <protection locked="0"/>
    </xf>
    <xf numFmtId="178" fontId="27" fillId="0" borderId="0" xfId="57" applyNumberFormat="1" applyFont="1" applyFill="1" applyAlignment="1" applyProtection="1">
      <alignment vertical="center"/>
      <protection locked="0"/>
    </xf>
    <xf numFmtId="10" fontId="35" fillId="0" borderId="4" xfId="12" applyNumberFormat="1" applyFont="1" applyFill="1" applyBorder="1" applyAlignment="1" applyProtection="1">
      <alignment horizontal="right" vertical="center" shrinkToFit="1"/>
      <protection locked="0"/>
    </xf>
    <xf numFmtId="178" fontId="28" fillId="0" borderId="0" xfId="57" applyNumberFormat="1" applyFont="1" applyFill="1" applyAlignment="1" applyProtection="1">
      <alignment vertical="center"/>
      <protection locked="0"/>
    </xf>
    <xf numFmtId="0" fontId="26" fillId="0" borderId="0" xfId="57" applyFont="1" applyFill="1" applyAlignment="1" applyProtection="1">
      <alignment horizontal="center" vertical="center" wrapText="1" shrinkToFit="1"/>
      <protection locked="0"/>
    </xf>
    <xf numFmtId="176" fontId="22" fillId="0" borderId="0" xfId="57" applyNumberFormat="1" applyFont="1" applyFill="1" applyAlignment="1" applyProtection="1">
      <alignment horizontal="center" vertical="center" wrapText="1"/>
      <protection locked="0"/>
    </xf>
    <xf numFmtId="176" fontId="27" fillId="0" borderId="0" xfId="57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78" fontId="29" fillId="0" borderId="0" xfId="57" applyNumberFormat="1" applyFont="1" applyFill="1" applyAlignment="1" applyProtection="1">
      <alignment vertical="center"/>
      <protection locked="0"/>
    </xf>
    <xf numFmtId="10" fontId="28" fillId="0" borderId="0" xfId="12" applyNumberFormat="1" applyFont="1" applyFill="1" applyBorder="1" applyAlignment="1" applyProtection="1">
      <alignment horizontal="center" vertical="center" wrapText="1"/>
    </xf>
    <xf numFmtId="178" fontId="22" fillId="0" borderId="0" xfId="57" applyNumberFormat="1" applyFont="1" applyFill="1" applyAlignment="1" applyProtection="1">
      <alignment vertical="center"/>
      <protection locked="0"/>
    </xf>
    <xf numFmtId="10" fontId="28" fillId="0" borderId="0" xfId="12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Fill="1" applyAlignment="1" applyProtection="1">
      <alignment horizontal="center" vertical="center"/>
      <protection locked="0"/>
    </xf>
    <xf numFmtId="176" fontId="22" fillId="0" borderId="0" xfId="0" applyNumberFormat="1" applyFont="1" applyFill="1">
      <alignment vertical="center"/>
    </xf>
    <xf numFmtId="0" fontId="36" fillId="0" borderId="0" xfId="57" applyFont="1" applyFill="1" applyAlignment="1" applyProtection="1">
      <alignment vertical="center"/>
      <protection locked="0"/>
    </xf>
    <xf numFmtId="0" fontId="10" fillId="0" borderId="0" xfId="57" applyFont="1" applyFill="1" applyAlignment="1" applyProtection="1">
      <alignment vertical="center"/>
      <protection locked="0"/>
    </xf>
    <xf numFmtId="0" fontId="37" fillId="0" borderId="0" xfId="57" applyFont="1" applyFill="1" applyAlignment="1" applyProtection="1">
      <alignment vertical="center"/>
      <protection locked="0"/>
    </xf>
    <xf numFmtId="0" fontId="17" fillId="0" borderId="0" xfId="57" applyFont="1" applyFill="1" applyAlignment="1" applyProtection="1">
      <alignment vertical="center"/>
      <protection locked="0"/>
    </xf>
    <xf numFmtId="0" fontId="15" fillId="0" borderId="0" xfId="57" applyFont="1" applyFill="1" applyAlignment="1" applyProtection="1">
      <alignment vertical="center"/>
      <protection locked="0"/>
    </xf>
    <xf numFmtId="0" fontId="14" fillId="0" borderId="0" xfId="57" applyFont="1" applyFill="1" applyAlignment="1" applyProtection="1">
      <alignment vertical="center"/>
      <protection locked="0"/>
    </xf>
    <xf numFmtId="0" fontId="10" fillId="0" borderId="0" xfId="0" applyFont="1" applyFill="1">
      <alignment vertical="center"/>
    </xf>
    <xf numFmtId="0" fontId="17" fillId="0" borderId="0" xfId="0" applyFont="1" applyFill="1">
      <alignment vertical="center"/>
    </xf>
    <xf numFmtId="177" fontId="17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0" fillId="0" borderId="0" xfId="57" applyFont="1" applyFill="1" applyAlignment="1" applyProtection="1">
      <alignment horizontal="center" vertical="center"/>
      <protection locked="0"/>
    </xf>
    <xf numFmtId="10" fontId="10" fillId="0" borderId="0" xfId="57" applyNumberFormat="1" applyFont="1" applyFill="1" applyAlignment="1" applyProtection="1">
      <alignment horizontal="center" vertical="center"/>
      <protection locked="0"/>
    </xf>
    <xf numFmtId="0" fontId="4" fillId="0" borderId="4" xfId="57" applyFont="1" applyFill="1" applyBorder="1" applyAlignment="1" applyProtection="1">
      <alignment horizontal="center" vertical="center"/>
      <protection locked="0"/>
    </xf>
    <xf numFmtId="0" fontId="4" fillId="0" borderId="4" xfId="57" applyFont="1" applyFill="1" applyBorder="1" applyAlignment="1" applyProtection="1">
      <alignment horizontal="center" vertical="center" wrapText="1"/>
      <protection locked="0"/>
    </xf>
    <xf numFmtId="0" fontId="4" fillId="0" borderId="4" xfId="57" applyFont="1" applyFill="1" applyBorder="1" applyAlignment="1">
      <alignment horizontal="center" vertical="center" wrapText="1"/>
    </xf>
    <xf numFmtId="10" fontId="4" fillId="0" borderId="4" xfId="57" applyNumberFormat="1" applyFont="1" applyFill="1" applyBorder="1" applyAlignment="1" applyProtection="1">
      <alignment horizontal="center" vertical="center" wrapText="1"/>
      <protection locked="0"/>
    </xf>
    <xf numFmtId="10" fontId="4" fillId="0" borderId="4" xfId="57" applyNumberFormat="1" applyFont="1" applyFill="1" applyBorder="1" applyAlignment="1">
      <alignment horizontal="center" vertical="center" wrapText="1"/>
    </xf>
    <xf numFmtId="3" fontId="13" fillId="0" borderId="4" xfId="57" applyNumberFormat="1" applyFont="1" applyFill="1" applyBorder="1" applyAlignment="1" applyProtection="1">
      <alignment vertical="center" shrinkToFit="1"/>
      <protection locked="0"/>
    </xf>
    <xf numFmtId="0" fontId="10" fillId="0" borderId="4" xfId="57" applyFont="1" applyFill="1" applyBorder="1" applyAlignment="1" applyProtection="1">
      <alignment horizontal="right" vertical="center"/>
      <protection locked="0"/>
    </xf>
    <xf numFmtId="10" fontId="10" fillId="0" borderId="4" xfId="57" applyNumberFormat="1" applyFont="1" applyFill="1" applyBorder="1" applyAlignment="1">
      <alignment horizontal="right" vertical="center"/>
    </xf>
    <xf numFmtId="0" fontId="21" fillId="0" borderId="4" xfId="57" applyFont="1" applyFill="1" applyBorder="1" applyAlignment="1" applyProtection="1">
      <alignment horizontal="right" vertical="center"/>
      <protection locked="0"/>
    </xf>
    <xf numFmtId="176" fontId="10" fillId="0" borderId="4" xfId="57" applyNumberFormat="1" applyFont="1" applyFill="1" applyBorder="1" applyAlignment="1" applyProtection="1">
      <alignment horizontal="right" vertical="center" wrapText="1"/>
      <protection locked="0"/>
    </xf>
    <xf numFmtId="176" fontId="10" fillId="0" borderId="4" xfId="42" applyNumberFormat="1" applyFont="1" applyFill="1" applyBorder="1" applyAlignment="1">
      <alignment horizontal="right" vertical="center" wrapText="1"/>
    </xf>
    <xf numFmtId="176" fontId="10" fillId="0" borderId="4" xfId="57" applyNumberFormat="1" applyFont="1" applyFill="1" applyBorder="1" applyAlignment="1" applyProtection="1">
      <alignment horizontal="right" vertical="center"/>
      <protection locked="0"/>
    </xf>
    <xf numFmtId="176" fontId="10" fillId="0" borderId="4" xfId="42" applyNumberFormat="1" applyFont="1" applyFill="1" applyBorder="1" applyAlignment="1">
      <alignment horizontal="right" vertical="center"/>
    </xf>
    <xf numFmtId="0" fontId="13" fillId="0" borderId="4" xfId="57" applyFont="1" applyFill="1" applyBorder="1" applyAlignment="1" applyProtection="1">
      <alignment vertical="center" shrinkToFit="1"/>
      <protection locked="0"/>
    </xf>
    <xf numFmtId="0" fontId="12" fillId="0" borderId="4" xfId="57" applyFont="1" applyFill="1" applyBorder="1" applyAlignment="1" applyProtection="1">
      <alignment horizontal="center" vertical="center" shrinkToFit="1"/>
      <protection locked="0"/>
    </xf>
    <xf numFmtId="176" fontId="8" fillId="0" borderId="4" xfId="57" applyNumberFormat="1" applyFont="1" applyFill="1" applyBorder="1" applyAlignment="1" applyProtection="1">
      <alignment horizontal="right" vertical="center"/>
      <protection locked="0"/>
    </xf>
    <xf numFmtId="10" fontId="8" fillId="0" borderId="4" xfId="57" applyNumberFormat="1" applyFont="1" applyFill="1" applyBorder="1" applyAlignment="1">
      <alignment horizontal="right" vertical="center"/>
    </xf>
    <xf numFmtId="0" fontId="8" fillId="0" borderId="4" xfId="57" applyFont="1" applyFill="1" applyBorder="1" applyAlignment="1" applyProtection="1">
      <alignment horizontal="right" vertical="center"/>
      <protection locked="0"/>
    </xf>
    <xf numFmtId="0" fontId="12" fillId="0" borderId="4" xfId="57" applyFont="1" applyFill="1" applyBorder="1" applyAlignment="1" applyProtection="1">
      <alignment vertical="center" shrinkToFit="1"/>
      <protection locked="0"/>
    </xf>
    <xf numFmtId="0" fontId="10" fillId="0" borderId="0" xfId="57" applyFont="1" applyFill="1" applyAlignment="1" applyProtection="1">
      <alignment horizontal="right" vertical="center"/>
      <protection locked="0"/>
    </xf>
    <xf numFmtId="176" fontId="17" fillId="0" borderId="4" xfId="42" applyNumberFormat="1" applyFont="1" applyFill="1" applyBorder="1" applyAlignment="1">
      <alignment horizontal="right" vertical="center"/>
    </xf>
    <xf numFmtId="176" fontId="8" fillId="0" borderId="4" xfId="42" applyNumberFormat="1" applyFont="1" applyFill="1" applyBorder="1" applyAlignment="1">
      <alignment horizontal="right" vertical="center"/>
    </xf>
    <xf numFmtId="0" fontId="13" fillId="0" borderId="4" xfId="57" applyFont="1" applyFill="1" applyBorder="1" applyAlignment="1" applyProtection="1">
      <alignment vertical="center" wrapText="1"/>
      <protection locked="0"/>
    </xf>
    <xf numFmtId="0" fontId="13" fillId="0" borderId="0" xfId="57" applyFont="1" applyFill="1" applyAlignment="1">
      <alignment horizontal="right" vertical="center"/>
    </xf>
    <xf numFmtId="177" fontId="4" fillId="0" borderId="4" xfId="57" applyNumberFormat="1" applyFont="1" applyFill="1" applyBorder="1" applyAlignment="1" applyProtection="1">
      <alignment horizontal="center" vertical="center"/>
      <protection locked="0"/>
    </xf>
    <xf numFmtId="177" fontId="4" fillId="0" borderId="4" xfId="57" applyNumberFormat="1" applyFont="1" applyFill="1" applyBorder="1" applyAlignment="1" applyProtection="1">
      <alignment horizontal="center" vertical="center" wrapText="1"/>
      <protection locked="0"/>
    </xf>
    <xf numFmtId="177" fontId="4" fillId="0" borderId="4" xfId="57" applyNumberFormat="1" applyFont="1" applyFill="1" applyBorder="1" applyAlignment="1">
      <alignment horizontal="center" vertical="center" wrapText="1"/>
    </xf>
    <xf numFmtId="177" fontId="10" fillId="0" borderId="4" xfId="57" applyNumberFormat="1" applyFont="1" applyFill="1" applyBorder="1" applyAlignment="1" applyProtection="1">
      <alignment horizontal="right" vertical="center" wrapText="1"/>
      <protection locked="0"/>
    </xf>
    <xf numFmtId="10" fontId="10" fillId="0" borderId="4" xfId="12" applyNumberFormat="1" applyFont="1" applyFill="1" applyBorder="1" applyAlignment="1" applyProtection="1">
      <alignment horizontal="right" vertical="center" wrapText="1"/>
      <protection locked="0"/>
    </xf>
    <xf numFmtId="176" fontId="8" fillId="0" borderId="4" xfId="57" applyNumberFormat="1" applyFont="1" applyFill="1" applyBorder="1" applyAlignment="1" applyProtection="1">
      <alignment horizontal="right" vertical="center" wrapText="1"/>
      <protection locked="0"/>
    </xf>
    <xf numFmtId="10" fontId="8" fillId="0" borderId="4" xfId="12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57" applyNumberFormat="1" applyFont="1" applyFill="1" applyAlignment="1" applyProtection="1">
      <alignment horizontal="right" vertical="center"/>
      <protection locked="0"/>
    </xf>
    <xf numFmtId="177" fontId="10" fillId="0" borderId="0" xfId="57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Fill="1" applyAlignment="1"/>
    <xf numFmtId="0" fontId="4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/>
    <xf numFmtId="0" fontId="4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Alignment="1"/>
    <xf numFmtId="0" fontId="42" fillId="0" borderId="0" xfId="0" applyFont="1" applyAlignment="1">
      <alignment wrapText="1"/>
    </xf>
    <xf numFmtId="0" fontId="43" fillId="0" borderId="0" xfId="0" applyFont="1" applyAlignment="1"/>
    <xf numFmtId="177" fontId="6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177" fontId="17" fillId="3" borderId="4" xfId="0" applyNumberFormat="1" applyFont="1" applyFill="1" applyBorder="1" applyAlignment="1">
      <alignment horizontal="center" vertical="center" wrapText="1"/>
    </xf>
    <xf numFmtId="177" fontId="17" fillId="3" borderId="4" xfId="0" applyNumberFormat="1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177" fontId="17" fillId="2" borderId="4" xfId="0" applyNumberFormat="1" applyFont="1" applyFill="1" applyBorder="1" applyAlignment="1">
      <alignment horizontal="center" vertical="center" wrapText="1"/>
    </xf>
    <xf numFmtId="177" fontId="17" fillId="2" borderId="4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177" fontId="44" fillId="4" borderId="4" xfId="0" applyNumberFormat="1" applyFont="1" applyFill="1" applyBorder="1" applyAlignment="1">
      <alignment horizontal="center" vertical="center" wrapText="1"/>
    </xf>
    <xf numFmtId="177" fontId="17" fillId="4" borderId="4" xfId="0" applyNumberFormat="1" applyFont="1" applyFill="1" applyBorder="1" applyAlignment="1">
      <alignment horizontal="righ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center" wrapText="1"/>
    </xf>
    <xf numFmtId="177" fontId="17" fillId="5" borderId="4" xfId="0" applyNumberFormat="1" applyFont="1" applyFill="1" applyBorder="1" applyAlignment="1">
      <alignment horizontal="center" vertical="center" wrapText="1"/>
    </xf>
    <xf numFmtId="177" fontId="17" fillId="5" borderId="4" xfId="0" applyNumberFormat="1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177" fontId="44" fillId="0" borderId="4" xfId="0" applyNumberFormat="1" applyFont="1" applyBorder="1" applyAlignment="1">
      <alignment horizontal="center" vertical="center" wrapText="1"/>
    </xf>
    <xf numFmtId="177" fontId="17" fillId="0" borderId="15" xfId="0" applyNumberFormat="1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/>
    </xf>
    <xf numFmtId="0" fontId="45" fillId="0" borderId="0" xfId="0" applyFont="1" applyAlignment="1"/>
    <xf numFmtId="0" fontId="45" fillId="2" borderId="0" xfId="0" applyFont="1" applyFill="1" applyAlignment="1"/>
    <xf numFmtId="177" fontId="6" fillId="0" borderId="7" xfId="0" applyNumberFormat="1" applyFont="1" applyFill="1" applyBorder="1" applyAlignment="1">
      <alignment horizontal="center" vertical="center" wrapText="1"/>
    </xf>
    <xf numFmtId="0" fontId="13" fillId="0" borderId="7" xfId="55" applyFont="1" applyBorder="1" applyAlignment="1">
      <alignment horizontal="right"/>
    </xf>
    <xf numFmtId="0" fontId="43" fillId="2" borderId="0" xfId="0" applyFont="1" applyFill="1" applyAlignment="1"/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2" borderId="0" xfId="0" applyFont="1" applyFill="1" applyAlignment="1">
      <alignment wrapText="1"/>
    </xf>
    <xf numFmtId="0" fontId="14" fillId="0" borderId="8" xfId="0" applyFont="1" applyBorder="1" applyAlignment="1">
      <alignment horizontal="left" vertical="center"/>
    </xf>
    <xf numFmtId="177" fontId="17" fillId="3" borderId="4" xfId="0" applyNumberFormat="1" applyFont="1" applyFill="1" applyBorder="1" applyAlignment="1">
      <alignment horizontal="left" vertical="center" wrapText="1"/>
    </xf>
    <xf numFmtId="0" fontId="46" fillId="0" borderId="0" xfId="0" applyFont="1" applyAlignment="1"/>
    <xf numFmtId="0" fontId="46" fillId="2" borderId="0" xfId="0" applyFont="1" applyFill="1" applyAlignment="1"/>
    <xf numFmtId="177" fontId="17" fillId="2" borderId="4" xfId="0" applyNumberFormat="1" applyFont="1" applyFill="1" applyBorder="1" applyAlignment="1">
      <alignment horizontal="left" vertical="center" wrapText="1"/>
    </xf>
    <xf numFmtId="0" fontId="19" fillId="0" borderId="0" xfId="0" applyFont="1" applyAlignment="1"/>
    <xf numFmtId="177" fontId="17" fillId="4" borderId="4" xfId="0" applyNumberFormat="1" applyFont="1" applyFill="1" applyBorder="1" applyAlignment="1">
      <alignment horizontal="left" vertical="center" wrapText="1"/>
    </xf>
    <xf numFmtId="177" fontId="17" fillId="5" borderId="4" xfId="0" applyNumberFormat="1" applyFont="1" applyFill="1" applyBorder="1" applyAlignment="1">
      <alignment horizontal="left" vertical="center" wrapText="1"/>
    </xf>
    <xf numFmtId="177" fontId="44" fillId="0" borderId="4" xfId="0" applyNumberFormat="1" applyFont="1" applyBorder="1" applyAlignment="1">
      <alignment horizontal="left" vertical="center" wrapText="1"/>
    </xf>
    <xf numFmtId="177" fontId="17" fillId="0" borderId="4" xfId="0" applyNumberFormat="1" applyFont="1" applyBorder="1" applyAlignment="1">
      <alignment horizontal="left" vertical="center" wrapText="1"/>
    </xf>
    <xf numFmtId="177" fontId="17" fillId="0" borderId="4" xfId="0" applyNumberFormat="1" applyFont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right" vertical="center"/>
    </xf>
    <xf numFmtId="177" fontId="17" fillId="0" borderId="15" xfId="0" applyNumberFormat="1" applyFont="1" applyFill="1" applyBorder="1" applyAlignment="1">
      <alignment horizontal="right" vertical="center" wrapText="1"/>
    </xf>
    <xf numFmtId="177" fontId="17" fillId="0" borderId="16" xfId="0" applyNumberFormat="1" applyFont="1" applyBorder="1" applyAlignment="1">
      <alignment horizontal="right" vertical="center" wrapText="1"/>
    </xf>
    <xf numFmtId="179" fontId="10" fillId="0" borderId="3" xfId="0" applyNumberFormat="1" applyFont="1" applyFill="1" applyBorder="1" applyAlignment="1">
      <alignment horizontal="right" vertical="center"/>
    </xf>
    <xf numFmtId="177" fontId="17" fillId="0" borderId="17" xfId="0" applyNumberFormat="1" applyFont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177" fontId="44" fillId="0" borderId="4" xfId="0" applyNumberFormat="1" applyFont="1" applyFill="1" applyBorder="1" applyAlignment="1">
      <alignment horizontal="center" vertical="center" wrapText="1"/>
    </xf>
    <xf numFmtId="177" fontId="44" fillId="0" borderId="4" xfId="0" applyNumberFormat="1" applyFont="1" applyFill="1" applyBorder="1" applyAlignment="1">
      <alignment horizontal="left" vertical="center" wrapText="1"/>
    </xf>
    <xf numFmtId="177" fontId="17" fillId="0" borderId="4" xfId="0" applyNumberFormat="1" applyFont="1" applyBorder="1" applyAlignment="1">
      <alignment horizontal="right" vertical="center" wrapText="1"/>
    </xf>
    <xf numFmtId="177" fontId="17" fillId="0" borderId="4" xfId="0" applyNumberFormat="1" applyFont="1" applyFill="1" applyBorder="1" applyAlignment="1">
      <alignment horizontal="right" vertical="center" wrapText="1"/>
    </xf>
    <xf numFmtId="179" fontId="10" fillId="0" borderId="4" xfId="0" applyNumberFormat="1" applyFont="1" applyBorder="1" applyAlignment="1">
      <alignment horizontal="right" vertical="center"/>
    </xf>
    <xf numFmtId="0" fontId="47" fillId="6" borderId="4" xfId="0" applyFont="1" applyFill="1" applyBorder="1" applyAlignment="1">
      <alignment horizontal="left" vertical="center" wrapText="1"/>
    </xf>
    <xf numFmtId="177" fontId="17" fillId="4" borderId="4" xfId="0" applyNumberFormat="1" applyFont="1" applyFill="1" applyBorder="1" applyAlignment="1">
      <alignment horizontal="center" vertical="center" wrapText="1"/>
    </xf>
    <xf numFmtId="0" fontId="44" fillId="6" borderId="4" xfId="0" applyFont="1" applyFill="1" applyBorder="1" applyAlignment="1">
      <alignment horizontal="left" vertical="center" wrapText="1"/>
    </xf>
    <xf numFmtId="0" fontId="3" fillId="6" borderId="0" xfId="0" applyFont="1" applyFill="1" applyAlignment="1"/>
    <xf numFmtId="0" fontId="25" fillId="0" borderId="0" xfId="0" applyFont="1" applyAlignment="1"/>
    <xf numFmtId="0" fontId="6" fillId="0" borderId="0" xfId="0" applyFont="1" applyAlignment="1"/>
    <xf numFmtId="0" fontId="31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20" fillId="0" borderId="0" xfId="55">
      <alignment vertical="center"/>
    </xf>
    <xf numFmtId="0" fontId="20" fillId="0" borderId="0" xfId="55" applyAlignment="1">
      <alignment horizontal="center" vertical="center"/>
    </xf>
    <xf numFmtId="0" fontId="4" fillId="0" borderId="3" xfId="55" applyFont="1" applyBorder="1" applyAlignment="1">
      <alignment horizontal="center" vertical="center"/>
    </xf>
    <xf numFmtId="0" fontId="10" fillId="0" borderId="3" xfId="55" applyFont="1" applyBorder="1" applyAlignment="1">
      <alignment horizontal="center" vertical="center" wrapText="1"/>
    </xf>
    <xf numFmtId="0" fontId="10" fillId="0" borderId="1" xfId="55" applyFont="1" applyBorder="1" applyAlignment="1">
      <alignment horizontal="center" vertical="center" wrapText="1"/>
    </xf>
    <xf numFmtId="0" fontId="10" fillId="0" borderId="6" xfId="55" applyFont="1" applyBorder="1" applyAlignment="1">
      <alignment horizontal="center" vertical="center" wrapText="1"/>
    </xf>
    <xf numFmtId="0" fontId="4" fillId="0" borderId="18" xfId="55" applyFont="1" applyBorder="1" applyAlignment="1">
      <alignment horizontal="center" vertical="center" wrapText="1"/>
    </xf>
    <xf numFmtId="0" fontId="4" fillId="0" borderId="5" xfId="55" applyFont="1" applyBorder="1" applyAlignment="1">
      <alignment horizontal="center" vertical="center"/>
    </xf>
    <xf numFmtId="0" fontId="10" fillId="0" borderId="5" xfId="55" applyFont="1" applyBorder="1" applyAlignment="1">
      <alignment horizontal="center" vertical="center" wrapText="1"/>
    </xf>
    <xf numFmtId="0" fontId="4" fillId="0" borderId="5" xfId="55" applyFont="1" applyBorder="1" applyAlignment="1">
      <alignment horizontal="center" vertical="center" wrapText="1"/>
    </xf>
    <xf numFmtId="0" fontId="49" fillId="0" borderId="5" xfId="55" applyFont="1" applyBorder="1" applyAlignment="1">
      <alignment horizontal="left" vertical="center"/>
    </xf>
    <xf numFmtId="41" fontId="8" fillId="0" borderId="19" xfId="55" applyNumberFormat="1" applyFont="1" applyBorder="1">
      <alignment vertical="center"/>
    </xf>
    <xf numFmtId="10" fontId="8" fillId="0" borderId="19" xfId="55" applyNumberFormat="1" applyFont="1" applyBorder="1" applyAlignment="1">
      <alignment horizontal="right"/>
    </xf>
    <xf numFmtId="0" fontId="8" fillId="0" borderId="4" xfId="55" applyFont="1" applyBorder="1">
      <alignment vertical="center"/>
    </xf>
    <xf numFmtId="0" fontId="20" fillId="0" borderId="5" xfId="55" applyBorder="1" applyAlignment="1"/>
    <xf numFmtId="41" fontId="10" fillId="0" borderId="4" xfId="55" applyNumberFormat="1" applyFont="1" applyBorder="1" applyAlignment="1">
      <alignment horizontal="right" vertical="center"/>
    </xf>
    <xf numFmtId="41" fontId="10" fillId="0" borderId="19" xfId="55" applyNumberFormat="1" applyFont="1" applyBorder="1">
      <alignment vertical="center"/>
    </xf>
    <xf numFmtId="10" fontId="10" fillId="0" borderId="19" xfId="55" applyNumberFormat="1" applyFont="1" applyBorder="1" applyAlignment="1">
      <alignment horizontal="right"/>
    </xf>
    <xf numFmtId="0" fontId="10" fillId="0" borderId="4" xfId="55" applyFont="1" applyBorder="1">
      <alignment vertical="center"/>
    </xf>
    <xf numFmtId="0" fontId="20" fillId="0" borderId="4" xfId="55" applyBorder="1" applyAlignment="1">
      <alignment horizontal="left"/>
    </xf>
    <xf numFmtId="0" fontId="20" fillId="0" borderId="4" xfId="55" applyFill="1" applyBorder="1" applyAlignment="1">
      <alignment horizontal="left"/>
    </xf>
    <xf numFmtId="9" fontId="10" fillId="0" borderId="4" xfId="55" applyNumberFormat="1" applyFont="1" applyBorder="1" applyAlignment="1">
      <alignment horizontal="center"/>
    </xf>
    <xf numFmtId="0" fontId="20" fillId="0" borderId="4" xfId="55" applyFill="1" applyBorder="1">
      <alignment vertical="center"/>
    </xf>
    <xf numFmtId="0" fontId="20" fillId="0" borderId="4" xfId="55" applyBorder="1">
      <alignment vertical="center"/>
    </xf>
    <xf numFmtId="41" fontId="10" fillId="0" borderId="4" xfId="55" applyNumberFormat="1" applyFont="1" applyBorder="1" applyAlignment="1">
      <alignment horizontal="center" vertical="center"/>
    </xf>
    <xf numFmtId="0" fontId="20" fillId="0" borderId="4" xfId="55" applyBorder="1" applyAlignment="1">
      <alignment horizontal="center"/>
    </xf>
    <xf numFmtId="178" fontId="35" fillId="0" borderId="4" xfId="0" applyNumberFormat="1" applyFont="1" applyBorder="1" applyAlignment="1">
      <alignment horizontal="right" shrinkToFit="1"/>
    </xf>
    <xf numFmtId="41" fontId="10" fillId="0" borderId="4" xfId="0" applyNumberFormat="1" applyFont="1" applyBorder="1" applyAlignment="1">
      <alignment horizontal="right" vertical="center" wrapText="1" shrinkToFit="1"/>
    </xf>
    <xf numFmtId="178" fontId="10" fillId="0" borderId="4" xfId="0" applyNumberFormat="1" applyFont="1" applyBorder="1" applyAlignment="1">
      <alignment horizontal="right" vertical="center" shrinkToFit="1"/>
    </xf>
    <xf numFmtId="180" fontId="10" fillId="0" borderId="4" xfId="0" applyNumberFormat="1" applyFont="1" applyBorder="1" applyAlignment="1">
      <alignment horizontal="right" vertical="center" wrapText="1" shrinkToFit="1"/>
    </xf>
    <xf numFmtId="41" fontId="10" fillId="0" borderId="4" xfId="0" applyNumberFormat="1" applyFont="1" applyBorder="1" applyAlignment="1">
      <alignment horizontal="right" vertical="center" shrinkToFit="1"/>
    </xf>
    <xf numFmtId="0" fontId="10" fillId="0" borderId="4" xfId="55" applyFont="1" applyBorder="1" applyAlignment="1">
      <alignment horizontal="center" vertical="center"/>
    </xf>
    <xf numFmtId="0" fontId="49" fillId="0" borderId="4" xfId="55" applyFont="1" applyBorder="1">
      <alignment vertical="center"/>
    </xf>
    <xf numFmtId="41" fontId="8" fillId="0" borderId="4" xfId="55" applyNumberFormat="1" applyFont="1" applyBorder="1" applyAlignment="1">
      <alignment horizontal="right" vertical="center"/>
    </xf>
    <xf numFmtId="0" fontId="8" fillId="0" borderId="4" xfId="55" applyFont="1" applyBorder="1" applyAlignment="1">
      <alignment horizontal="center" vertical="center"/>
    </xf>
    <xf numFmtId="1" fontId="20" fillId="0" borderId="4" xfId="0" applyNumberFormat="1" applyFont="1" applyBorder="1" applyAlignment="1"/>
    <xf numFmtId="41" fontId="10" fillId="0" borderId="4" xfId="0" applyNumberFormat="1" applyFont="1" applyBorder="1" applyAlignment="1">
      <alignment horizontal="right"/>
    </xf>
    <xf numFmtId="0" fontId="49" fillId="0" borderId="4" xfId="55" applyFont="1" applyBorder="1" applyAlignment="1">
      <alignment horizontal="left"/>
    </xf>
    <xf numFmtId="1" fontId="49" fillId="0" borderId="4" xfId="55" applyNumberFormat="1" applyFont="1" applyBorder="1">
      <alignment vertical="center"/>
    </xf>
    <xf numFmtId="1" fontId="20" fillId="0" borderId="4" xfId="55" applyNumberFormat="1" applyBorder="1">
      <alignment vertical="center"/>
    </xf>
    <xf numFmtId="0" fontId="49" fillId="0" borderId="4" xfId="55" applyFont="1" applyBorder="1" applyAlignment="1">
      <alignment horizontal="center"/>
    </xf>
    <xf numFmtId="41" fontId="10" fillId="0" borderId="4" xfId="0" applyNumberFormat="1" applyFont="1" applyBorder="1" applyAlignment="1" applyProtection="1">
      <alignment horizontal="right" vertical="center"/>
      <protection locked="0"/>
    </xf>
    <xf numFmtId="0" fontId="20" fillId="0" borderId="4" xfId="0" applyFont="1" applyBorder="1" applyAlignment="1">
      <alignment horizontal="center" vertical="center"/>
    </xf>
    <xf numFmtId="41" fontId="3" fillId="0" borderId="0" xfId="0" applyNumberFormat="1" applyFont="1">
      <alignment vertical="center"/>
    </xf>
    <xf numFmtId="181" fontId="6" fillId="0" borderId="0" xfId="0" applyNumberFormat="1" applyFont="1" applyAlignment="1">
      <alignment horizontal="center" vertical="center"/>
    </xf>
    <xf numFmtId="41" fontId="6" fillId="0" borderId="0" xfId="0" applyNumberFormat="1" applyFont="1">
      <alignment vertical="center"/>
    </xf>
    <xf numFmtId="18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>
      <alignment vertical="center"/>
    </xf>
    <xf numFmtId="3" fontId="22" fillId="0" borderId="4" xfId="0" applyNumberFormat="1" applyFont="1" applyBorder="1" applyAlignment="1">
      <alignment vertical="center" wrapText="1"/>
    </xf>
    <xf numFmtId="176" fontId="10" fillId="0" borderId="4" xfId="0" applyNumberFormat="1" applyFont="1" applyBorder="1" applyAlignment="1">
      <alignment vertical="center" wrapText="1"/>
    </xf>
    <xf numFmtId="176" fontId="10" fillId="0" borderId="4" xfId="0" applyNumberFormat="1" applyFont="1" applyBorder="1">
      <alignment vertical="center"/>
    </xf>
    <xf numFmtId="10" fontId="10" fillId="0" borderId="4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176" fontId="10" fillId="0" borderId="4" xfId="0" applyNumberFormat="1" applyFont="1" applyBorder="1" applyAlignment="1"/>
    <xf numFmtId="176" fontId="8" fillId="0" borderId="4" xfId="0" applyNumberFormat="1" applyFont="1" applyBorder="1">
      <alignment vertical="center"/>
    </xf>
    <xf numFmtId="0" fontId="12" fillId="0" borderId="4" xfId="0" applyFont="1" applyBorder="1">
      <alignment vertical="center"/>
    </xf>
    <xf numFmtId="10" fontId="8" fillId="0" borderId="4" xfId="0" applyNumberFormat="1" applyFont="1" applyBorder="1">
      <alignment vertical="center"/>
    </xf>
    <xf numFmtId="41" fontId="8" fillId="0" borderId="4" xfId="0" applyNumberFormat="1" applyFont="1" applyBorder="1">
      <alignment vertical="center"/>
    </xf>
    <xf numFmtId="1" fontId="13" fillId="0" borderId="4" xfId="0" applyNumberFormat="1" applyFont="1" applyBorder="1" applyAlignment="1" applyProtection="1">
      <alignment vertical="center" wrapText="1"/>
      <protection locked="0"/>
    </xf>
    <xf numFmtId="176" fontId="21" fillId="0" borderId="4" xfId="0" applyNumberFormat="1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vertical="center" wrapText="1"/>
    </xf>
    <xf numFmtId="10" fontId="10" fillId="0" borderId="4" xfId="12" applyNumberFormat="1" applyFont="1" applyFill="1" applyBorder="1" applyAlignment="1">
      <alignment vertical="center"/>
    </xf>
    <xf numFmtId="176" fontId="10" fillId="0" borderId="0" xfId="0" applyNumberFormat="1" applyFont="1" applyAlignment="1"/>
    <xf numFmtId="176" fontId="10" fillId="0" borderId="4" xfId="0" applyNumberFormat="1" applyFont="1" applyFill="1" applyBorder="1">
      <alignment vertical="center"/>
    </xf>
    <xf numFmtId="176" fontId="8" fillId="0" borderId="4" xfId="0" applyNumberFormat="1" applyFont="1" applyFill="1" applyBorder="1">
      <alignment vertical="center"/>
    </xf>
    <xf numFmtId="10" fontId="8" fillId="0" borderId="4" xfId="12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left" vertical="center" wrapText="1"/>
    </xf>
    <xf numFmtId="10" fontId="8" fillId="0" borderId="4" xfId="0" applyNumberFormat="1" applyFont="1" applyFill="1" applyBorder="1">
      <alignment vertical="center"/>
    </xf>
    <xf numFmtId="1" fontId="10" fillId="0" borderId="4" xfId="0" applyNumberFormat="1" applyFont="1" applyFill="1" applyBorder="1" applyAlignment="1">
      <alignment horizontal="left" wrapText="1"/>
    </xf>
    <xf numFmtId="178" fontId="10" fillId="0" borderId="4" xfId="0" applyNumberFormat="1" applyFont="1" applyFill="1" applyBorder="1" applyAlignment="1">
      <alignment shrinkToFit="1"/>
    </xf>
    <xf numFmtId="176" fontId="10" fillId="0" borderId="4" xfId="0" applyNumberFormat="1" applyFont="1" applyFill="1" applyBorder="1" applyAlignment="1">
      <alignment vertical="center" shrinkToFit="1"/>
    </xf>
    <xf numFmtId="10" fontId="10" fillId="0" borderId="4" xfId="0" applyNumberFormat="1" applyFont="1" applyFill="1" applyBorder="1">
      <alignment vertical="center"/>
    </xf>
    <xf numFmtId="176" fontId="10" fillId="0" borderId="4" xfId="0" applyNumberFormat="1" applyFont="1" applyFill="1" applyBorder="1" applyAlignment="1">
      <alignment shrinkToFit="1"/>
    </xf>
    <xf numFmtId="0" fontId="10" fillId="0" borderId="4" xfId="0" applyFont="1" applyFill="1" applyBorder="1" applyAlignment="1">
      <alignment horizontal="left" wrapText="1"/>
    </xf>
    <xf numFmtId="176" fontId="10" fillId="0" borderId="4" xfId="0" applyNumberFormat="1" applyFont="1" applyFill="1" applyBorder="1" applyAlignment="1">
      <alignment vertical="center" wrapText="1" shrinkToFit="1"/>
    </xf>
    <xf numFmtId="178" fontId="10" fillId="0" borderId="4" xfId="0" applyNumberFormat="1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left" shrinkToFit="1"/>
    </xf>
    <xf numFmtId="1" fontId="8" fillId="0" borderId="4" xfId="0" applyNumberFormat="1" applyFont="1" applyFill="1" applyBorder="1" applyAlignment="1">
      <alignment horizontal="left" wrapText="1"/>
    </xf>
    <xf numFmtId="1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3" fontId="10" fillId="0" borderId="4" xfId="0" applyNumberFormat="1" applyFont="1" applyFill="1" applyBorder="1">
      <alignment vertical="center"/>
    </xf>
    <xf numFmtId="176" fontId="10" fillId="0" borderId="0" xfId="0" applyNumberFormat="1" applyFont="1" applyFill="1">
      <alignment vertical="center"/>
    </xf>
    <xf numFmtId="0" fontId="10" fillId="0" borderId="4" xfId="0" applyFont="1" applyFill="1" applyBorder="1">
      <alignment vertical="center"/>
    </xf>
    <xf numFmtId="1" fontId="10" fillId="0" borderId="4" xfId="0" applyNumberFormat="1" applyFont="1" applyFill="1" applyBorder="1" applyAlignment="1">
      <alignment vertical="center" wrapText="1"/>
    </xf>
    <xf numFmtId="176" fontId="10" fillId="0" borderId="20" xfId="0" applyNumberFormat="1" applyFont="1" applyFill="1" applyBorder="1">
      <alignment vertical="center"/>
    </xf>
    <xf numFmtId="0" fontId="22" fillId="0" borderId="0" xfId="0" applyFont="1" applyFill="1" applyBorder="1" applyAlignment="1">
      <alignment horizontal="right"/>
    </xf>
    <xf numFmtId="178" fontId="10" fillId="0" borderId="4" xfId="24" applyNumberFormat="1" applyFont="1" applyFill="1" applyBorder="1" applyAlignment="1">
      <alignment vertical="center" shrinkToFit="1"/>
    </xf>
    <xf numFmtId="41" fontId="10" fillId="0" borderId="4" xfId="0" applyNumberFormat="1" applyFont="1" applyFill="1" applyBorder="1">
      <alignment vertical="center"/>
    </xf>
    <xf numFmtId="176" fontId="10" fillId="0" borderId="8" xfId="0" applyNumberFormat="1" applyFont="1" applyFill="1" applyBorder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76" fontId="8" fillId="0" borderId="0" xfId="0" applyNumberFormat="1" applyFont="1" applyFill="1">
      <alignment vertical="center"/>
    </xf>
    <xf numFmtId="176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>
      <alignment vertical="center"/>
    </xf>
    <xf numFmtId="41" fontId="1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全区社保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附件：2019年财政收入预计表（分部门分税种）20191202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_收入明细表(报人大) (3)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  <cellStyle name="常规_2013年政府性基金预算草案0109陈改" xfId="54"/>
    <cellStyle name="常规_Sheet1" xfId="55"/>
    <cellStyle name="常规_Sheet1_全区社保" xfId="56"/>
    <cellStyle name="样式 1" xfId="57"/>
  </cellStyles>
  <tableStyles count="0" defaultTableStyle="TableStyleMedium2" defaultPivotStyle="PivotStyleLight16"/>
  <colors>
    <mruColors>
      <color rgb="00FF99CC"/>
      <color rgb="00FFD966"/>
      <color rgb="0000B0F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8"/>
  <sheetViews>
    <sheetView showZeros="0" tabSelected="1" workbookViewId="0">
      <pane ySplit="6" topLeftCell="A7" activePane="bottomLeft" state="frozen"/>
      <selection/>
      <selection pane="bottomLeft" activeCell="B11" sqref="B11"/>
    </sheetView>
  </sheetViews>
  <sheetFormatPr defaultColWidth="8" defaultRowHeight="15.75"/>
  <cols>
    <col min="1" max="1" width="32.4666666666667" style="403" customWidth="1"/>
    <col min="2" max="2" width="11.6" style="401" customWidth="1"/>
    <col min="3" max="3" width="10.8666666666667" style="401" customWidth="1"/>
    <col min="4" max="4" width="11" style="404" customWidth="1"/>
    <col min="5" max="5" width="9.86666666666667" style="401" customWidth="1"/>
    <col min="6" max="6" width="10.7333333333333" style="401" customWidth="1"/>
    <col min="7" max="7" width="11.6" style="401" customWidth="1"/>
    <col min="8" max="8" width="9.46666666666667" style="401" customWidth="1"/>
    <col min="9" max="9" width="11.8666666666667" style="401" customWidth="1"/>
    <col min="10" max="10" width="11.7333333333333" style="402" customWidth="1"/>
    <col min="11" max="11" width="10.4666666666667" style="401" customWidth="1"/>
    <col min="12" max="12" width="8.33333333333333" style="401" customWidth="1"/>
    <col min="13" max="14" width="14.4" style="401" customWidth="1"/>
    <col min="15" max="15" width="13.1333333333333" style="401"/>
    <col min="16" max="16384" width="8" style="401"/>
  </cols>
  <sheetData>
    <row r="1" ht="18" customHeight="1" spans="1:1">
      <c r="A1" s="303" t="s">
        <v>0</v>
      </c>
    </row>
    <row r="2" s="401" customFormat="1" ht="3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1" customHeight="1" spans="10:11">
      <c r="J3" s="428" t="s">
        <v>2</v>
      </c>
      <c r="K3" s="428"/>
    </row>
    <row r="4" s="402" customFormat="1" ht="21.95" customHeight="1" spans="1:11">
      <c r="A4" s="405" t="s">
        <v>3</v>
      </c>
      <c r="B4" s="406" t="s">
        <v>4</v>
      </c>
      <c r="C4" s="406"/>
      <c r="D4" s="407"/>
      <c r="E4" s="406"/>
      <c r="F4" s="406"/>
      <c r="G4" s="406"/>
      <c r="H4" s="406"/>
      <c r="I4" s="406" t="s">
        <v>5</v>
      </c>
      <c r="J4" s="406"/>
      <c r="K4" s="406"/>
    </row>
    <row r="5" s="402" customFormat="1" ht="24" customHeight="1" spans="1:11">
      <c r="A5" s="391"/>
      <c r="B5" s="391" t="s">
        <v>6</v>
      </c>
      <c r="C5" s="391" t="s">
        <v>7</v>
      </c>
      <c r="D5" s="408" t="s">
        <v>8</v>
      </c>
      <c r="E5" s="405" t="s">
        <v>9</v>
      </c>
      <c r="F5" s="391" t="s">
        <v>10</v>
      </c>
      <c r="G5" s="405" t="s">
        <v>11</v>
      </c>
      <c r="H5" s="391"/>
      <c r="I5" s="405" t="s">
        <v>12</v>
      </c>
      <c r="J5" s="405" t="s">
        <v>13</v>
      </c>
      <c r="K5" s="391"/>
    </row>
    <row r="6" s="401" customFormat="1" ht="18" customHeight="1" spans="1:11">
      <c r="A6" s="391"/>
      <c r="B6" s="391"/>
      <c r="C6" s="391"/>
      <c r="D6" s="408"/>
      <c r="E6" s="391"/>
      <c r="F6" s="391"/>
      <c r="G6" s="405" t="s">
        <v>14</v>
      </c>
      <c r="H6" s="391" t="s">
        <v>15</v>
      </c>
      <c r="I6" s="391"/>
      <c r="J6" s="405" t="s">
        <v>14</v>
      </c>
      <c r="K6" s="405" t="s">
        <v>16</v>
      </c>
    </row>
    <row r="7" s="402" customFormat="1" ht="21.75" customHeight="1" spans="1:11">
      <c r="A7" s="409" t="s">
        <v>17</v>
      </c>
      <c r="B7" s="399">
        <f>SUM(B8:B23)</f>
        <v>20113</v>
      </c>
      <c r="C7" s="399">
        <f>SUM(C8:C23)</f>
        <v>21154.48</v>
      </c>
      <c r="D7" s="399">
        <f>SUM(D8:D23)</f>
        <v>21475</v>
      </c>
      <c r="E7" s="410">
        <f t="shared" ref="E7:E8" si="0">D7/C7</f>
        <v>1.0151514005544</v>
      </c>
      <c r="F7" s="399">
        <f>SUM(F8:F23)</f>
        <v>21773</v>
      </c>
      <c r="G7" s="399">
        <f t="shared" ref="G7:G22" si="1">D7-F7</f>
        <v>-298</v>
      </c>
      <c r="H7" s="410">
        <f t="shared" ref="H7:H8" si="2">G7/F7</f>
        <v>-0.013686676158545</v>
      </c>
      <c r="I7" s="399">
        <f>SUM(I8:I22)</f>
        <v>24492.25</v>
      </c>
      <c r="J7" s="399">
        <f t="shared" ref="J7:J46" si="3">I7-D7</f>
        <v>3017.25</v>
      </c>
      <c r="K7" s="410">
        <f t="shared" ref="K7:K8" si="4">J7/D7</f>
        <v>0.140500582072177</v>
      </c>
    </row>
    <row r="8" ht="21.75" customHeight="1" spans="1:11">
      <c r="A8" s="411" t="s">
        <v>18</v>
      </c>
      <c r="B8" s="412">
        <v>8192</v>
      </c>
      <c r="C8" s="398">
        <v>7376</v>
      </c>
      <c r="D8" s="413">
        <v>8865</v>
      </c>
      <c r="E8" s="414">
        <f t="shared" si="0"/>
        <v>1.20187093275488</v>
      </c>
      <c r="F8" s="415">
        <v>7807</v>
      </c>
      <c r="G8" s="398">
        <f t="shared" si="1"/>
        <v>1058</v>
      </c>
      <c r="H8" s="414">
        <f t="shared" si="2"/>
        <v>0.135519405661586</v>
      </c>
      <c r="I8" s="412">
        <v>9088</v>
      </c>
      <c r="J8" s="398">
        <f t="shared" si="3"/>
        <v>223</v>
      </c>
      <c r="K8" s="414">
        <f t="shared" si="4"/>
        <v>0.0251551043429216</v>
      </c>
    </row>
    <row r="9" ht="21.75" customHeight="1" spans="1:11">
      <c r="A9" s="411" t="s">
        <v>19</v>
      </c>
      <c r="B9" s="412"/>
      <c r="C9" s="412"/>
      <c r="D9" s="415"/>
      <c r="E9" s="414"/>
      <c r="F9" s="415"/>
      <c r="G9" s="398">
        <f t="shared" si="1"/>
        <v>0</v>
      </c>
      <c r="H9" s="414"/>
      <c r="I9" s="412"/>
      <c r="J9" s="398">
        <f t="shared" si="3"/>
        <v>0</v>
      </c>
      <c r="K9" s="414"/>
    </row>
    <row r="10" ht="21.75" customHeight="1" spans="1:11">
      <c r="A10" s="416" t="s">
        <v>20</v>
      </c>
      <c r="B10" s="398"/>
      <c r="C10" s="398"/>
      <c r="D10" s="417"/>
      <c r="E10" s="414"/>
      <c r="F10" s="417"/>
      <c r="G10" s="398">
        <f t="shared" si="1"/>
        <v>0</v>
      </c>
      <c r="H10" s="414"/>
      <c r="I10" s="398">
        <v>0</v>
      </c>
      <c r="J10" s="398">
        <f t="shared" si="3"/>
        <v>0</v>
      </c>
      <c r="K10" s="414"/>
    </row>
    <row r="11" ht="21.75" customHeight="1" spans="1:11">
      <c r="A11" s="416" t="s">
        <v>21</v>
      </c>
      <c r="B11" s="398">
        <v>1200</v>
      </c>
      <c r="C11" s="398">
        <v>2250</v>
      </c>
      <c r="D11" s="417">
        <v>2387</v>
      </c>
      <c r="E11" s="414">
        <f t="shared" ref="E11:E22" si="5">D11/C11</f>
        <v>1.06088888888889</v>
      </c>
      <c r="F11" s="417">
        <v>866</v>
      </c>
      <c r="G11" s="398">
        <f t="shared" si="1"/>
        <v>1521</v>
      </c>
      <c r="H11" s="414">
        <f t="shared" ref="H11:H19" si="6">G11/F11</f>
        <v>1.75635103926097</v>
      </c>
      <c r="I11" s="429">
        <v>2100</v>
      </c>
      <c r="J11" s="398">
        <f t="shared" si="3"/>
        <v>-287</v>
      </c>
      <c r="K11" s="414">
        <f t="shared" ref="K11:K22" si="7">J11/D11</f>
        <v>-0.120234604105572</v>
      </c>
    </row>
    <row r="12" ht="21.75" customHeight="1" spans="1:11">
      <c r="A12" s="411" t="s">
        <v>22</v>
      </c>
      <c r="B12" s="412">
        <v>625</v>
      </c>
      <c r="C12" s="398">
        <v>527.48</v>
      </c>
      <c r="D12" s="417">
        <v>501</v>
      </c>
      <c r="E12" s="414">
        <f t="shared" si="5"/>
        <v>0.949799044513536</v>
      </c>
      <c r="F12" s="417">
        <v>782</v>
      </c>
      <c r="G12" s="398">
        <f t="shared" si="1"/>
        <v>-281</v>
      </c>
      <c r="H12" s="414">
        <f t="shared" si="6"/>
        <v>-0.359335038363171</v>
      </c>
      <c r="I12" s="429">
        <v>626.25</v>
      </c>
      <c r="J12" s="398">
        <f t="shared" si="3"/>
        <v>125.25</v>
      </c>
      <c r="K12" s="414">
        <f t="shared" si="7"/>
        <v>0.25</v>
      </c>
    </row>
    <row r="13" ht="21.75" customHeight="1" spans="1:11">
      <c r="A13" s="416" t="s">
        <v>23</v>
      </c>
      <c r="B13" s="418">
        <v>2500</v>
      </c>
      <c r="C13" s="398">
        <v>2250</v>
      </c>
      <c r="D13" s="417">
        <v>2424</v>
      </c>
      <c r="E13" s="414">
        <f t="shared" si="5"/>
        <v>1.07733333333333</v>
      </c>
      <c r="F13" s="417">
        <v>2208</v>
      </c>
      <c r="G13" s="398">
        <f t="shared" si="1"/>
        <v>216</v>
      </c>
      <c r="H13" s="414">
        <f t="shared" si="6"/>
        <v>0.0978260869565217</v>
      </c>
      <c r="I13" s="429">
        <v>3000</v>
      </c>
      <c r="J13" s="398">
        <f t="shared" si="3"/>
        <v>576</v>
      </c>
      <c r="K13" s="414">
        <f t="shared" si="7"/>
        <v>0.237623762376238</v>
      </c>
    </row>
    <row r="14" ht="21.75" customHeight="1" spans="1:11">
      <c r="A14" s="411" t="s">
        <v>24</v>
      </c>
      <c r="B14" s="418">
        <v>1400</v>
      </c>
      <c r="C14" s="398">
        <v>1000</v>
      </c>
      <c r="D14" s="417">
        <v>1039</v>
      </c>
      <c r="E14" s="414">
        <f t="shared" si="5"/>
        <v>1.039</v>
      </c>
      <c r="F14" s="417">
        <v>1040</v>
      </c>
      <c r="G14" s="398">
        <f t="shared" si="1"/>
        <v>-1</v>
      </c>
      <c r="H14" s="414">
        <f t="shared" si="6"/>
        <v>-0.000961538461538462</v>
      </c>
      <c r="I14" s="418">
        <v>1200</v>
      </c>
      <c r="J14" s="398">
        <f t="shared" si="3"/>
        <v>161</v>
      </c>
      <c r="K14" s="414">
        <f t="shared" si="7"/>
        <v>0.154956689124158</v>
      </c>
    </row>
    <row r="15" ht="21.75" customHeight="1" spans="1:11">
      <c r="A15" s="411" t="s">
        <v>25</v>
      </c>
      <c r="B15" s="418">
        <v>370</v>
      </c>
      <c r="C15" s="398">
        <v>500</v>
      </c>
      <c r="D15" s="417">
        <v>530</v>
      </c>
      <c r="E15" s="414">
        <f t="shared" si="5"/>
        <v>1.06</v>
      </c>
      <c r="F15" s="417">
        <v>439</v>
      </c>
      <c r="G15" s="398">
        <f t="shared" si="1"/>
        <v>91</v>
      </c>
      <c r="H15" s="414">
        <f t="shared" si="6"/>
        <v>0.207289293849658</v>
      </c>
      <c r="I15" s="418">
        <v>600</v>
      </c>
      <c r="J15" s="398">
        <f t="shared" si="3"/>
        <v>70</v>
      </c>
      <c r="K15" s="414">
        <f t="shared" si="7"/>
        <v>0.132075471698113</v>
      </c>
    </row>
    <row r="16" ht="21.75" customHeight="1" spans="1:11">
      <c r="A16" s="411" t="s">
        <v>26</v>
      </c>
      <c r="B16" s="418">
        <v>400</v>
      </c>
      <c r="C16" s="398">
        <v>755</v>
      </c>
      <c r="D16" s="417">
        <v>754</v>
      </c>
      <c r="E16" s="414">
        <f t="shared" si="5"/>
        <v>0.998675496688742</v>
      </c>
      <c r="F16" s="417">
        <v>491</v>
      </c>
      <c r="G16" s="398">
        <f t="shared" si="1"/>
        <v>263</v>
      </c>
      <c r="H16" s="414">
        <f t="shared" si="6"/>
        <v>0.535641547861507</v>
      </c>
      <c r="I16" s="418">
        <v>800</v>
      </c>
      <c r="J16" s="398">
        <f t="shared" si="3"/>
        <v>46</v>
      </c>
      <c r="K16" s="414">
        <f t="shared" si="7"/>
        <v>0.0610079575596817</v>
      </c>
    </row>
    <row r="17" ht="21.75" customHeight="1" spans="1:11">
      <c r="A17" s="411" t="s">
        <v>27</v>
      </c>
      <c r="B17" s="418">
        <v>200</v>
      </c>
      <c r="C17" s="398">
        <v>260</v>
      </c>
      <c r="D17" s="417">
        <v>201</v>
      </c>
      <c r="E17" s="414">
        <f t="shared" si="5"/>
        <v>0.773076923076923</v>
      </c>
      <c r="F17" s="417">
        <v>260</v>
      </c>
      <c r="G17" s="398">
        <f t="shared" si="1"/>
        <v>-59</v>
      </c>
      <c r="H17" s="414">
        <f t="shared" si="6"/>
        <v>-0.226923076923077</v>
      </c>
      <c r="I17" s="418">
        <v>200</v>
      </c>
      <c r="J17" s="398">
        <f t="shared" si="3"/>
        <v>-1</v>
      </c>
      <c r="K17" s="414">
        <f t="shared" si="7"/>
        <v>-0.00497512437810945</v>
      </c>
    </row>
    <row r="18" ht="21.75" customHeight="1" spans="1:11">
      <c r="A18" s="411" t="s">
        <v>28</v>
      </c>
      <c r="B18" s="418">
        <v>1500</v>
      </c>
      <c r="C18" s="398">
        <v>2000</v>
      </c>
      <c r="D18" s="417">
        <v>1812</v>
      </c>
      <c r="E18" s="414">
        <f t="shared" si="5"/>
        <v>0.906</v>
      </c>
      <c r="F18" s="417">
        <v>1676</v>
      </c>
      <c r="G18" s="398">
        <f t="shared" si="1"/>
        <v>136</v>
      </c>
      <c r="H18" s="414">
        <f t="shared" si="6"/>
        <v>0.081145584725537</v>
      </c>
      <c r="I18" s="418">
        <v>2500</v>
      </c>
      <c r="J18" s="398">
        <f t="shared" si="3"/>
        <v>688</v>
      </c>
      <c r="K18" s="414">
        <f t="shared" si="7"/>
        <v>0.379690949227373</v>
      </c>
    </row>
    <row r="19" ht="21.75" customHeight="1" spans="1:11">
      <c r="A19" s="419" t="s">
        <v>29</v>
      </c>
      <c r="B19" s="418">
        <v>600</v>
      </c>
      <c r="C19" s="398">
        <v>1640</v>
      </c>
      <c r="D19" s="417">
        <v>559</v>
      </c>
      <c r="E19" s="414">
        <f t="shared" si="5"/>
        <v>0.340853658536585</v>
      </c>
      <c r="F19" s="417">
        <v>515</v>
      </c>
      <c r="G19" s="398">
        <f t="shared" si="1"/>
        <v>44</v>
      </c>
      <c r="H19" s="414">
        <f t="shared" si="6"/>
        <v>0.0854368932038835</v>
      </c>
      <c r="I19" s="418">
        <v>580</v>
      </c>
      <c r="J19" s="398">
        <f t="shared" si="3"/>
        <v>21</v>
      </c>
      <c r="K19" s="414">
        <f t="shared" si="7"/>
        <v>0.037567084078712</v>
      </c>
    </row>
    <row r="20" ht="21.75" customHeight="1" spans="1:11">
      <c r="A20" s="411" t="s">
        <v>30</v>
      </c>
      <c r="B20" s="418">
        <v>500</v>
      </c>
      <c r="C20" s="398">
        <v>500</v>
      </c>
      <c r="D20" s="417">
        <v>297</v>
      </c>
      <c r="E20" s="414">
        <f t="shared" si="5"/>
        <v>0.594</v>
      </c>
      <c r="F20" s="417">
        <v>2846</v>
      </c>
      <c r="G20" s="398">
        <f t="shared" si="1"/>
        <v>-2549</v>
      </c>
      <c r="H20" s="414">
        <f t="shared" ref="H20:H45" si="8">G20/F20</f>
        <v>-0.895643007730148</v>
      </c>
      <c r="I20" s="418">
        <v>1500</v>
      </c>
      <c r="J20" s="398">
        <f t="shared" si="3"/>
        <v>1203</v>
      </c>
      <c r="K20" s="414">
        <f t="shared" si="7"/>
        <v>4.05050505050505</v>
      </c>
    </row>
    <row r="21" ht="21.75" customHeight="1" spans="1:11">
      <c r="A21" s="411" t="s">
        <v>31</v>
      </c>
      <c r="B21" s="418">
        <v>2500</v>
      </c>
      <c r="C21" s="398">
        <v>2000</v>
      </c>
      <c r="D21" s="417">
        <v>2009</v>
      </c>
      <c r="E21" s="414">
        <f t="shared" si="5"/>
        <v>1.0045</v>
      </c>
      <c r="F21" s="417">
        <v>2721</v>
      </c>
      <c r="G21" s="398">
        <f t="shared" si="1"/>
        <v>-712</v>
      </c>
      <c r="H21" s="414">
        <f t="shared" si="8"/>
        <v>-0.261668504226387</v>
      </c>
      <c r="I21" s="418">
        <v>2200</v>
      </c>
      <c r="J21" s="398">
        <f t="shared" si="3"/>
        <v>191</v>
      </c>
      <c r="K21" s="414">
        <f t="shared" si="7"/>
        <v>0.095072175211548</v>
      </c>
    </row>
    <row r="22" ht="21.75" customHeight="1" spans="1:11">
      <c r="A22" s="411" t="s">
        <v>32</v>
      </c>
      <c r="B22" s="413">
        <v>126</v>
      </c>
      <c r="C22" s="398">
        <v>96</v>
      </c>
      <c r="D22" s="417">
        <v>97</v>
      </c>
      <c r="E22" s="414">
        <f t="shared" si="5"/>
        <v>1.01041666666667</v>
      </c>
      <c r="F22" s="417">
        <v>122</v>
      </c>
      <c r="G22" s="398">
        <f t="shared" si="1"/>
        <v>-25</v>
      </c>
      <c r="H22" s="414">
        <f t="shared" si="8"/>
        <v>-0.204918032786885</v>
      </c>
      <c r="I22" s="418">
        <v>98</v>
      </c>
      <c r="J22" s="398">
        <f t="shared" si="3"/>
        <v>1</v>
      </c>
      <c r="K22" s="414">
        <f t="shared" si="7"/>
        <v>0.0103092783505155</v>
      </c>
    </row>
    <row r="23" ht="21.75" customHeight="1" spans="1:11">
      <c r="A23" s="411" t="s">
        <v>33</v>
      </c>
      <c r="B23" s="398">
        <v>0</v>
      </c>
      <c r="C23" s="398"/>
      <c r="D23" s="398">
        <v>0</v>
      </c>
      <c r="E23" s="414"/>
      <c r="F23" s="398"/>
      <c r="G23" s="398"/>
      <c r="H23" s="414"/>
      <c r="I23" s="398">
        <v>0</v>
      </c>
      <c r="J23" s="398">
        <f t="shared" si="3"/>
        <v>0</v>
      </c>
      <c r="K23" s="414"/>
    </row>
    <row r="24" s="402" customFormat="1" ht="21.75" customHeight="1" spans="1:11">
      <c r="A24" s="420" t="s">
        <v>34</v>
      </c>
      <c r="B24" s="399">
        <f>SUM(B25:B32)</f>
        <v>26045</v>
      </c>
      <c r="C24" s="399">
        <f>C25+C26+C27+C28+C29+C32+C30+C31</f>
        <v>24543</v>
      </c>
      <c r="D24" s="399">
        <f>SUM(D25:D32)</f>
        <v>24559</v>
      </c>
      <c r="E24" s="410">
        <f t="shared" ref="E24:E29" si="9">D24/C24</f>
        <v>1.00065191704356</v>
      </c>
      <c r="F24" s="399">
        <f>SUM(F25:F32)</f>
        <v>19007</v>
      </c>
      <c r="G24" s="399">
        <f t="shared" ref="G24:G35" si="10">D24-F24</f>
        <v>5552</v>
      </c>
      <c r="H24" s="410">
        <f t="shared" si="8"/>
        <v>0.292102909454412</v>
      </c>
      <c r="I24" s="399">
        <f>SUM(I25:I32)</f>
        <v>26174</v>
      </c>
      <c r="J24" s="399">
        <f t="shared" si="3"/>
        <v>1615</v>
      </c>
      <c r="K24" s="410">
        <f t="shared" ref="K24:K27" si="11">J24/D24</f>
        <v>0.0657600065149233</v>
      </c>
    </row>
    <row r="25" ht="21.75" customHeight="1" spans="1:11">
      <c r="A25" s="411" t="s">
        <v>35</v>
      </c>
      <c r="B25" s="398">
        <v>2050</v>
      </c>
      <c r="C25" s="398">
        <v>1973</v>
      </c>
      <c r="D25" s="395">
        <v>1930</v>
      </c>
      <c r="E25" s="414">
        <f t="shared" si="9"/>
        <v>0.978205778003041</v>
      </c>
      <c r="F25" s="395">
        <v>1887</v>
      </c>
      <c r="G25" s="398">
        <f t="shared" si="10"/>
        <v>43</v>
      </c>
      <c r="H25" s="414">
        <f t="shared" si="8"/>
        <v>0.0227874933757287</v>
      </c>
      <c r="I25" s="398">
        <v>1900</v>
      </c>
      <c r="J25" s="398">
        <f t="shared" si="3"/>
        <v>-30</v>
      </c>
      <c r="K25" s="414">
        <f t="shared" si="11"/>
        <v>-0.0155440414507772</v>
      </c>
    </row>
    <row r="26" ht="21.75" customHeight="1" spans="1:11">
      <c r="A26" s="411" t="s">
        <v>36</v>
      </c>
      <c r="B26" s="398">
        <v>3100</v>
      </c>
      <c r="C26" s="398">
        <v>3300</v>
      </c>
      <c r="D26" s="395">
        <v>3483</v>
      </c>
      <c r="E26" s="414">
        <f t="shared" si="9"/>
        <v>1.05545454545455</v>
      </c>
      <c r="F26" s="395">
        <v>3112</v>
      </c>
      <c r="G26" s="398">
        <f t="shared" si="10"/>
        <v>371</v>
      </c>
      <c r="H26" s="414">
        <f t="shared" si="8"/>
        <v>0.119215938303342</v>
      </c>
      <c r="I26" s="398">
        <v>3500</v>
      </c>
      <c r="J26" s="398">
        <f t="shared" si="3"/>
        <v>17</v>
      </c>
      <c r="K26" s="414">
        <f t="shared" si="11"/>
        <v>0.00488084984209015</v>
      </c>
    </row>
    <row r="27" ht="21.75" customHeight="1" spans="1:11">
      <c r="A27" s="411" t="s">
        <v>37</v>
      </c>
      <c r="B27" s="398">
        <v>2000</v>
      </c>
      <c r="C27" s="398">
        <v>2878</v>
      </c>
      <c r="D27" s="395">
        <v>3212</v>
      </c>
      <c r="E27" s="414">
        <f t="shared" si="9"/>
        <v>1.11605281445448</v>
      </c>
      <c r="F27" s="395">
        <v>2778</v>
      </c>
      <c r="G27" s="398">
        <f t="shared" si="10"/>
        <v>434</v>
      </c>
      <c r="H27" s="414">
        <f t="shared" si="8"/>
        <v>0.156227501799856</v>
      </c>
      <c r="I27" s="398">
        <v>2300</v>
      </c>
      <c r="J27" s="398">
        <f t="shared" si="3"/>
        <v>-912</v>
      </c>
      <c r="K27" s="414">
        <f t="shared" si="11"/>
        <v>-0.283935242839352</v>
      </c>
    </row>
    <row r="28" ht="21.75" customHeight="1" spans="1:11">
      <c r="A28" s="411" t="s">
        <v>38</v>
      </c>
      <c r="B28" s="398">
        <v>40</v>
      </c>
      <c r="C28" s="398"/>
      <c r="D28" s="395"/>
      <c r="E28" s="414"/>
      <c r="F28" s="395"/>
      <c r="G28" s="398">
        <f t="shared" si="10"/>
        <v>0</v>
      </c>
      <c r="H28" s="414"/>
      <c r="I28" s="398"/>
      <c r="J28" s="398">
        <f t="shared" si="3"/>
        <v>0</v>
      </c>
      <c r="K28" s="414"/>
    </row>
    <row r="29" ht="27" customHeight="1" spans="1:11">
      <c r="A29" s="411" t="s">
        <v>39</v>
      </c>
      <c r="B29" s="398">
        <v>18755</v>
      </c>
      <c r="C29" s="398">
        <v>16235</v>
      </c>
      <c r="D29" s="395">
        <v>15806</v>
      </c>
      <c r="E29" s="414">
        <f t="shared" si="9"/>
        <v>0.973575608253773</v>
      </c>
      <c r="F29" s="395">
        <v>10093</v>
      </c>
      <c r="G29" s="398">
        <f t="shared" si="10"/>
        <v>5713</v>
      </c>
      <c r="H29" s="414">
        <f t="shared" si="8"/>
        <v>0.566035866442089</v>
      </c>
      <c r="I29" s="398">
        <v>18350</v>
      </c>
      <c r="J29" s="398">
        <f t="shared" si="3"/>
        <v>2544</v>
      </c>
      <c r="K29" s="414">
        <f t="shared" ref="K29:K47" si="12">J29/D29</f>
        <v>0.160951537390864</v>
      </c>
    </row>
    <row r="30" ht="21.75" customHeight="1" spans="1:11">
      <c r="A30" s="411" t="s">
        <v>40</v>
      </c>
      <c r="B30" s="398"/>
      <c r="C30" s="398"/>
      <c r="D30" s="395"/>
      <c r="E30" s="414"/>
      <c r="F30" s="395">
        <v>1</v>
      </c>
      <c r="G30" s="398">
        <f t="shared" si="10"/>
        <v>-1</v>
      </c>
      <c r="H30" s="414">
        <f t="shared" si="8"/>
        <v>-1</v>
      </c>
      <c r="I30" s="398"/>
      <c r="J30" s="398">
        <f t="shared" si="3"/>
        <v>0</v>
      </c>
      <c r="K30" s="414"/>
    </row>
    <row r="31" ht="21.75" customHeight="1" spans="1:11">
      <c r="A31" s="411" t="s">
        <v>41</v>
      </c>
      <c r="B31" s="398">
        <v>80</v>
      </c>
      <c r="C31" s="398">
        <v>155</v>
      </c>
      <c r="D31" s="395">
        <v>126</v>
      </c>
      <c r="E31" s="414">
        <f>D31/C31</f>
        <v>0.812903225806452</v>
      </c>
      <c r="F31" s="395">
        <v>155</v>
      </c>
      <c r="G31" s="398">
        <f t="shared" si="10"/>
        <v>-29</v>
      </c>
      <c r="H31" s="414">
        <f t="shared" si="8"/>
        <v>-0.187096774193548</v>
      </c>
      <c r="I31" s="398">
        <v>124</v>
      </c>
      <c r="J31" s="398">
        <f t="shared" si="3"/>
        <v>-2</v>
      </c>
      <c r="K31" s="414">
        <f t="shared" si="12"/>
        <v>-0.0158730158730159</v>
      </c>
    </row>
    <row r="32" ht="21.75" customHeight="1" spans="1:11">
      <c r="A32" s="411" t="s">
        <v>42</v>
      </c>
      <c r="B32" s="398">
        <v>20</v>
      </c>
      <c r="C32" s="398">
        <v>2</v>
      </c>
      <c r="D32" s="398">
        <v>2</v>
      </c>
      <c r="E32" s="414">
        <f>D32/C32</f>
        <v>1</v>
      </c>
      <c r="F32" s="398">
        <v>981</v>
      </c>
      <c r="G32" s="398">
        <f t="shared" si="10"/>
        <v>-979</v>
      </c>
      <c r="H32" s="414">
        <f t="shared" si="8"/>
        <v>-0.99796126401631</v>
      </c>
      <c r="I32" s="398"/>
      <c r="J32" s="398">
        <f t="shared" si="3"/>
        <v>-2</v>
      </c>
      <c r="K32" s="414">
        <f t="shared" si="12"/>
        <v>-1</v>
      </c>
    </row>
    <row r="33" s="402" customFormat="1" ht="21.75" customHeight="1" spans="1:11">
      <c r="A33" s="421" t="s">
        <v>43</v>
      </c>
      <c r="B33" s="399">
        <f>B7+B24</f>
        <v>46158</v>
      </c>
      <c r="C33" s="399">
        <f>C7+C24</f>
        <v>45697.48</v>
      </c>
      <c r="D33" s="399">
        <f>D7+D24</f>
        <v>46034</v>
      </c>
      <c r="E33" s="410">
        <f t="shared" ref="E33:E37" si="13">D33/C33</f>
        <v>1.00736408222073</v>
      </c>
      <c r="F33" s="399">
        <f>F24+F7</f>
        <v>40780</v>
      </c>
      <c r="G33" s="399">
        <f t="shared" si="10"/>
        <v>5254</v>
      </c>
      <c r="H33" s="410">
        <f t="shared" si="8"/>
        <v>0.128837665522315</v>
      </c>
      <c r="I33" s="399">
        <f>I7+I24</f>
        <v>50666.25</v>
      </c>
      <c r="J33" s="399">
        <f t="shared" si="3"/>
        <v>4632.25</v>
      </c>
      <c r="K33" s="410">
        <f t="shared" si="12"/>
        <v>0.100626710692097</v>
      </c>
    </row>
    <row r="34" s="402" customFormat="1" ht="21.75" customHeight="1" spans="1:11">
      <c r="A34" s="420" t="s">
        <v>44</v>
      </c>
      <c r="B34" s="399">
        <f>B35+B91+B98+B99+B100+B101</f>
        <v>238087.15</v>
      </c>
      <c r="C34" s="399">
        <f>C35+C91+C98+C99+C100+C101</f>
        <v>360450.192267</v>
      </c>
      <c r="D34" s="399">
        <f>SUM(D35,D91,D97:D100)</f>
        <v>386807.7434</v>
      </c>
      <c r="E34" s="410">
        <f t="shared" si="13"/>
        <v>1.07312397579046</v>
      </c>
      <c r="F34" s="399">
        <f>SUM(F35,F91,F97:F100)</f>
        <v>333133</v>
      </c>
      <c r="G34" s="399">
        <f t="shared" si="10"/>
        <v>53674.7434</v>
      </c>
      <c r="H34" s="410">
        <f t="shared" si="8"/>
        <v>0.16112106395944</v>
      </c>
      <c r="I34" s="399">
        <f>I35+I91+I98+I99+I100+I101</f>
        <v>289480.3978</v>
      </c>
      <c r="J34" s="399">
        <f t="shared" si="3"/>
        <v>-97327.3456</v>
      </c>
      <c r="K34" s="410">
        <f t="shared" si="12"/>
        <v>-0.251616849095374</v>
      </c>
    </row>
    <row r="35" s="402" customFormat="1" ht="21.75" customHeight="1" spans="1:11">
      <c r="A35" s="420" t="s">
        <v>45</v>
      </c>
      <c r="B35" s="399">
        <f>B36+B42+B68</f>
        <v>191911.15</v>
      </c>
      <c r="C35" s="399">
        <f>C36+C42+C68</f>
        <v>260507.192267</v>
      </c>
      <c r="D35" s="399">
        <f>D36+D42+D68</f>
        <v>275819.7434</v>
      </c>
      <c r="E35" s="410">
        <f t="shared" si="13"/>
        <v>1.05877976342897</v>
      </c>
      <c r="F35" s="399">
        <f>F36+F42+F68</f>
        <v>301101</v>
      </c>
      <c r="G35" s="399">
        <f t="shared" si="10"/>
        <v>-25281.2566</v>
      </c>
      <c r="H35" s="410">
        <f t="shared" si="8"/>
        <v>-0.0839627121796341</v>
      </c>
      <c r="I35" s="399">
        <f>I36+I42+I68</f>
        <v>212115.3978</v>
      </c>
      <c r="J35" s="399">
        <f t="shared" si="3"/>
        <v>-63704.3456</v>
      </c>
      <c r="K35" s="410">
        <f t="shared" si="12"/>
        <v>-0.230963689599314</v>
      </c>
    </row>
    <row r="36" s="402" customFormat="1" ht="21.75" customHeight="1" spans="1:11">
      <c r="A36" s="420" t="s">
        <v>46</v>
      </c>
      <c r="B36" s="399">
        <f>SUM(B37:B41)</f>
        <v>6688</v>
      </c>
      <c r="C36" s="399">
        <f>SUM(C37:C41)</f>
        <v>6740</v>
      </c>
      <c r="D36" s="399">
        <f>SUM(D37:D41)</f>
        <v>6740</v>
      </c>
      <c r="E36" s="410">
        <f t="shared" si="13"/>
        <v>1</v>
      </c>
      <c r="F36" s="399">
        <f>SUM(F37:F41)</f>
        <v>6740</v>
      </c>
      <c r="G36" s="399">
        <f t="shared" ref="G36:G41" si="14">D36-F36</f>
        <v>0</v>
      </c>
      <c r="H36" s="410">
        <f t="shared" ref="H36:H41" si="15">G36/F36</f>
        <v>0</v>
      </c>
      <c r="I36" s="399">
        <f>SUM(I37:I41)</f>
        <v>6740</v>
      </c>
      <c r="J36" s="399">
        <f t="shared" si="3"/>
        <v>0</v>
      </c>
      <c r="K36" s="410">
        <f t="shared" si="12"/>
        <v>0</v>
      </c>
    </row>
    <row r="37" ht="27" customHeight="1" spans="1:11">
      <c r="A37" s="411" t="s">
        <v>47</v>
      </c>
      <c r="B37" s="398">
        <v>2880</v>
      </c>
      <c r="C37" s="398">
        <v>2880</v>
      </c>
      <c r="D37" s="398">
        <v>2880</v>
      </c>
      <c r="E37" s="414">
        <f t="shared" si="13"/>
        <v>1</v>
      </c>
      <c r="F37" s="398">
        <v>2880</v>
      </c>
      <c r="G37" s="399">
        <f t="shared" si="14"/>
        <v>0</v>
      </c>
      <c r="H37" s="410">
        <f t="shared" si="15"/>
        <v>0</v>
      </c>
      <c r="I37" s="398">
        <v>2880</v>
      </c>
      <c r="J37" s="398">
        <f t="shared" si="3"/>
        <v>0</v>
      </c>
      <c r="K37" s="414">
        <f t="shared" si="12"/>
        <v>0</v>
      </c>
    </row>
    <row r="38" ht="21.75" customHeight="1" spans="1:11">
      <c r="A38" s="411" t="s">
        <v>48</v>
      </c>
      <c r="B38" s="398">
        <v>508</v>
      </c>
      <c r="C38" s="398">
        <v>560</v>
      </c>
      <c r="D38" s="398">
        <v>560</v>
      </c>
      <c r="E38" s="414"/>
      <c r="F38" s="398">
        <v>560</v>
      </c>
      <c r="G38" s="399">
        <f t="shared" si="14"/>
        <v>0</v>
      </c>
      <c r="H38" s="410">
        <f t="shared" si="15"/>
        <v>0</v>
      </c>
      <c r="I38" s="398">
        <v>560</v>
      </c>
      <c r="J38" s="398">
        <f t="shared" si="3"/>
        <v>0</v>
      </c>
      <c r="K38" s="414">
        <f t="shared" si="12"/>
        <v>0</v>
      </c>
    </row>
    <row r="39" ht="21.75" customHeight="1" spans="1:11">
      <c r="A39" s="411" t="s">
        <v>49</v>
      </c>
      <c r="B39" s="398">
        <v>1906</v>
      </c>
      <c r="C39" s="398">
        <v>1906</v>
      </c>
      <c r="D39" s="398">
        <v>1906</v>
      </c>
      <c r="E39" s="414">
        <f t="shared" ref="E39:E46" si="16">D39/C39</f>
        <v>1</v>
      </c>
      <c r="F39" s="398">
        <v>1906</v>
      </c>
      <c r="G39" s="399">
        <f t="shared" si="14"/>
        <v>0</v>
      </c>
      <c r="H39" s="410">
        <f t="shared" si="15"/>
        <v>0</v>
      </c>
      <c r="I39" s="398">
        <v>1906</v>
      </c>
      <c r="J39" s="398">
        <f t="shared" si="3"/>
        <v>0</v>
      </c>
      <c r="K39" s="414">
        <f t="shared" si="12"/>
        <v>0</v>
      </c>
    </row>
    <row r="40" ht="33" customHeight="1" spans="1:11">
      <c r="A40" s="411" t="s">
        <v>50</v>
      </c>
      <c r="B40" s="398">
        <v>439</v>
      </c>
      <c r="C40" s="398">
        <v>439</v>
      </c>
      <c r="D40" s="398">
        <v>439</v>
      </c>
      <c r="E40" s="414">
        <f t="shared" si="16"/>
        <v>1</v>
      </c>
      <c r="F40" s="398">
        <v>439</v>
      </c>
      <c r="G40" s="399">
        <f t="shared" si="14"/>
        <v>0</v>
      </c>
      <c r="H40" s="410">
        <f t="shared" si="15"/>
        <v>0</v>
      </c>
      <c r="I40" s="398">
        <v>439</v>
      </c>
      <c r="J40" s="398">
        <f t="shared" si="3"/>
        <v>0</v>
      </c>
      <c r="K40" s="414">
        <f t="shared" si="12"/>
        <v>0</v>
      </c>
    </row>
    <row r="41" ht="21.75" customHeight="1" spans="1:11">
      <c r="A41" s="416" t="s">
        <v>51</v>
      </c>
      <c r="B41" s="398">
        <v>955</v>
      </c>
      <c r="C41" s="398">
        <v>955</v>
      </c>
      <c r="D41" s="398">
        <v>955</v>
      </c>
      <c r="E41" s="414">
        <f t="shared" si="16"/>
        <v>1</v>
      </c>
      <c r="F41" s="398">
        <v>955</v>
      </c>
      <c r="G41" s="399">
        <f t="shared" si="14"/>
        <v>0</v>
      </c>
      <c r="H41" s="410">
        <f t="shared" si="15"/>
        <v>0</v>
      </c>
      <c r="I41" s="398">
        <v>955</v>
      </c>
      <c r="J41" s="398">
        <f t="shared" si="3"/>
        <v>0</v>
      </c>
      <c r="K41" s="414">
        <f t="shared" si="12"/>
        <v>0</v>
      </c>
    </row>
    <row r="42" s="402" customFormat="1" ht="21.75" customHeight="1" spans="1:11">
      <c r="A42" s="422" t="s">
        <v>52</v>
      </c>
      <c r="B42" s="399">
        <f>SUM(B43:B67)</f>
        <v>174505.72</v>
      </c>
      <c r="C42" s="399">
        <f>SUM(C43:C67)</f>
        <v>210351.45</v>
      </c>
      <c r="D42" s="399">
        <f>SUM(D43:D67)</f>
        <v>237724.97</v>
      </c>
      <c r="E42" s="410">
        <f t="shared" si="16"/>
        <v>1.13013230952294</v>
      </c>
      <c r="F42" s="399">
        <f>SUM(F43:F67)</f>
        <v>242573</v>
      </c>
      <c r="G42" s="399">
        <f>SUM(G43:G67)</f>
        <v>-4189.22</v>
      </c>
      <c r="H42" s="410">
        <f t="shared" si="8"/>
        <v>-0.0172699352359908</v>
      </c>
      <c r="I42" s="399">
        <f>SUM(I43:I67)</f>
        <v>191800.9</v>
      </c>
      <c r="J42" s="399">
        <f t="shared" si="3"/>
        <v>-45924.07</v>
      </c>
      <c r="K42" s="410">
        <f t="shared" si="12"/>
        <v>-0.193181515597625</v>
      </c>
    </row>
    <row r="43" ht="21.75" customHeight="1" spans="1:11">
      <c r="A43" s="416" t="s">
        <v>53</v>
      </c>
      <c r="B43" s="398">
        <v>921</v>
      </c>
      <c r="C43" s="398">
        <v>920.99</v>
      </c>
      <c r="D43" s="398">
        <v>804</v>
      </c>
      <c r="E43" s="414">
        <f t="shared" si="16"/>
        <v>0.872973647922344</v>
      </c>
      <c r="F43" s="423">
        <v>921</v>
      </c>
      <c r="G43" s="398">
        <f>D43-F43</f>
        <v>-117</v>
      </c>
      <c r="H43" s="414">
        <f t="shared" si="8"/>
        <v>-0.127035830618893</v>
      </c>
      <c r="I43" s="430">
        <v>921</v>
      </c>
      <c r="J43" s="398">
        <f t="shared" si="3"/>
        <v>117</v>
      </c>
      <c r="K43" s="414">
        <f t="shared" si="12"/>
        <v>0.145522388059701</v>
      </c>
    </row>
    <row r="44" ht="21.75" customHeight="1" spans="1:11">
      <c r="A44" s="416" t="s">
        <v>54</v>
      </c>
      <c r="B44" s="398">
        <v>57415</v>
      </c>
      <c r="C44" s="398">
        <v>60822</v>
      </c>
      <c r="D44" s="398">
        <v>60822</v>
      </c>
      <c r="E44" s="414">
        <f t="shared" si="16"/>
        <v>1</v>
      </c>
      <c r="F44" s="423">
        <v>59269</v>
      </c>
      <c r="G44" s="398">
        <f>D44-F44</f>
        <v>1553</v>
      </c>
      <c r="H44" s="414">
        <f t="shared" si="8"/>
        <v>0.0262025679528927</v>
      </c>
      <c r="I44" s="398">
        <v>54919</v>
      </c>
      <c r="J44" s="398">
        <f t="shared" si="3"/>
        <v>-5903</v>
      </c>
      <c r="K44" s="414">
        <f t="shared" si="12"/>
        <v>-0.0970536976751833</v>
      </c>
    </row>
    <row r="45" ht="21.75" customHeight="1" spans="1:11">
      <c r="A45" s="416" t="s">
        <v>55</v>
      </c>
      <c r="B45" s="398">
        <v>10516</v>
      </c>
      <c r="C45" s="398">
        <v>11147</v>
      </c>
      <c r="D45" s="398">
        <v>11166</v>
      </c>
      <c r="E45" s="414">
        <f t="shared" si="16"/>
        <v>1.00170449448282</v>
      </c>
      <c r="F45" s="423">
        <v>10576</v>
      </c>
      <c r="G45" s="398">
        <f>D45-F45</f>
        <v>590</v>
      </c>
      <c r="H45" s="414">
        <f t="shared" si="8"/>
        <v>0.0557866868381241</v>
      </c>
      <c r="I45" s="398">
        <v>11147</v>
      </c>
      <c r="J45" s="398">
        <f t="shared" si="3"/>
        <v>-19</v>
      </c>
      <c r="K45" s="414">
        <f t="shared" si="12"/>
        <v>-0.00170159412502239</v>
      </c>
    </row>
    <row r="46" ht="30" customHeight="1" spans="1:11">
      <c r="A46" s="411" t="s">
        <v>56</v>
      </c>
      <c r="B46" s="398">
        <v>14179</v>
      </c>
      <c r="C46" s="398">
        <v>14969</v>
      </c>
      <c r="D46" s="398">
        <v>14969</v>
      </c>
      <c r="E46" s="414">
        <f t="shared" si="16"/>
        <v>1</v>
      </c>
      <c r="F46" s="423">
        <v>14179</v>
      </c>
      <c r="G46" s="398">
        <f>D46-F46</f>
        <v>790</v>
      </c>
      <c r="H46" s="414">
        <f t="shared" ref="H46:H52" si="17">G46/F46</f>
        <v>0.0557162000141054</v>
      </c>
      <c r="I46" s="398">
        <v>14969</v>
      </c>
      <c r="J46" s="398">
        <f t="shared" si="3"/>
        <v>0</v>
      </c>
      <c r="K46" s="414">
        <f t="shared" si="12"/>
        <v>0</v>
      </c>
    </row>
    <row r="47" ht="21.75" customHeight="1" spans="1:11">
      <c r="A47" s="411" t="s">
        <v>57</v>
      </c>
      <c r="B47" s="398">
        <v>336</v>
      </c>
      <c r="C47" s="398">
        <v>630.51</v>
      </c>
      <c r="D47" s="424">
        <v>4919</v>
      </c>
      <c r="E47" s="414">
        <f t="shared" ref="E47:E52" si="18">D47/C47</f>
        <v>7.80162091005694</v>
      </c>
      <c r="F47" s="423">
        <v>7616</v>
      </c>
      <c r="G47" s="398">
        <f t="shared" ref="G47:G52" si="19">D47-F47</f>
        <v>-2697</v>
      </c>
      <c r="H47" s="414">
        <f t="shared" si="17"/>
        <v>-0.354122899159664</v>
      </c>
      <c r="I47" s="430">
        <v>1536</v>
      </c>
      <c r="J47" s="398">
        <f t="shared" ref="J46:J52" si="20">I47-D47</f>
        <v>-3383</v>
      </c>
      <c r="K47" s="414">
        <f t="shared" ref="K46:K56" si="21">J47/D47</f>
        <v>-0.687741410855865</v>
      </c>
    </row>
    <row r="48" ht="21.75" customHeight="1" spans="1:11">
      <c r="A48" s="411" t="s">
        <v>58</v>
      </c>
      <c r="B48" s="398"/>
      <c r="C48" s="398">
        <v>823</v>
      </c>
      <c r="D48" s="398">
        <v>680</v>
      </c>
      <c r="E48" s="414">
        <f t="shared" si="18"/>
        <v>0.826245443499392</v>
      </c>
      <c r="F48" s="398"/>
      <c r="G48" s="398">
        <f t="shared" si="19"/>
        <v>680</v>
      </c>
      <c r="H48" s="414"/>
      <c r="I48" s="398">
        <v>150</v>
      </c>
      <c r="J48" s="398">
        <f t="shared" si="20"/>
        <v>-530</v>
      </c>
      <c r="K48" s="414">
        <f t="shared" si="21"/>
        <v>-0.779411764705882</v>
      </c>
    </row>
    <row r="49" ht="21.75" customHeight="1" spans="1:11">
      <c r="A49" s="411" t="s">
        <v>59</v>
      </c>
      <c r="B49" s="398"/>
      <c r="C49" s="398">
        <v>620</v>
      </c>
      <c r="D49" s="398">
        <v>-139</v>
      </c>
      <c r="E49" s="414">
        <f t="shared" si="18"/>
        <v>-0.224193548387097</v>
      </c>
      <c r="F49" s="398"/>
      <c r="G49" s="398">
        <f t="shared" si="19"/>
        <v>-139</v>
      </c>
      <c r="H49" s="414"/>
      <c r="I49" s="431"/>
      <c r="J49" s="398">
        <f t="shared" si="20"/>
        <v>139</v>
      </c>
      <c r="K49" s="414">
        <f t="shared" si="21"/>
        <v>-1</v>
      </c>
    </row>
    <row r="50" ht="21.75" customHeight="1" spans="1:11">
      <c r="A50" s="411" t="s">
        <v>60</v>
      </c>
      <c r="B50" s="398"/>
      <c r="C50" s="398">
        <v>7567</v>
      </c>
      <c r="D50" s="398">
        <v>10494.33</v>
      </c>
      <c r="E50" s="414">
        <f t="shared" si="18"/>
        <v>1.38685476410731</v>
      </c>
      <c r="F50" s="398"/>
      <c r="G50" s="398">
        <f t="shared" si="19"/>
        <v>10494.33</v>
      </c>
      <c r="H50" s="414"/>
      <c r="I50" s="431"/>
      <c r="J50" s="398">
        <f t="shared" si="20"/>
        <v>-10494.33</v>
      </c>
      <c r="K50" s="414">
        <f t="shared" si="21"/>
        <v>-1</v>
      </c>
    </row>
    <row r="51" ht="27" customHeight="1" spans="1:11">
      <c r="A51" s="411" t="s">
        <v>61</v>
      </c>
      <c r="B51" s="398">
        <v>7439</v>
      </c>
      <c r="C51" s="398">
        <v>8485</v>
      </c>
      <c r="D51" s="398">
        <v>8585</v>
      </c>
      <c r="E51" s="414">
        <f t="shared" si="18"/>
        <v>1.01178550383029</v>
      </c>
      <c r="F51" s="423">
        <v>7439</v>
      </c>
      <c r="G51" s="398">
        <f t="shared" si="19"/>
        <v>1146</v>
      </c>
      <c r="H51" s="414">
        <f t="shared" si="17"/>
        <v>0.154052964108079</v>
      </c>
      <c r="I51" s="431">
        <v>7659</v>
      </c>
      <c r="J51" s="398">
        <f t="shared" si="20"/>
        <v>-926</v>
      </c>
      <c r="K51" s="414">
        <f t="shared" si="21"/>
        <v>-0.107862550960978</v>
      </c>
    </row>
    <row r="52" ht="21.75" customHeight="1" spans="1:11">
      <c r="A52" s="411" t="s">
        <v>62</v>
      </c>
      <c r="B52" s="398">
        <v>13108</v>
      </c>
      <c r="C52" s="398">
        <v>13108</v>
      </c>
      <c r="D52" s="398">
        <v>13099</v>
      </c>
      <c r="E52" s="414">
        <f t="shared" si="18"/>
        <v>0.999313396399146</v>
      </c>
      <c r="F52" s="423">
        <v>13099</v>
      </c>
      <c r="G52" s="398">
        <f t="shared" si="19"/>
        <v>0</v>
      </c>
      <c r="H52" s="414">
        <f t="shared" si="17"/>
        <v>0</v>
      </c>
      <c r="I52" s="431">
        <v>13108</v>
      </c>
      <c r="J52" s="398">
        <f t="shared" si="20"/>
        <v>9</v>
      </c>
      <c r="K52" s="414">
        <f t="shared" si="21"/>
        <v>0.000687075349263303</v>
      </c>
    </row>
    <row r="53" ht="21.75" customHeight="1" spans="1:11">
      <c r="A53" s="411" t="s">
        <v>63</v>
      </c>
      <c r="B53" s="398">
        <v>385</v>
      </c>
      <c r="C53" s="398">
        <v>336.68</v>
      </c>
      <c r="D53" s="398">
        <v>394.19</v>
      </c>
      <c r="E53" s="414"/>
      <c r="F53" s="398"/>
      <c r="G53" s="398"/>
      <c r="H53" s="414"/>
      <c r="I53" s="398">
        <v>334</v>
      </c>
      <c r="J53" s="398"/>
      <c r="K53" s="414">
        <f t="shared" si="21"/>
        <v>0</v>
      </c>
    </row>
    <row r="54" ht="21.75" customHeight="1" spans="1:11">
      <c r="A54" s="411" t="s">
        <v>64</v>
      </c>
      <c r="B54" s="177">
        <v>1325</v>
      </c>
      <c r="C54" s="398">
        <v>1599</v>
      </c>
      <c r="D54" s="398">
        <v>1599</v>
      </c>
      <c r="E54" s="414">
        <f>D54/C54</f>
        <v>1</v>
      </c>
      <c r="F54" s="425">
        <v>1472</v>
      </c>
      <c r="G54" s="398">
        <f>D54-F54</f>
        <v>127</v>
      </c>
      <c r="H54" s="414">
        <f>G54/F54</f>
        <v>0.0862771739130435</v>
      </c>
      <c r="I54" s="398">
        <v>1439</v>
      </c>
      <c r="J54" s="398">
        <f>I54-D54</f>
        <v>-160</v>
      </c>
      <c r="K54" s="414">
        <f t="shared" si="21"/>
        <v>-0.100062539086929</v>
      </c>
    </row>
    <row r="55" ht="21.75" customHeight="1" spans="1:11">
      <c r="A55" s="411" t="s">
        <v>65</v>
      </c>
      <c r="B55" s="398"/>
      <c r="C55" s="398">
        <v>337</v>
      </c>
      <c r="D55" s="424">
        <v>122</v>
      </c>
      <c r="E55" s="414"/>
      <c r="F55" s="423">
        <v>239</v>
      </c>
      <c r="G55" s="398">
        <f>D55-F55</f>
        <v>-117</v>
      </c>
      <c r="H55" s="414">
        <f>G55/F55</f>
        <v>-0.489539748953975</v>
      </c>
      <c r="I55" s="398">
        <v>303</v>
      </c>
      <c r="J55" s="398">
        <f>I55-D55</f>
        <v>181</v>
      </c>
      <c r="K55" s="414">
        <f t="shared" si="21"/>
        <v>1.48360655737705</v>
      </c>
    </row>
    <row r="56" ht="28.05" customHeight="1" spans="1:11">
      <c r="A56" s="426" t="s">
        <v>66</v>
      </c>
      <c r="B56" s="398">
        <v>17791</v>
      </c>
      <c r="C56" s="398">
        <v>32937</v>
      </c>
      <c r="D56" s="398">
        <v>37653</v>
      </c>
      <c r="E56" s="414"/>
      <c r="F56" s="423">
        <v>37125</v>
      </c>
      <c r="G56" s="398">
        <f>D56-F56</f>
        <v>528</v>
      </c>
      <c r="H56" s="414">
        <f>G56/F56</f>
        <v>0.0142222222222222</v>
      </c>
      <c r="I56" s="398">
        <v>23606</v>
      </c>
      <c r="J56" s="398">
        <f>I56-D56</f>
        <v>-14047</v>
      </c>
      <c r="K56" s="414">
        <f t="shared" si="21"/>
        <v>-0.373064563248612</v>
      </c>
    </row>
    <row r="57" ht="28.05" customHeight="1" spans="1:11">
      <c r="A57" s="411" t="s">
        <v>67</v>
      </c>
      <c r="B57" s="398"/>
      <c r="C57" s="398">
        <f>1517+9</f>
        <v>1526</v>
      </c>
      <c r="D57" s="398">
        <v>619.89</v>
      </c>
      <c r="E57" s="414">
        <f t="shared" ref="E57:E65" si="22">D57/C57</f>
        <v>0.406218872870249</v>
      </c>
      <c r="F57" s="423">
        <v>2232</v>
      </c>
      <c r="G57" s="398">
        <f t="shared" ref="G57:G65" si="23">D57-F57</f>
        <v>-1612.11</v>
      </c>
      <c r="H57" s="414">
        <f t="shared" ref="H57:H65" si="24">G57/F57</f>
        <v>-0.722271505376344</v>
      </c>
      <c r="I57" s="427">
        <v>22</v>
      </c>
      <c r="J57" s="398">
        <f t="shared" ref="J57:J65" si="25">I57-D57</f>
        <v>-597.89</v>
      </c>
      <c r="K57" s="414">
        <f t="shared" ref="K57:K65" si="26">J57/D57</f>
        <v>-0.964509832389618</v>
      </c>
    </row>
    <row r="58" ht="28.05" customHeight="1" spans="1:11">
      <c r="A58" s="411" t="s">
        <v>68</v>
      </c>
      <c r="B58" s="427">
        <v>13281.3</v>
      </c>
      <c r="C58" s="398">
        <v>13312.46</v>
      </c>
      <c r="D58" s="398">
        <v>16582.72</v>
      </c>
      <c r="E58" s="414">
        <f t="shared" si="22"/>
        <v>1.24565407144885</v>
      </c>
      <c r="F58" s="423">
        <v>14949</v>
      </c>
      <c r="G58" s="398">
        <f t="shared" si="23"/>
        <v>1633.72</v>
      </c>
      <c r="H58" s="414">
        <f t="shared" si="24"/>
        <v>0.109286239882266</v>
      </c>
      <c r="I58" s="427">
        <f>13864.27+121</f>
        <v>13985.27</v>
      </c>
      <c r="J58" s="398">
        <f t="shared" si="25"/>
        <v>-2597.45</v>
      </c>
      <c r="K58" s="414">
        <f t="shared" si="26"/>
        <v>-0.156635943922348</v>
      </c>
    </row>
    <row r="59" ht="28.05" customHeight="1" spans="1:11">
      <c r="A59" s="411" t="s">
        <v>69</v>
      </c>
      <c r="B59" s="427">
        <v>373.68</v>
      </c>
      <c r="C59" s="398">
        <v>374</v>
      </c>
      <c r="D59" s="398">
        <v>546.18</v>
      </c>
      <c r="E59" s="414">
        <f t="shared" si="22"/>
        <v>1.4603743315508</v>
      </c>
      <c r="F59" s="423">
        <v>622</v>
      </c>
      <c r="G59" s="398">
        <f t="shared" si="23"/>
        <v>-75.82</v>
      </c>
      <c r="H59" s="414">
        <f t="shared" si="24"/>
        <v>-0.121897106109325</v>
      </c>
      <c r="I59" s="427">
        <f>441.68-I75+124.9</f>
        <v>200.58</v>
      </c>
      <c r="J59" s="398">
        <f t="shared" si="25"/>
        <v>-345.6</v>
      </c>
      <c r="K59" s="414">
        <f t="shared" si="26"/>
        <v>-0.632758431286389</v>
      </c>
    </row>
    <row r="60" ht="28.05" customHeight="1" spans="1:11">
      <c r="A60" s="411" t="s">
        <v>70</v>
      </c>
      <c r="B60" s="427">
        <v>19994.44</v>
      </c>
      <c r="C60" s="398">
        <v>23394.83</v>
      </c>
      <c r="D60" s="398">
        <v>23438</v>
      </c>
      <c r="E60" s="414">
        <f t="shared" si="22"/>
        <v>1.00184527949124</v>
      </c>
      <c r="F60" s="423">
        <v>19658</v>
      </c>
      <c r="G60" s="398">
        <f t="shared" si="23"/>
        <v>3780</v>
      </c>
      <c r="H60" s="414">
        <f t="shared" si="24"/>
        <v>0.192288126971208</v>
      </c>
      <c r="I60" s="427">
        <f>23586.89+42.84</f>
        <v>23629.73</v>
      </c>
      <c r="J60" s="398">
        <f t="shared" si="25"/>
        <v>191.73</v>
      </c>
      <c r="K60" s="414">
        <f t="shared" si="26"/>
        <v>0.00818030548681626</v>
      </c>
    </row>
    <row r="61" ht="28.05" customHeight="1" spans="1:11">
      <c r="A61" s="411" t="s">
        <v>71</v>
      </c>
      <c r="B61" s="427">
        <v>4614.86</v>
      </c>
      <c r="C61" s="398">
        <f>52.55+4562.45</f>
        <v>4615</v>
      </c>
      <c r="D61" s="398">
        <v>7969.59</v>
      </c>
      <c r="E61" s="414">
        <f t="shared" si="22"/>
        <v>1.72688840736728</v>
      </c>
      <c r="F61" s="423">
        <v>7102</v>
      </c>
      <c r="G61" s="398">
        <f t="shared" si="23"/>
        <v>867.59</v>
      </c>
      <c r="H61" s="414">
        <f t="shared" si="24"/>
        <v>0.122161362996339</v>
      </c>
      <c r="I61" s="427">
        <f>3758.76+2572.83</f>
        <v>6331.59</v>
      </c>
      <c r="J61" s="398">
        <f t="shared" si="25"/>
        <v>-1638</v>
      </c>
      <c r="K61" s="414">
        <f t="shared" si="26"/>
        <v>-0.20553127576199</v>
      </c>
    </row>
    <row r="62" ht="28.05" customHeight="1" spans="1:11">
      <c r="A62" s="411" t="s">
        <v>72</v>
      </c>
      <c r="B62" s="427">
        <v>1549.17</v>
      </c>
      <c r="C62" s="398">
        <v>1549</v>
      </c>
      <c r="D62" s="398">
        <v>2753</v>
      </c>
      <c r="E62" s="414">
        <f t="shared" si="22"/>
        <v>1.77727566171724</v>
      </c>
      <c r="F62" s="423">
        <v>2794</v>
      </c>
      <c r="G62" s="398">
        <f t="shared" si="23"/>
        <v>-41</v>
      </c>
      <c r="H62" s="414">
        <f t="shared" si="24"/>
        <v>-0.0146743020758769</v>
      </c>
      <c r="I62" s="427">
        <v>2804.59</v>
      </c>
      <c r="J62" s="398">
        <f t="shared" si="25"/>
        <v>51.5900000000001</v>
      </c>
      <c r="K62" s="414">
        <f t="shared" si="26"/>
        <v>0.018739556847076</v>
      </c>
    </row>
    <row r="63" ht="28.05" customHeight="1" spans="1:11">
      <c r="A63" s="411" t="s">
        <v>73</v>
      </c>
      <c r="B63" s="427">
        <v>11093.71</v>
      </c>
      <c r="C63" s="398">
        <f>6266+4828</f>
        <v>11094</v>
      </c>
      <c r="D63" s="398">
        <v>19200.65</v>
      </c>
      <c r="E63" s="414">
        <f t="shared" si="22"/>
        <v>1.7307238146746</v>
      </c>
      <c r="F63" s="423">
        <v>24655</v>
      </c>
      <c r="G63" s="398">
        <f t="shared" si="23"/>
        <v>-5454.35</v>
      </c>
      <c r="H63" s="414">
        <f t="shared" si="24"/>
        <v>-0.221226931656865</v>
      </c>
      <c r="I63" s="427">
        <f>6835+7848.35</f>
        <v>14683.35</v>
      </c>
      <c r="J63" s="398">
        <f t="shared" si="25"/>
        <v>-4517.3</v>
      </c>
      <c r="K63" s="414">
        <f t="shared" si="26"/>
        <v>-0.235268076861981</v>
      </c>
    </row>
    <row r="64" ht="28.05" customHeight="1" spans="1:11">
      <c r="A64" s="411" t="s">
        <v>74</v>
      </c>
      <c r="B64" s="427"/>
      <c r="C64" s="398">
        <v>0</v>
      </c>
      <c r="D64" s="398">
        <v>1083</v>
      </c>
      <c r="E64" s="414"/>
      <c r="F64" s="423">
        <v>17326</v>
      </c>
      <c r="G64" s="398">
        <f t="shared" si="23"/>
        <v>-16243</v>
      </c>
      <c r="H64" s="414">
        <f t="shared" si="24"/>
        <v>-0.937492785409212</v>
      </c>
      <c r="I64" s="427">
        <v>0</v>
      </c>
      <c r="J64" s="398">
        <f t="shared" si="25"/>
        <v>-1083</v>
      </c>
      <c r="K64" s="414">
        <f t="shared" si="26"/>
        <v>-1</v>
      </c>
    </row>
    <row r="65" ht="28.05" customHeight="1" spans="1:11">
      <c r="A65" s="411" t="s">
        <v>75</v>
      </c>
      <c r="B65" s="427">
        <v>183.56</v>
      </c>
      <c r="C65" s="398">
        <f>35.42+148.56</f>
        <v>183.98</v>
      </c>
      <c r="D65" s="398">
        <v>334.42</v>
      </c>
      <c r="E65" s="414">
        <f t="shared" si="22"/>
        <v>1.81769757582346</v>
      </c>
      <c r="F65" s="423">
        <v>185</v>
      </c>
      <c r="G65" s="398">
        <f t="shared" si="23"/>
        <v>149.42</v>
      </c>
      <c r="H65" s="414">
        <f t="shared" si="24"/>
        <v>0.807675675675676</v>
      </c>
      <c r="I65" s="427">
        <v>52.79</v>
      </c>
      <c r="J65" s="398">
        <f t="shared" si="25"/>
        <v>-281.63</v>
      </c>
      <c r="K65" s="414">
        <f t="shared" si="26"/>
        <v>-0.842144608576042</v>
      </c>
    </row>
    <row r="66" ht="28.05" customHeight="1" spans="1:11">
      <c r="A66" s="411" t="s">
        <v>76</v>
      </c>
      <c r="B66" s="427"/>
      <c r="C66" s="398"/>
      <c r="D66" s="398">
        <v>30</v>
      </c>
      <c r="E66" s="414"/>
      <c r="F66" s="423">
        <v>32</v>
      </c>
      <c r="G66" s="398"/>
      <c r="H66" s="414"/>
      <c r="I66" s="427"/>
      <c r="J66" s="398"/>
      <c r="K66" s="414"/>
    </row>
    <row r="67" ht="28.05" customHeight="1" spans="1:11">
      <c r="A67" s="411" t="s">
        <v>77</v>
      </c>
      <c r="B67" s="427"/>
      <c r="C67" s="398"/>
      <c r="D67" s="398"/>
      <c r="E67" s="414"/>
      <c r="F67" s="423">
        <v>1083</v>
      </c>
      <c r="G67" s="398">
        <f>D67-F66</f>
        <v>-32</v>
      </c>
      <c r="H67" s="414">
        <f>G67/F66</f>
        <v>-1</v>
      </c>
      <c r="I67" s="427"/>
      <c r="J67" s="398">
        <f>I67-D67</f>
        <v>0</v>
      </c>
      <c r="K67" s="414"/>
    </row>
    <row r="68" s="402" customFormat="1" ht="21.75" customHeight="1" spans="1:11">
      <c r="A68" s="420" t="s">
        <v>78</v>
      </c>
      <c r="B68" s="399">
        <f>SUM(B69:B89)</f>
        <v>10717.43</v>
      </c>
      <c r="C68" s="399">
        <f>SUM(C69:C89)</f>
        <v>43415.742267</v>
      </c>
      <c r="D68" s="399">
        <f>SUM(D69:D89)</f>
        <v>31354.7734</v>
      </c>
      <c r="E68" s="410">
        <f>D68/C68</f>
        <v>0.72219825719374</v>
      </c>
      <c r="F68" s="399">
        <f>SUM(F69:F89)</f>
        <v>51788</v>
      </c>
      <c r="G68" s="399">
        <f t="shared" ref="G68:G90" si="27">D68-F68</f>
        <v>-20433.2266</v>
      </c>
      <c r="H68" s="410">
        <f t="shared" ref="H68:H83" si="28">G68/F68</f>
        <v>-0.394555236734379</v>
      </c>
      <c r="I68" s="399">
        <f>SUM(I69:I89)</f>
        <v>13574.4978</v>
      </c>
      <c r="J68" s="399">
        <f>I68-D68</f>
        <v>-17780.2756</v>
      </c>
      <c r="K68" s="410">
        <f>J68/D68</f>
        <v>-0.567067584038097</v>
      </c>
    </row>
    <row r="69" ht="21.75" customHeight="1" spans="1:11">
      <c r="A69" s="411" t="s">
        <v>79</v>
      </c>
      <c r="B69" s="398"/>
      <c r="C69" s="398">
        <v>434.11181</v>
      </c>
      <c r="D69" s="398">
        <v>105.53</v>
      </c>
      <c r="E69" s="414">
        <f>D69/C69</f>
        <v>0.243094054501765</v>
      </c>
      <c r="F69" s="423">
        <v>184</v>
      </c>
      <c r="G69" s="398">
        <f t="shared" si="27"/>
        <v>-78.47</v>
      </c>
      <c r="H69" s="414">
        <f t="shared" si="28"/>
        <v>-0.426467391304348</v>
      </c>
      <c r="I69" s="398">
        <f>69.14+47.83+4.3</f>
        <v>121.27</v>
      </c>
      <c r="J69" s="398">
        <f t="shared" ref="J69:J90" si="29">I69-D69</f>
        <v>15.74</v>
      </c>
      <c r="K69" s="414">
        <f>J69/D69</f>
        <v>0.149151899933668</v>
      </c>
    </row>
    <row r="70" ht="21.75" customHeight="1" spans="1:11">
      <c r="A70" s="411" t="s">
        <v>80</v>
      </c>
      <c r="B70" s="398"/>
      <c r="C70" s="398"/>
      <c r="D70" s="398"/>
      <c r="E70" s="414"/>
      <c r="F70" s="398">
        <v>0</v>
      </c>
      <c r="G70" s="398">
        <f t="shared" si="27"/>
        <v>0</v>
      </c>
      <c r="H70" s="414"/>
      <c r="I70" s="398"/>
      <c r="J70" s="398">
        <f t="shared" si="29"/>
        <v>0</v>
      </c>
      <c r="K70" s="414"/>
    </row>
    <row r="71" ht="21.75" customHeight="1" spans="1:11">
      <c r="A71" s="411" t="s">
        <v>81</v>
      </c>
      <c r="B71" s="398"/>
      <c r="C71" s="398">
        <v>0</v>
      </c>
      <c r="D71" s="398"/>
      <c r="E71" s="414"/>
      <c r="F71" s="398">
        <v>0</v>
      </c>
      <c r="G71" s="398">
        <f t="shared" si="27"/>
        <v>0</v>
      </c>
      <c r="H71" s="414"/>
      <c r="I71" s="398">
        <v>59</v>
      </c>
      <c r="J71" s="398">
        <f t="shared" si="29"/>
        <v>59</v>
      </c>
      <c r="K71" s="414"/>
    </row>
    <row r="72" ht="21.75" customHeight="1" spans="1:11">
      <c r="A72" s="411" t="s">
        <v>82</v>
      </c>
      <c r="B72" s="398"/>
      <c r="C72" s="398">
        <v>574.3</v>
      </c>
      <c r="D72" s="398">
        <v>1505</v>
      </c>
      <c r="E72" s="414"/>
      <c r="F72" s="423">
        <v>135</v>
      </c>
      <c r="G72" s="398">
        <f t="shared" si="27"/>
        <v>1370</v>
      </c>
      <c r="H72" s="414">
        <f t="shared" si="28"/>
        <v>10.1481481481481</v>
      </c>
      <c r="I72" s="398">
        <v>1157.29</v>
      </c>
      <c r="J72" s="398">
        <f t="shared" si="29"/>
        <v>-347.71</v>
      </c>
      <c r="K72" s="414">
        <f t="shared" ref="K72:K84" si="30">J72/D72</f>
        <v>-0.231036544850498</v>
      </c>
    </row>
    <row r="73" ht="21.75" customHeight="1" spans="1:11">
      <c r="A73" s="411" t="s">
        <v>83</v>
      </c>
      <c r="B73" s="398"/>
      <c r="C73" s="398">
        <v>4301.92</v>
      </c>
      <c r="D73" s="398">
        <v>832</v>
      </c>
      <c r="E73" s="414">
        <f t="shared" ref="E73:E82" si="31">D73/C73</f>
        <v>0.193402015844088</v>
      </c>
      <c r="F73" s="423">
        <v>3168</v>
      </c>
      <c r="G73" s="398">
        <f t="shared" si="27"/>
        <v>-2336</v>
      </c>
      <c r="H73" s="414">
        <f t="shared" si="28"/>
        <v>-0.737373737373737</v>
      </c>
      <c r="I73" s="437"/>
      <c r="J73" s="398">
        <f t="shared" si="29"/>
        <v>-832</v>
      </c>
      <c r="K73" s="414">
        <f t="shared" si="30"/>
        <v>-1</v>
      </c>
    </row>
    <row r="74" ht="21.75" customHeight="1" spans="1:11">
      <c r="A74" s="411" t="s">
        <v>84</v>
      </c>
      <c r="B74" s="398"/>
      <c r="C74" s="398">
        <v>0</v>
      </c>
      <c r="D74" s="398">
        <v>260</v>
      </c>
      <c r="E74" s="414"/>
      <c r="F74" s="398">
        <v>200</v>
      </c>
      <c r="G74" s="398">
        <f t="shared" si="27"/>
        <v>60</v>
      </c>
      <c r="H74" s="414">
        <f t="shared" si="28"/>
        <v>0.3</v>
      </c>
      <c r="I74" s="437">
        <v>90</v>
      </c>
      <c r="J74" s="398">
        <f t="shared" si="29"/>
        <v>-170</v>
      </c>
      <c r="K74" s="414">
        <f t="shared" si="30"/>
        <v>-0.653846153846154</v>
      </c>
    </row>
    <row r="75" ht="21.75" customHeight="1" spans="1:11">
      <c r="A75" s="411" t="s">
        <v>85</v>
      </c>
      <c r="B75" s="398">
        <v>155</v>
      </c>
      <c r="C75" s="398">
        <f>882.88-374+260</f>
        <v>768.88</v>
      </c>
      <c r="D75" s="398">
        <v>120</v>
      </c>
      <c r="E75" s="414">
        <f t="shared" si="31"/>
        <v>0.156071168452814</v>
      </c>
      <c r="F75" s="423">
        <v>10</v>
      </c>
      <c r="G75" s="398">
        <f t="shared" si="27"/>
        <v>110</v>
      </c>
      <c r="H75" s="414">
        <f t="shared" si="28"/>
        <v>11</v>
      </c>
      <c r="I75" s="437">
        <f>26.1+215+124.9</f>
        <v>366</v>
      </c>
      <c r="J75" s="398">
        <f t="shared" si="29"/>
        <v>246</v>
      </c>
      <c r="K75" s="414">
        <f t="shared" si="30"/>
        <v>2.05</v>
      </c>
    </row>
    <row r="76" ht="21.75" customHeight="1" spans="1:11">
      <c r="A76" s="411" t="s">
        <v>86</v>
      </c>
      <c r="B76" s="398">
        <v>268.68</v>
      </c>
      <c r="C76" s="398">
        <v>383.75</v>
      </c>
      <c r="D76" s="398">
        <v>368.2099</v>
      </c>
      <c r="E76" s="414">
        <f t="shared" si="31"/>
        <v>0.959504625407166</v>
      </c>
      <c r="F76" s="423">
        <v>2081</v>
      </c>
      <c r="G76" s="398">
        <f t="shared" si="27"/>
        <v>-1712.7901</v>
      </c>
      <c r="H76" s="414">
        <f t="shared" si="28"/>
        <v>-0.823061076405574</v>
      </c>
      <c r="I76" s="437">
        <f>218.66+528.06</f>
        <v>746.72</v>
      </c>
      <c r="J76" s="398">
        <f t="shared" si="29"/>
        <v>378.5101</v>
      </c>
      <c r="K76" s="414">
        <f t="shared" si="30"/>
        <v>1.02797371825146</v>
      </c>
    </row>
    <row r="77" ht="21.75" customHeight="1" spans="1:11">
      <c r="A77" s="411" t="s">
        <v>87</v>
      </c>
      <c r="B77" s="398">
        <v>247.58</v>
      </c>
      <c r="C77" s="398">
        <f>8568.82-4562.45</f>
        <v>4006.37</v>
      </c>
      <c r="D77" s="398">
        <v>416</v>
      </c>
      <c r="E77" s="414">
        <f t="shared" si="31"/>
        <v>0.103834643330496</v>
      </c>
      <c r="F77" s="423">
        <v>2085</v>
      </c>
      <c r="G77" s="398">
        <f t="shared" si="27"/>
        <v>-1669</v>
      </c>
      <c r="H77" s="414">
        <f t="shared" si="28"/>
        <v>-0.800479616306954</v>
      </c>
      <c r="I77" s="437">
        <f>280.6+271</f>
        <v>551.6</v>
      </c>
      <c r="J77" s="398">
        <f t="shared" si="29"/>
        <v>135.6</v>
      </c>
      <c r="K77" s="414">
        <f t="shared" si="30"/>
        <v>0.325961538461539</v>
      </c>
    </row>
    <row r="78" ht="21.75" customHeight="1" spans="1:11">
      <c r="A78" s="411" t="s">
        <v>88</v>
      </c>
      <c r="B78" s="398"/>
      <c r="C78" s="398">
        <f>4752.55-1549</f>
        <v>3203.55</v>
      </c>
      <c r="D78" s="398">
        <v>2265</v>
      </c>
      <c r="E78" s="414">
        <f t="shared" si="31"/>
        <v>0.707028140656459</v>
      </c>
      <c r="F78" s="423">
        <v>2558</v>
      </c>
      <c r="G78" s="398">
        <f t="shared" si="27"/>
        <v>-293</v>
      </c>
      <c r="H78" s="414">
        <f t="shared" si="28"/>
        <v>-0.114542611415168</v>
      </c>
      <c r="I78" s="437">
        <f>3635.2878-2804.59</f>
        <v>830.6978</v>
      </c>
      <c r="J78" s="398">
        <f t="shared" si="29"/>
        <v>-1434.3022</v>
      </c>
      <c r="K78" s="414">
        <f t="shared" si="30"/>
        <v>-0.633246004415011</v>
      </c>
    </row>
    <row r="79" ht="21.75" customHeight="1" spans="1:11">
      <c r="A79" s="411" t="s">
        <v>89</v>
      </c>
      <c r="B79" s="398"/>
      <c r="C79" s="398">
        <v>30</v>
      </c>
      <c r="D79" s="398">
        <v>124</v>
      </c>
      <c r="E79" s="414">
        <f t="shared" si="31"/>
        <v>4.13333333333333</v>
      </c>
      <c r="F79" s="423">
        <v>2182</v>
      </c>
      <c r="G79" s="398">
        <f t="shared" si="27"/>
        <v>-2058</v>
      </c>
      <c r="H79" s="414">
        <f t="shared" si="28"/>
        <v>-0.943171402383135</v>
      </c>
      <c r="I79" s="437"/>
      <c r="J79" s="398">
        <f t="shared" si="29"/>
        <v>-124</v>
      </c>
      <c r="K79" s="414">
        <f t="shared" si="30"/>
        <v>-1</v>
      </c>
    </row>
    <row r="80" ht="21.75" customHeight="1" spans="1:11">
      <c r="A80" s="411" t="s">
        <v>90</v>
      </c>
      <c r="B80" s="398">
        <v>9766.17</v>
      </c>
      <c r="C80" s="398">
        <f>27957.65-4828</f>
        <v>23129.65</v>
      </c>
      <c r="D80" s="398">
        <v>16337</v>
      </c>
      <c r="E80" s="414">
        <f t="shared" si="31"/>
        <v>0.706322836705268</v>
      </c>
      <c r="F80" s="423">
        <v>34874</v>
      </c>
      <c r="G80" s="398">
        <f t="shared" si="27"/>
        <v>-18537</v>
      </c>
      <c r="H80" s="414">
        <f t="shared" si="28"/>
        <v>-0.531542123071629</v>
      </c>
      <c r="I80" s="437">
        <f>14000.01-7848.35</f>
        <v>6151.66</v>
      </c>
      <c r="J80" s="398">
        <f t="shared" si="29"/>
        <v>-10185.34</v>
      </c>
      <c r="K80" s="414">
        <f t="shared" si="30"/>
        <v>-0.623452286221461</v>
      </c>
    </row>
    <row r="81" ht="21.75" customHeight="1" spans="1:11">
      <c r="A81" s="411" t="s">
        <v>91</v>
      </c>
      <c r="B81" s="398">
        <v>280</v>
      </c>
      <c r="C81" s="398">
        <v>3094.48</v>
      </c>
      <c r="D81" s="398">
        <v>1673</v>
      </c>
      <c r="E81" s="414">
        <f t="shared" si="31"/>
        <v>0.540640107546341</v>
      </c>
      <c r="F81" s="423">
        <v>335</v>
      </c>
      <c r="G81" s="398">
        <f t="shared" si="27"/>
        <v>1338</v>
      </c>
      <c r="H81" s="414">
        <f t="shared" si="28"/>
        <v>3.99402985074627</v>
      </c>
      <c r="I81" s="437">
        <v>1508</v>
      </c>
      <c r="J81" s="398">
        <f t="shared" si="29"/>
        <v>-165</v>
      </c>
      <c r="K81" s="414">
        <f t="shared" si="30"/>
        <v>-0.0986252241482367</v>
      </c>
    </row>
    <row r="82" ht="21.75" customHeight="1" spans="1:11">
      <c r="A82" s="411" t="s">
        <v>92</v>
      </c>
      <c r="B82" s="398"/>
      <c r="C82" s="398">
        <v>250</v>
      </c>
      <c r="D82" s="398">
        <v>1319</v>
      </c>
      <c r="E82" s="414">
        <f t="shared" si="31"/>
        <v>5.276</v>
      </c>
      <c r="F82" s="423">
        <v>932</v>
      </c>
      <c r="G82" s="398">
        <f t="shared" si="27"/>
        <v>387</v>
      </c>
      <c r="H82" s="414">
        <f t="shared" si="28"/>
        <v>0.415236051502146</v>
      </c>
      <c r="I82" s="437"/>
      <c r="J82" s="398">
        <f t="shared" si="29"/>
        <v>-1319</v>
      </c>
      <c r="K82" s="414">
        <f t="shared" si="30"/>
        <v>-1</v>
      </c>
    </row>
    <row r="83" ht="21.75" customHeight="1" spans="1:11">
      <c r="A83" s="411" t="s">
        <v>93</v>
      </c>
      <c r="B83" s="398"/>
      <c r="C83" s="398">
        <v>0</v>
      </c>
      <c r="D83" s="398">
        <v>2158</v>
      </c>
      <c r="E83" s="414"/>
      <c r="F83" s="423">
        <v>487</v>
      </c>
      <c r="G83" s="398">
        <f t="shared" si="27"/>
        <v>1671</v>
      </c>
      <c r="H83" s="414">
        <f t="shared" si="28"/>
        <v>3.43121149897331</v>
      </c>
      <c r="I83" s="437">
        <v>640</v>
      </c>
      <c r="J83" s="398">
        <f t="shared" si="29"/>
        <v>-1518</v>
      </c>
      <c r="K83" s="414">
        <f t="shared" si="30"/>
        <v>-0.703429101019462</v>
      </c>
    </row>
    <row r="84" ht="21.75" customHeight="1" spans="1:11">
      <c r="A84" s="411" t="s">
        <v>94</v>
      </c>
      <c r="B84" s="398"/>
      <c r="C84" s="398">
        <v>1266.560457</v>
      </c>
      <c r="D84" s="398">
        <v>1720</v>
      </c>
      <c r="E84" s="414"/>
      <c r="F84" s="398">
        <v>466</v>
      </c>
      <c r="G84" s="398">
        <f t="shared" si="27"/>
        <v>1254</v>
      </c>
      <c r="H84" s="414">
        <f t="shared" ref="H84:H102" si="32">G84/F84</f>
        <v>2.69098712446352</v>
      </c>
      <c r="I84" s="437"/>
      <c r="J84" s="398">
        <f t="shared" si="29"/>
        <v>-1720</v>
      </c>
      <c r="K84" s="414">
        <f t="shared" si="30"/>
        <v>-1</v>
      </c>
    </row>
    <row r="85" ht="21.75" customHeight="1" spans="1:11">
      <c r="A85" s="411" t="s">
        <v>95</v>
      </c>
      <c r="B85" s="398"/>
      <c r="C85" s="398">
        <v>1582.73</v>
      </c>
      <c r="D85" s="398">
        <v>1005.0335</v>
      </c>
      <c r="E85" s="414">
        <f t="shared" ref="E85:E88" si="33">D85/C85</f>
        <v>0.634999968409015</v>
      </c>
      <c r="F85" s="423">
        <v>383</v>
      </c>
      <c r="G85" s="398">
        <f t="shared" si="27"/>
        <v>622.0335</v>
      </c>
      <c r="H85" s="414">
        <f t="shared" si="32"/>
        <v>1.62410835509138</v>
      </c>
      <c r="I85" s="437">
        <f>523.26+50</f>
        <v>573.26</v>
      </c>
      <c r="J85" s="398">
        <f t="shared" si="29"/>
        <v>-431.7735</v>
      </c>
      <c r="K85" s="414">
        <f t="shared" ref="K85:K89" si="34">J85/D85</f>
        <v>-0.429611052765903</v>
      </c>
    </row>
    <row r="86" ht="21.75" customHeight="1" spans="1:11">
      <c r="A86" s="411" t="s">
        <v>96</v>
      </c>
      <c r="B86" s="398"/>
      <c r="C86" s="398">
        <f>299-148.56</f>
        <v>150.44</v>
      </c>
      <c r="D86" s="398"/>
      <c r="E86" s="414">
        <f t="shared" si="33"/>
        <v>0</v>
      </c>
      <c r="F86" s="398">
        <v>0</v>
      </c>
      <c r="G86" s="398">
        <f t="shared" si="27"/>
        <v>0</v>
      </c>
      <c r="H86" s="414"/>
      <c r="I86" s="437">
        <v>0</v>
      </c>
      <c r="J86" s="398">
        <f t="shared" si="29"/>
        <v>0</v>
      </c>
      <c r="K86" s="414"/>
    </row>
    <row r="87" ht="21.75" customHeight="1" spans="1:11">
      <c r="A87" s="411" t="s">
        <v>97</v>
      </c>
      <c r="B87" s="398"/>
      <c r="C87" s="398">
        <v>52</v>
      </c>
      <c r="D87" s="398">
        <v>52</v>
      </c>
      <c r="E87" s="414"/>
      <c r="F87" s="423">
        <v>80</v>
      </c>
      <c r="G87" s="398">
        <f t="shared" si="27"/>
        <v>-28</v>
      </c>
      <c r="H87" s="414">
        <f t="shared" si="32"/>
        <v>-0.35</v>
      </c>
      <c r="I87" s="437"/>
      <c r="J87" s="398">
        <f t="shared" si="29"/>
        <v>-52</v>
      </c>
      <c r="K87" s="414">
        <f>J87/D87</f>
        <v>-1</v>
      </c>
    </row>
    <row r="88" ht="21.75" customHeight="1" spans="1:11">
      <c r="A88" s="411" t="s">
        <v>98</v>
      </c>
      <c r="B88" s="398"/>
      <c r="C88" s="398">
        <v>187</v>
      </c>
      <c r="D88" s="398">
        <v>771</v>
      </c>
      <c r="E88" s="414">
        <f t="shared" si="33"/>
        <v>4.12299465240642</v>
      </c>
      <c r="F88" s="423">
        <v>53</v>
      </c>
      <c r="G88" s="398">
        <f t="shared" si="27"/>
        <v>718</v>
      </c>
      <c r="H88" s="414">
        <f t="shared" si="32"/>
        <v>13.5471698113208</v>
      </c>
      <c r="I88" s="398">
        <v>779</v>
      </c>
      <c r="J88" s="398">
        <f t="shared" si="29"/>
        <v>8</v>
      </c>
      <c r="K88" s="414">
        <f t="shared" si="34"/>
        <v>0.0103761348897536</v>
      </c>
    </row>
    <row r="89" ht="21.75" customHeight="1" spans="1:11">
      <c r="A89" s="411" t="s">
        <v>99</v>
      </c>
      <c r="B89" s="398"/>
      <c r="C89" s="398"/>
      <c r="D89" s="398">
        <v>324</v>
      </c>
      <c r="E89" s="414"/>
      <c r="F89" s="423">
        <v>1575</v>
      </c>
      <c r="G89" s="398">
        <f t="shared" si="27"/>
        <v>-1251</v>
      </c>
      <c r="H89" s="414">
        <f t="shared" si="32"/>
        <v>-0.794285714285714</v>
      </c>
      <c r="I89" s="398"/>
      <c r="J89" s="398">
        <f t="shared" si="29"/>
        <v>-324</v>
      </c>
      <c r="K89" s="414">
        <f t="shared" si="34"/>
        <v>-1</v>
      </c>
    </row>
    <row r="90" s="402" customFormat="1" ht="21.75" customHeight="1" spans="1:11">
      <c r="A90" s="420" t="s">
        <v>100</v>
      </c>
      <c r="B90" s="399"/>
      <c r="C90" s="399"/>
      <c r="D90" s="399"/>
      <c r="E90" s="414"/>
      <c r="F90" s="399"/>
      <c r="G90" s="398">
        <f t="shared" si="27"/>
        <v>0</v>
      </c>
      <c r="H90" s="414"/>
      <c r="I90" s="399"/>
      <c r="J90" s="398">
        <f t="shared" ref="J90:J95" si="35">I90-D90</f>
        <v>0</v>
      </c>
      <c r="K90" s="414"/>
    </row>
    <row r="91" s="402" customFormat="1" ht="21.75" customHeight="1" spans="1:11">
      <c r="A91" s="432" t="s">
        <v>101</v>
      </c>
      <c r="B91" s="399">
        <f>B92+B95</f>
        <v>46176</v>
      </c>
      <c r="C91" s="399">
        <f>C92+C95</f>
        <v>51044</v>
      </c>
      <c r="D91" s="399">
        <f>D92+D95</f>
        <v>51044</v>
      </c>
      <c r="E91" s="400">
        <v>0.1359</v>
      </c>
      <c r="F91" s="399">
        <f>F92+F95</f>
        <v>8426</v>
      </c>
      <c r="G91" s="399">
        <f t="shared" ref="G91:G101" si="36">D91-F91</f>
        <v>42618</v>
      </c>
      <c r="H91" s="410">
        <f t="shared" si="32"/>
        <v>5.05791597436506</v>
      </c>
      <c r="I91" s="399">
        <f>I92+I95</f>
        <v>77365</v>
      </c>
      <c r="J91" s="399">
        <f t="shared" si="35"/>
        <v>26321</v>
      </c>
      <c r="K91" s="410">
        <f t="shared" ref="K90:K95" si="37">J91/D91</f>
        <v>0.515653161977901</v>
      </c>
    </row>
    <row r="92" s="402" customFormat="1" ht="21.75" customHeight="1" spans="1:11">
      <c r="A92" s="432" t="s">
        <v>102</v>
      </c>
      <c r="B92" s="399">
        <f>B93+B94</f>
        <v>46176</v>
      </c>
      <c r="C92" s="399">
        <f>SUM(C93:C94)</f>
        <v>51044</v>
      </c>
      <c r="D92" s="399">
        <f>SUM(D93:D94)</f>
        <v>51044</v>
      </c>
      <c r="E92" s="410">
        <f>D92/C92</f>
        <v>1</v>
      </c>
      <c r="F92" s="399">
        <f>SUM(F93:F94)</f>
        <v>8426</v>
      </c>
      <c r="G92" s="399">
        <f t="shared" si="36"/>
        <v>42618</v>
      </c>
      <c r="H92" s="410">
        <f t="shared" si="32"/>
        <v>5.05791597436506</v>
      </c>
      <c r="I92" s="399">
        <f>I93+I94</f>
        <v>77365</v>
      </c>
      <c r="J92" s="399">
        <f t="shared" si="35"/>
        <v>26321</v>
      </c>
      <c r="K92" s="410">
        <f t="shared" si="37"/>
        <v>0.515653161977901</v>
      </c>
    </row>
    <row r="93" ht="21.75" customHeight="1" spans="1:11">
      <c r="A93" s="433" t="s">
        <v>103</v>
      </c>
      <c r="B93" s="398">
        <v>46176</v>
      </c>
      <c r="C93" s="398">
        <v>51044</v>
      </c>
      <c r="D93" s="398">
        <v>51044</v>
      </c>
      <c r="E93" s="414">
        <f>D93/C93</f>
        <v>1</v>
      </c>
      <c r="F93" s="398">
        <v>8426</v>
      </c>
      <c r="G93" s="398">
        <f t="shared" si="36"/>
        <v>42618</v>
      </c>
      <c r="H93" s="414">
        <f t="shared" si="32"/>
        <v>5.05791597436506</v>
      </c>
      <c r="I93" s="398">
        <v>77365</v>
      </c>
      <c r="J93" s="398">
        <f t="shared" si="35"/>
        <v>26321</v>
      </c>
      <c r="K93" s="414">
        <f t="shared" si="37"/>
        <v>0.515653161977901</v>
      </c>
    </row>
    <row r="94" ht="21.75" customHeight="1" spans="1:11">
      <c r="A94" s="433" t="s">
        <v>104</v>
      </c>
      <c r="B94" s="398"/>
      <c r="C94" s="398"/>
      <c r="D94" s="398"/>
      <c r="E94" s="414"/>
      <c r="F94" s="398"/>
      <c r="G94" s="398">
        <f t="shared" si="36"/>
        <v>0</v>
      </c>
      <c r="H94" s="414"/>
      <c r="I94" s="398"/>
      <c r="J94" s="398">
        <f t="shared" ref="J94:J102" si="38">I94-D94</f>
        <v>0</v>
      </c>
      <c r="K94" s="414"/>
    </row>
    <row r="95" s="402" customFormat="1" ht="21.75" customHeight="1" spans="1:11">
      <c r="A95" s="432" t="s">
        <v>105</v>
      </c>
      <c r="B95" s="398">
        <f>SUM(B96:B97)</f>
        <v>0</v>
      </c>
      <c r="C95" s="398">
        <f>SUM(C96:C97)</f>
        <v>0</v>
      </c>
      <c r="D95" s="399"/>
      <c r="E95" s="414"/>
      <c r="F95" s="398"/>
      <c r="G95" s="398">
        <f t="shared" si="36"/>
        <v>0</v>
      </c>
      <c r="H95" s="414"/>
      <c r="I95" s="398">
        <f>SUM(I96:I97)</f>
        <v>0</v>
      </c>
      <c r="J95" s="398">
        <f t="shared" si="38"/>
        <v>0</v>
      </c>
      <c r="K95" s="414"/>
    </row>
    <row r="96" ht="21.75" customHeight="1" spans="1:11">
      <c r="A96" s="433" t="s">
        <v>103</v>
      </c>
      <c r="B96" s="398"/>
      <c r="C96" s="398"/>
      <c r="D96" s="398"/>
      <c r="E96" s="414"/>
      <c r="F96" s="398"/>
      <c r="G96" s="398">
        <f t="shared" si="36"/>
        <v>0</v>
      </c>
      <c r="H96" s="414"/>
      <c r="I96" s="398"/>
      <c r="J96" s="398">
        <f t="shared" si="38"/>
        <v>0</v>
      </c>
      <c r="K96" s="414"/>
    </row>
    <row r="97" ht="21.75" customHeight="1" spans="1:11">
      <c r="A97" s="433" t="s">
        <v>104</v>
      </c>
      <c r="B97" s="398"/>
      <c r="C97" s="398"/>
      <c r="D97" s="399"/>
      <c r="E97" s="414"/>
      <c r="F97" s="398"/>
      <c r="G97" s="398">
        <f t="shared" si="36"/>
        <v>0</v>
      </c>
      <c r="H97" s="414"/>
      <c r="I97" s="398"/>
      <c r="J97" s="398">
        <f t="shared" si="38"/>
        <v>0</v>
      </c>
      <c r="K97" s="414"/>
    </row>
    <row r="98" s="402" customFormat="1" ht="21.75" customHeight="1" spans="1:11">
      <c r="A98" s="432" t="s">
        <v>106</v>
      </c>
      <c r="B98" s="399"/>
      <c r="C98" s="399"/>
      <c r="D98" s="399">
        <v>11000</v>
      </c>
      <c r="E98" s="410"/>
      <c r="F98" s="399">
        <v>11240</v>
      </c>
      <c r="G98" s="399">
        <f t="shared" si="36"/>
        <v>-240</v>
      </c>
      <c r="H98" s="410">
        <f t="shared" si="32"/>
        <v>-0.0213523131672598</v>
      </c>
      <c r="I98" s="399"/>
      <c r="J98" s="399">
        <f t="shared" si="38"/>
        <v>-11000</v>
      </c>
      <c r="K98" s="410">
        <f>J98/D98</f>
        <v>-1</v>
      </c>
    </row>
    <row r="99" s="402" customFormat="1" ht="21.75" customHeight="1" spans="1:11">
      <c r="A99" s="432" t="s">
        <v>107</v>
      </c>
      <c r="B99" s="399"/>
      <c r="C99" s="399"/>
      <c r="D99" s="434"/>
      <c r="E99" s="410"/>
      <c r="F99" s="399"/>
      <c r="G99" s="399">
        <f t="shared" si="36"/>
        <v>0</v>
      </c>
      <c r="H99" s="410"/>
      <c r="I99" s="399"/>
      <c r="J99" s="399">
        <f t="shared" si="38"/>
        <v>0</v>
      </c>
      <c r="K99" s="410"/>
    </row>
    <row r="100" s="402" customFormat="1" ht="21.75" customHeight="1" spans="1:11">
      <c r="A100" s="409" t="s">
        <v>108</v>
      </c>
      <c r="B100" s="399"/>
      <c r="C100" s="399">
        <f>129299-80400</f>
        <v>48899</v>
      </c>
      <c r="D100" s="435">
        <v>48944</v>
      </c>
      <c r="E100" s="410">
        <f>D100/C100</f>
        <v>1.00092026421808</v>
      </c>
      <c r="F100" s="399">
        <v>12366</v>
      </c>
      <c r="G100" s="399">
        <f t="shared" si="36"/>
        <v>36578</v>
      </c>
      <c r="H100" s="410">
        <f t="shared" si="32"/>
        <v>2.95794921559114</v>
      </c>
      <c r="I100" s="399"/>
      <c r="J100" s="399">
        <f t="shared" si="38"/>
        <v>-48944</v>
      </c>
      <c r="K100" s="410">
        <f>J100/D100</f>
        <v>-1</v>
      </c>
    </row>
    <row r="101" ht="21.75" customHeight="1" spans="1:11">
      <c r="A101" s="432" t="s">
        <v>109</v>
      </c>
      <c r="B101" s="399"/>
      <c r="C101" s="399"/>
      <c r="D101" s="399"/>
      <c r="E101" s="414"/>
      <c r="F101" s="398"/>
      <c r="G101" s="398">
        <f t="shared" si="36"/>
        <v>0</v>
      </c>
      <c r="H101" s="414"/>
      <c r="I101" s="399"/>
      <c r="J101" s="398">
        <f t="shared" si="38"/>
        <v>0</v>
      </c>
      <c r="K101" s="414"/>
    </row>
    <row r="102" s="402" customFormat="1" ht="21.75" customHeight="1" spans="1:11">
      <c r="A102" s="436" t="s">
        <v>110</v>
      </c>
      <c r="B102" s="399">
        <f>B33+B34</f>
        <v>284245.15</v>
      </c>
      <c r="C102" s="399">
        <f>C33+C34</f>
        <v>406147.672267</v>
      </c>
      <c r="D102" s="399">
        <f>D33+D34</f>
        <v>432841.7434</v>
      </c>
      <c r="E102" s="410">
        <f>D102/C102</f>
        <v>1.06572503785138</v>
      </c>
      <c r="F102" s="399">
        <f>F33+F34</f>
        <v>373913</v>
      </c>
      <c r="G102" s="399">
        <v>37177</v>
      </c>
      <c r="H102" s="410">
        <f t="shared" si="32"/>
        <v>0.0994268720263805</v>
      </c>
      <c r="I102" s="399">
        <f>I33+I34</f>
        <v>340146.6478</v>
      </c>
      <c r="J102" s="399">
        <f t="shared" si="38"/>
        <v>-92695.0956</v>
      </c>
      <c r="K102" s="410">
        <f>J102/D102</f>
        <v>-0.214154704377341</v>
      </c>
    </row>
    <row r="103" ht="24" customHeight="1"/>
    <row r="104" ht="24" customHeight="1"/>
    <row r="105" ht="24" customHeight="1" spans="9:9">
      <c r="I105" s="438"/>
    </row>
    <row r="106" ht="24" customHeight="1"/>
    <row r="107" ht="24" customHeight="1"/>
    <row r="168" spans="1:1">
      <c r="A168" s="439"/>
    </row>
  </sheetData>
  <autoFilter ref="A6:N102">
    <extLst/>
  </autoFilter>
  <mergeCells count="13">
    <mergeCell ref="A2:K2"/>
    <mergeCell ref="J3:K3"/>
    <mergeCell ref="B4:H4"/>
    <mergeCell ref="I4:K4"/>
    <mergeCell ref="G5:H5"/>
    <mergeCell ref="J5:K5"/>
    <mergeCell ref="A4:A6"/>
    <mergeCell ref="B5:B6"/>
    <mergeCell ref="C5:C6"/>
    <mergeCell ref="D5:D6"/>
    <mergeCell ref="E5:E6"/>
    <mergeCell ref="F5:F6"/>
    <mergeCell ref="I5:I6"/>
  </mergeCells>
  <pageMargins left="0.357638888888889" right="0.357638888888889" top="0.275" bottom="0.511805555555556" header="0.5" footer="0.156944444444444"/>
  <pageSetup paperSize="9" firstPageNumber="20" fitToHeight="0" orientation="landscape" useFirstPageNumber="1" horizontalDpi="600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8"/>
  <sheetViews>
    <sheetView showZeros="0" workbookViewId="0">
      <pane ySplit="6" topLeftCell="A16" activePane="bottomLeft" state="frozen"/>
      <selection/>
      <selection pane="bottomLeft" activeCell="A1" sqref="A1"/>
    </sheetView>
  </sheetViews>
  <sheetFormatPr defaultColWidth="8" defaultRowHeight="14.25"/>
  <cols>
    <col min="1" max="1" width="26.4666666666667" style="355" customWidth="1"/>
    <col min="2" max="2" width="10.1333333333333" style="355" customWidth="1"/>
    <col min="3" max="3" width="10.3333333333333" style="356" customWidth="1"/>
    <col min="4" max="4" width="9.73333333333333" style="355" customWidth="1"/>
    <col min="5" max="5" width="11.1333333333333" style="357" customWidth="1"/>
    <col min="6" max="6" width="10.1333333333333" style="355" customWidth="1"/>
    <col min="7" max="7" width="0.133333333333333" style="355" customWidth="1"/>
    <col min="8" max="8" width="10.1333333333333" style="355" customWidth="1"/>
    <col min="9" max="9" width="9.6" style="355" customWidth="1"/>
    <col min="10" max="10" width="9.4" style="355" customWidth="1"/>
    <col min="11" max="11" width="10.2" style="358" customWidth="1"/>
    <col min="12" max="12" width="10.4666666666667" style="355" customWidth="1"/>
    <col min="13" max="13" width="10.25" style="355" customWidth="1"/>
    <col min="14" max="14" width="9.38333333333333" style="355" customWidth="1"/>
    <col min="15" max="17" width="8" style="355" hidden="1" customWidth="1"/>
    <col min="18" max="18" width="9.46666666666667" style="355" hidden="1" customWidth="1"/>
    <col min="19" max="19" width="14.3333333333333" style="355" hidden="1" customWidth="1"/>
    <col min="20" max="20" width="8" style="355" hidden="1" customWidth="1"/>
    <col min="21" max="21" width="13.1333333333333" style="355" hidden="1" customWidth="1"/>
    <col min="22" max="22" width="0.75" style="355" hidden="1" customWidth="1"/>
    <col min="23" max="24" width="8" style="355" hidden="1" customWidth="1"/>
    <col min="25" max="16384" width="8" style="355"/>
  </cols>
  <sheetData>
    <row r="1" s="353" customFormat="1" ht="21" customHeight="1" spans="1:11">
      <c r="A1" s="303" t="s">
        <v>111</v>
      </c>
      <c r="C1" s="359"/>
      <c r="E1" s="360"/>
      <c r="K1" s="388"/>
    </row>
    <row r="2" s="353" customFormat="1" ht="29.25" customHeight="1" spans="1:14">
      <c r="A2" s="6" t="s">
        <v>112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353" customFormat="1" ht="20.25" customHeight="1" spans="1:14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89"/>
      <c r="L3" s="390" t="s">
        <v>113</v>
      </c>
      <c r="M3" s="390"/>
      <c r="N3" s="390"/>
    </row>
    <row r="4" ht="24.75" customHeight="1" spans="1:14">
      <c r="A4" s="50" t="s">
        <v>3</v>
      </c>
      <c r="B4" s="362" t="s">
        <v>4</v>
      </c>
      <c r="C4" s="363"/>
      <c r="D4" s="363"/>
      <c r="E4" s="363"/>
      <c r="F4" s="363"/>
      <c r="G4" s="363"/>
      <c r="H4" s="363"/>
      <c r="I4" s="363"/>
      <c r="J4" s="363"/>
      <c r="K4" s="391" t="s">
        <v>5</v>
      </c>
      <c r="L4" s="66"/>
      <c r="M4" s="66"/>
      <c r="N4" s="66"/>
    </row>
    <row r="5" ht="51" customHeight="1" spans="1:17">
      <c r="A5" s="50"/>
      <c r="B5" s="364" t="s">
        <v>114</v>
      </c>
      <c r="C5" s="365"/>
      <c r="D5" s="366" t="s">
        <v>115</v>
      </c>
      <c r="E5" s="367" t="s">
        <v>8</v>
      </c>
      <c r="F5" s="368" t="s">
        <v>116</v>
      </c>
      <c r="G5" s="368" t="s">
        <v>117</v>
      </c>
      <c r="H5" s="369" t="s">
        <v>10</v>
      </c>
      <c r="I5" s="51" t="s">
        <v>118</v>
      </c>
      <c r="J5" s="362"/>
      <c r="K5" s="392" t="s">
        <v>12</v>
      </c>
      <c r="L5" s="366" t="s">
        <v>119</v>
      </c>
      <c r="M5" s="51" t="s">
        <v>120</v>
      </c>
      <c r="N5" s="66"/>
      <c r="Q5" s="355" t="s">
        <v>121</v>
      </c>
    </row>
    <row r="6" ht="36" customHeight="1" spans="1:21">
      <c r="A6" s="50"/>
      <c r="B6" s="51" t="s">
        <v>122</v>
      </c>
      <c r="C6" s="370" t="s">
        <v>119</v>
      </c>
      <c r="D6" s="371"/>
      <c r="E6" s="372"/>
      <c r="F6" s="373"/>
      <c r="G6" s="373"/>
      <c r="H6" s="371"/>
      <c r="I6" s="51" t="s">
        <v>14</v>
      </c>
      <c r="J6" s="393" t="s">
        <v>16</v>
      </c>
      <c r="K6" s="394"/>
      <c r="L6" s="371"/>
      <c r="M6" s="51" t="s">
        <v>14</v>
      </c>
      <c r="N6" s="51" t="s">
        <v>16</v>
      </c>
      <c r="U6" s="355" t="s">
        <v>123</v>
      </c>
    </row>
    <row r="7" ht="24.75" customHeight="1" spans="1:19">
      <c r="A7" s="374" t="s">
        <v>124</v>
      </c>
      <c r="B7" s="375">
        <v>21530.951475</v>
      </c>
      <c r="C7" s="376">
        <v>21327.263375</v>
      </c>
      <c r="D7" s="377">
        <v>24368</v>
      </c>
      <c r="E7" s="377">
        <v>24210</v>
      </c>
      <c r="F7" s="378">
        <f t="shared" ref="F7:F26" si="0">E7/D7</f>
        <v>0.993516086671044</v>
      </c>
      <c r="G7" s="379">
        <f t="shared" ref="G7:G31" si="1">D7-E7</f>
        <v>158</v>
      </c>
      <c r="H7" s="377">
        <v>22725</v>
      </c>
      <c r="I7" s="377">
        <f>E7-H7</f>
        <v>1485</v>
      </c>
      <c r="J7" s="378">
        <f>I7/H7</f>
        <v>0.0653465346534653</v>
      </c>
      <c r="K7" s="395">
        <v>22519.051564</v>
      </c>
      <c r="L7" s="376">
        <v>22239.71</v>
      </c>
      <c r="M7" s="377">
        <f>L7-C7</f>
        <v>912.446625000004</v>
      </c>
      <c r="N7" s="396">
        <f>M7/C7</f>
        <v>0.0427831085946818</v>
      </c>
      <c r="S7" s="355">
        <f>D7-E7</f>
        <v>158</v>
      </c>
    </row>
    <row r="8" ht="24.75" customHeight="1" spans="1:19">
      <c r="A8" s="374" t="s">
        <v>125</v>
      </c>
      <c r="B8" s="375"/>
      <c r="C8" s="376"/>
      <c r="D8" s="377"/>
      <c r="E8" s="377">
        <v>0</v>
      </c>
      <c r="F8" s="378"/>
      <c r="G8" s="379">
        <f t="shared" si="1"/>
        <v>0</v>
      </c>
      <c r="H8" s="377">
        <v>0</v>
      </c>
      <c r="I8" s="377">
        <f t="shared" ref="I8:I26" si="2">E8-H8</f>
        <v>0</v>
      </c>
      <c r="J8" s="378"/>
      <c r="K8" s="395"/>
      <c r="L8" s="376"/>
      <c r="M8" s="377">
        <f t="shared" ref="M8:M34" si="3">L8-C8</f>
        <v>0</v>
      </c>
      <c r="N8" s="396"/>
      <c r="S8" s="355">
        <f t="shared" ref="S8:S30" si="4">D8-E8</f>
        <v>0</v>
      </c>
    </row>
    <row r="9" ht="24.75" customHeight="1" spans="1:19">
      <c r="A9" s="374" t="s">
        <v>126</v>
      </c>
      <c r="B9" s="375">
        <v>189.14</v>
      </c>
      <c r="C9" s="380">
        <v>189.14</v>
      </c>
      <c r="D9" s="377">
        <v>259</v>
      </c>
      <c r="E9" s="377">
        <v>259</v>
      </c>
      <c r="F9" s="378">
        <f t="shared" si="0"/>
        <v>1</v>
      </c>
      <c r="G9" s="379">
        <f t="shared" si="1"/>
        <v>0</v>
      </c>
      <c r="H9" s="377">
        <v>208</v>
      </c>
      <c r="I9" s="377">
        <f t="shared" si="2"/>
        <v>51</v>
      </c>
      <c r="J9" s="378">
        <f t="shared" ref="J9:J37" si="5">I9/H9</f>
        <v>0.245192307692308</v>
      </c>
      <c r="K9" s="395">
        <v>203.22</v>
      </c>
      <c r="L9" s="397">
        <v>144.22</v>
      </c>
      <c r="M9" s="377">
        <f t="shared" si="3"/>
        <v>-44.92</v>
      </c>
      <c r="N9" s="396">
        <f t="shared" ref="N9:N37" si="6">M9/C9</f>
        <v>-0.237496034683303</v>
      </c>
      <c r="S9" s="355">
        <f t="shared" si="4"/>
        <v>0</v>
      </c>
    </row>
    <row r="10" ht="24.75" customHeight="1" spans="1:19">
      <c r="A10" s="374" t="s">
        <v>127</v>
      </c>
      <c r="B10" s="375">
        <v>9759.835178</v>
      </c>
      <c r="C10" s="376">
        <v>8695.505178</v>
      </c>
      <c r="D10" s="377">
        <v>12536</v>
      </c>
      <c r="E10" s="377">
        <v>10880</v>
      </c>
      <c r="F10" s="378">
        <f t="shared" si="0"/>
        <v>0.867900446713465</v>
      </c>
      <c r="G10" s="379">
        <f t="shared" si="1"/>
        <v>1656</v>
      </c>
      <c r="H10" s="377">
        <v>9879</v>
      </c>
      <c r="I10" s="377">
        <f t="shared" si="2"/>
        <v>1001</v>
      </c>
      <c r="J10" s="378">
        <f t="shared" si="5"/>
        <v>0.10132604514627</v>
      </c>
      <c r="K10" s="395">
        <v>10044.948407</v>
      </c>
      <c r="L10" s="376">
        <v>7220.19</v>
      </c>
      <c r="M10" s="377">
        <f t="shared" si="3"/>
        <v>-1475.315178</v>
      </c>
      <c r="N10" s="396">
        <f t="shared" si="6"/>
        <v>-0.169664113562098</v>
      </c>
      <c r="O10" s="355" t="s">
        <v>128</v>
      </c>
      <c r="P10" s="355" t="s">
        <v>129</v>
      </c>
      <c r="Q10" s="355">
        <v>20</v>
      </c>
      <c r="S10" s="355">
        <f t="shared" si="4"/>
        <v>1656</v>
      </c>
    </row>
    <row r="11" ht="24.75" customHeight="1" spans="1:19">
      <c r="A11" s="374" t="s">
        <v>130</v>
      </c>
      <c r="B11" s="375">
        <v>56632.178933</v>
      </c>
      <c r="C11" s="376">
        <v>39670.819033</v>
      </c>
      <c r="D11" s="377">
        <v>62568</v>
      </c>
      <c r="E11" s="377">
        <v>54563</v>
      </c>
      <c r="F11" s="378">
        <f t="shared" si="0"/>
        <v>0.872059199590845</v>
      </c>
      <c r="G11" s="379">
        <f t="shared" si="1"/>
        <v>8005</v>
      </c>
      <c r="H11" s="377">
        <v>52085</v>
      </c>
      <c r="I11" s="377">
        <f t="shared" si="2"/>
        <v>2478</v>
      </c>
      <c r="J11" s="378">
        <f t="shared" si="5"/>
        <v>0.0475760775655179</v>
      </c>
      <c r="K11" s="395">
        <v>65918.1859</v>
      </c>
      <c r="L11" s="376">
        <v>43634.19</v>
      </c>
      <c r="M11" s="377">
        <f t="shared" si="3"/>
        <v>3963.370967</v>
      </c>
      <c r="N11" s="396">
        <f t="shared" si="6"/>
        <v>0.099906456776279</v>
      </c>
      <c r="Q11" s="355">
        <v>2</v>
      </c>
      <c r="S11" s="355">
        <f t="shared" si="4"/>
        <v>8005</v>
      </c>
    </row>
    <row r="12" ht="24.75" customHeight="1" spans="1:19">
      <c r="A12" s="374" t="s">
        <v>131</v>
      </c>
      <c r="B12" s="375">
        <v>376.828275</v>
      </c>
      <c r="C12" s="376">
        <v>332</v>
      </c>
      <c r="D12" s="377">
        <v>3667</v>
      </c>
      <c r="E12" s="377">
        <v>3567</v>
      </c>
      <c r="F12" s="378">
        <f t="shared" si="0"/>
        <v>0.972729751840742</v>
      </c>
      <c r="G12" s="379">
        <f t="shared" si="1"/>
        <v>100</v>
      </c>
      <c r="H12" s="377">
        <v>308</v>
      </c>
      <c r="I12" s="377">
        <f t="shared" si="2"/>
        <v>3259</v>
      </c>
      <c r="J12" s="378">
        <f t="shared" si="5"/>
        <v>10.5811688311688</v>
      </c>
      <c r="K12" s="395">
        <v>4605.6</v>
      </c>
      <c r="L12" s="376">
        <v>4505.6</v>
      </c>
      <c r="M12" s="377">
        <f t="shared" si="3"/>
        <v>4173.6</v>
      </c>
      <c r="N12" s="396">
        <f t="shared" si="6"/>
        <v>12.5710843373494</v>
      </c>
      <c r="S12" s="355">
        <f t="shared" si="4"/>
        <v>100</v>
      </c>
    </row>
    <row r="13" ht="24.75" customHeight="1" spans="1:19">
      <c r="A13" s="374" t="s">
        <v>132</v>
      </c>
      <c r="B13" s="375">
        <v>2862.172877</v>
      </c>
      <c r="C13" s="376">
        <v>1730.948477</v>
      </c>
      <c r="D13" s="377">
        <v>3586</v>
      </c>
      <c r="E13" s="377">
        <v>2761</v>
      </c>
      <c r="F13" s="378">
        <f t="shared" si="0"/>
        <v>0.769938650306748</v>
      </c>
      <c r="G13" s="379">
        <f t="shared" si="1"/>
        <v>825</v>
      </c>
      <c r="H13" s="377">
        <v>1927</v>
      </c>
      <c r="I13" s="377">
        <f t="shared" si="2"/>
        <v>834</v>
      </c>
      <c r="J13" s="378">
        <f t="shared" si="5"/>
        <v>0.432797093928386</v>
      </c>
      <c r="K13" s="395">
        <v>2897.696743</v>
      </c>
      <c r="L13" s="376">
        <v>1416.84</v>
      </c>
      <c r="M13" s="377">
        <f t="shared" si="3"/>
        <v>-314.108477</v>
      </c>
      <c r="N13" s="396">
        <f t="shared" si="6"/>
        <v>-0.181466104377872</v>
      </c>
      <c r="S13" s="355">
        <f t="shared" si="4"/>
        <v>825</v>
      </c>
    </row>
    <row r="14" ht="24.75" customHeight="1" spans="1:19">
      <c r="A14" s="374" t="s">
        <v>133</v>
      </c>
      <c r="B14" s="375">
        <v>38507.984599</v>
      </c>
      <c r="C14" s="376">
        <v>17095.245799</v>
      </c>
      <c r="D14" s="377">
        <f>47449+919</f>
        <v>48368</v>
      </c>
      <c r="E14" s="377">
        <v>46218</v>
      </c>
      <c r="F14" s="378">
        <f t="shared" si="0"/>
        <v>0.955549123387364</v>
      </c>
      <c r="G14" s="379">
        <f t="shared" si="1"/>
        <v>2150</v>
      </c>
      <c r="H14" s="377">
        <v>41753</v>
      </c>
      <c r="I14" s="377">
        <f t="shared" si="2"/>
        <v>4465</v>
      </c>
      <c r="J14" s="378">
        <f t="shared" si="5"/>
        <v>0.106938423586329</v>
      </c>
      <c r="K14" s="395">
        <v>48380.028135</v>
      </c>
      <c r="L14" s="395">
        <v>22743.14</v>
      </c>
      <c r="M14" s="398">
        <f t="shared" si="3"/>
        <v>5647.894201</v>
      </c>
      <c r="N14" s="396">
        <f t="shared" si="6"/>
        <v>0.330378063433892</v>
      </c>
      <c r="S14" s="355">
        <f t="shared" si="4"/>
        <v>2150</v>
      </c>
    </row>
    <row r="15" ht="24.75" customHeight="1" spans="1:19">
      <c r="A15" s="374" t="s">
        <v>134</v>
      </c>
      <c r="B15" s="375">
        <v>15905.318712</v>
      </c>
      <c r="C15" s="376">
        <v>8990.699712</v>
      </c>
      <c r="D15" s="377">
        <v>22159</v>
      </c>
      <c r="E15" s="377">
        <v>21670</v>
      </c>
      <c r="F15" s="378">
        <f t="shared" si="0"/>
        <v>0.977932217157814</v>
      </c>
      <c r="G15" s="379">
        <f t="shared" si="1"/>
        <v>489</v>
      </c>
      <c r="H15" s="377">
        <v>16437</v>
      </c>
      <c r="I15" s="377">
        <f t="shared" si="2"/>
        <v>5233</v>
      </c>
      <c r="J15" s="378">
        <f t="shared" si="5"/>
        <v>0.318367098618969</v>
      </c>
      <c r="K15" s="395">
        <v>17419.84759</v>
      </c>
      <c r="L15" s="395">
        <v>9564.41</v>
      </c>
      <c r="M15" s="377">
        <f t="shared" si="3"/>
        <v>573.710288</v>
      </c>
      <c r="N15" s="396">
        <f t="shared" si="6"/>
        <v>0.0638115281766403</v>
      </c>
      <c r="O15" s="355" t="s">
        <v>128</v>
      </c>
      <c r="P15" s="355" t="s">
        <v>135</v>
      </c>
      <c r="S15" s="355">
        <f t="shared" si="4"/>
        <v>489</v>
      </c>
    </row>
    <row r="16" ht="24.75" customHeight="1" spans="1:19">
      <c r="A16" s="374" t="s">
        <v>136</v>
      </c>
      <c r="B16" s="375">
        <v>7506.6952</v>
      </c>
      <c r="C16" s="376">
        <v>45.39</v>
      </c>
      <c r="D16" s="377">
        <v>12255</v>
      </c>
      <c r="E16" s="377">
        <v>6340</v>
      </c>
      <c r="F16" s="378">
        <f t="shared" si="0"/>
        <v>0.51733986128111</v>
      </c>
      <c r="G16" s="379">
        <f t="shared" si="1"/>
        <v>5915</v>
      </c>
      <c r="H16" s="377">
        <v>3831</v>
      </c>
      <c r="I16" s="377">
        <f t="shared" si="2"/>
        <v>2509</v>
      </c>
      <c r="J16" s="378">
        <f t="shared" si="5"/>
        <v>0.654920386322109</v>
      </c>
      <c r="K16" s="395">
        <v>9553.724826</v>
      </c>
      <c r="L16" s="376">
        <v>37.96</v>
      </c>
      <c r="M16" s="377">
        <f t="shared" si="3"/>
        <v>-7.43</v>
      </c>
      <c r="N16" s="396">
        <f t="shared" si="6"/>
        <v>-0.163692443269443</v>
      </c>
      <c r="Q16" s="355">
        <v>2794</v>
      </c>
      <c r="S16" s="355">
        <f t="shared" si="4"/>
        <v>5915</v>
      </c>
    </row>
    <row r="17" ht="24.75" customHeight="1" spans="1:19">
      <c r="A17" s="374" t="s">
        <v>137</v>
      </c>
      <c r="B17" s="375">
        <v>6137.084562</v>
      </c>
      <c r="C17" s="376">
        <v>5191.574562</v>
      </c>
      <c r="D17" s="377">
        <v>7396</v>
      </c>
      <c r="E17" s="377">
        <v>6499</v>
      </c>
      <c r="F17" s="378">
        <f t="shared" si="0"/>
        <v>0.878718226068145</v>
      </c>
      <c r="G17" s="379">
        <f t="shared" si="1"/>
        <v>897</v>
      </c>
      <c r="H17" s="377">
        <v>6865</v>
      </c>
      <c r="I17" s="377">
        <f t="shared" si="2"/>
        <v>-366</v>
      </c>
      <c r="J17" s="378">
        <f t="shared" si="5"/>
        <v>-0.0533139111434814</v>
      </c>
      <c r="K17" s="395">
        <v>3877.51</v>
      </c>
      <c r="L17" s="376">
        <v>2980.37</v>
      </c>
      <c r="M17" s="377">
        <f t="shared" si="3"/>
        <v>-2211.204562</v>
      </c>
      <c r="N17" s="396">
        <f t="shared" si="6"/>
        <v>-0.425921757569472</v>
      </c>
      <c r="S17" s="355">
        <f t="shared" si="4"/>
        <v>897</v>
      </c>
    </row>
    <row r="18" ht="24.75" customHeight="1" spans="1:22">
      <c r="A18" s="374" t="s">
        <v>138</v>
      </c>
      <c r="B18" s="375">
        <v>77560.25863</v>
      </c>
      <c r="C18" s="376">
        <v>15493.41743</v>
      </c>
      <c r="D18" s="377">
        <v>130725</v>
      </c>
      <c r="E18" s="377">
        <v>98240</v>
      </c>
      <c r="F18" s="378">
        <f t="shared" si="0"/>
        <v>0.751501243067508</v>
      </c>
      <c r="G18" s="379">
        <f t="shared" si="1"/>
        <v>32485</v>
      </c>
      <c r="H18" s="377">
        <v>92199</v>
      </c>
      <c r="I18" s="377">
        <f t="shared" si="2"/>
        <v>6041</v>
      </c>
      <c r="J18" s="378">
        <f t="shared" si="5"/>
        <v>0.0655213180186336</v>
      </c>
      <c r="K18" s="395">
        <v>94522.824069</v>
      </c>
      <c r="L18" s="395">
        <v>15689.64</v>
      </c>
      <c r="M18" s="398">
        <f t="shared" si="3"/>
        <v>196.22257</v>
      </c>
      <c r="N18" s="396">
        <f t="shared" si="6"/>
        <v>0.0126648991990659</v>
      </c>
      <c r="Q18" s="355">
        <v>935</v>
      </c>
      <c r="S18" s="355">
        <f t="shared" si="4"/>
        <v>32485</v>
      </c>
      <c r="U18" s="355">
        <v>22499.85</v>
      </c>
      <c r="V18" s="355">
        <f>U18-S18</f>
        <v>-9985.15</v>
      </c>
    </row>
    <row r="19" ht="24.75" customHeight="1" spans="1:19">
      <c r="A19" s="374" t="s">
        <v>139</v>
      </c>
      <c r="B19" s="375">
        <v>1692.203144</v>
      </c>
      <c r="C19" s="376">
        <v>973.895044</v>
      </c>
      <c r="D19" s="377">
        <v>34677</v>
      </c>
      <c r="E19" s="377">
        <v>16321</v>
      </c>
      <c r="F19" s="378">
        <f t="shared" si="0"/>
        <v>0.470657784698792</v>
      </c>
      <c r="G19" s="379">
        <f t="shared" si="1"/>
        <v>18356</v>
      </c>
      <c r="H19" s="377">
        <v>23018</v>
      </c>
      <c r="I19" s="377">
        <f t="shared" si="2"/>
        <v>-6697</v>
      </c>
      <c r="J19" s="378">
        <f t="shared" si="5"/>
        <v>-0.290946216004866</v>
      </c>
      <c r="K19" s="395">
        <v>19595.256608</v>
      </c>
      <c r="L19" s="376">
        <v>741.68</v>
      </c>
      <c r="M19" s="377">
        <f t="shared" si="3"/>
        <v>-232.215044</v>
      </c>
      <c r="N19" s="396">
        <f t="shared" si="6"/>
        <v>-0.238439496566531</v>
      </c>
      <c r="Q19" s="355">
        <v>1000</v>
      </c>
      <c r="S19" s="355">
        <f t="shared" si="4"/>
        <v>18356</v>
      </c>
    </row>
    <row r="20" ht="24.75" customHeight="1" spans="1:19">
      <c r="A20" s="374" t="s">
        <v>140</v>
      </c>
      <c r="B20" s="375">
        <v>1012.718558</v>
      </c>
      <c r="C20" s="376">
        <v>392.718558</v>
      </c>
      <c r="D20" s="377">
        <v>1741</v>
      </c>
      <c r="E20" s="377">
        <v>1741</v>
      </c>
      <c r="F20" s="378">
        <f t="shared" si="0"/>
        <v>1</v>
      </c>
      <c r="G20" s="379">
        <f t="shared" si="1"/>
        <v>0</v>
      </c>
      <c r="H20" s="377">
        <v>865</v>
      </c>
      <c r="I20" s="377">
        <f t="shared" si="2"/>
        <v>876</v>
      </c>
      <c r="J20" s="378">
        <f t="shared" si="5"/>
        <v>1.01271676300578</v>
      </c>
      <c r="K20" s="395">
        <v>1410.06</v>
      </c>
      <c r="L20" s="376">
        <v>410.06</v>
      </c>
      <c r="M20" s="377">
        <f t="shared" si="3"/>
        <v>17.341442</v>
      </c>
      <c r="N20" s="396">
        <f t="shared" si="6"/>
        <v>0.0441574294026614</v>
      </c>
      <c r="S20" s="355">
        <f t="shared" si="4"/>
        <v>0</v>
      </c>
    </row>
    <row r="21" ht="24.75" customHeight="1" spans="1:19">
      <c r="A21" s="374" t="s">
        <v>141</v>
      </c>
      <c r="B21" s="375">
        <v>507.049859</v>
      </c>
      <c r="C21" s="376">
        <v>122.049859</v>
      </c>
      <c r="D21" s="377">
        <v>3830</v>
      </c>
      <c r="E21" s="377">
        <v>912</v>
      </c>
      <c r="F21" s="378">
        <f t="shared" si="0"/>
        <v>0.238120104438642</v>
      </c>
      <c r="G21" s="379">
        <f t="shared" si="1"/>
        <v>2918</v>
      </c>
      <c r="H21" s="377">
        <v>723</v>
      </c>
      <c r="I21" s="377">
        <f t="shared" si="2"/>
        <v>189</v>
      </c>
      <c r="J21" s="378">
        <f t="shared" si="5"/>
        <v>0.261410788381743</v>
      </c>
      <c r="K21" s="395">
        <v>3674.249362</v>
      </c>
      <c r="L21" s="376">
        <v>116.45</v>
      </c>
      <c r="M21" s="377">
        <f t="shared" si="3"/>
        <v>-5.599859</v>
      </c>
      <c r="N21" s="396">
        <f t="shared" si="6"/>
        <v>-0.0458817326450168</v>
      </c>
      <c r="Q21" s="355">
        <v>1182</v>
      </c>
      <c r="S21" s="355">
        <f t="shared" si="4"/>
        <v>2918</v>
      </c>
    </row>
    <row r="22" ht="24.75" customHeight="1" spans="1:19">
      <c r="A22" s="374" t="s">
        <v>142</v>
      </c>
      <c r="B22" s="375">
        <v>50</v>
      </c>
      <c r="C22" s="376">
        <v>50</v>
      </c>
      <c r="D22" s="377">
        <v>3939</v>
      </c>
      <c r="E22" s="377">
        <v>3644</v>
      </c>
      <c r="F22" s="378">
        <f t="shared" si="0"/>
        <v>0.925107895404925</v>
      </c>
      <c r="G22" s="379">
        <f t="shared" si="1"/>
        <v>295</v>
      </c>
      <c r="H22" s="377">
        <v>1595</v>
      </c>
      <c r="I22" s="377">
        <f t="shared" si="2"/>
        <v>2049</v>
      </c>
      <c r="J22" s="378">
        <f t="shared" si="5"/>
        <v>1.2846394984326</v>
      </c>
      <c r="K22" s="395">
        <v>300.623911</v>
      </c>
      <c r="L22" s="376">
        <v>0</v>
      </c>
      <c r="M22" s="377">
        <f t="shared" si="3"/>
        <v>-50</v>
      </c>
      <c r="N22" s="396">
        <f t="shared" si="6"/>
        <v>-1</v>
      </c>
      <c r="S22" s="355">
        <f t="shared" si="4"/>
        <v>295</v>
      </c>
    </row>
    <row r="23" ht="24.75" customHeight="1" spans="1:19">
      <c r="A23" s="374" t="s">
        <v>143</v>
      </c>
      <c r="B23" s="375">
        <v>1895.646389</v>
      </c>
      <c r="C23" s="376">
        <v>1012.716389</v>
      </c>
      <c r="D23" s="377">
        <v>5234</v>
      </c>
      <c r="E23" s="377">
        <v>3498</v>
      </c>
      <c r="F23" s="378">
        <f t="shared" si="0"/>
        <v>0.668322506687046</v>
      </c>
      <c r="G23" s="379">
        <f t="shared" si="1"/>
        <v>1736</v>
      </c>
      <c r="H23" s="377">
        <v>2358</v>
      </c>
      <c r="I23" s="377">
        <f t="shared" si="2"/>
        <v>1140</v>
      </c>
      <c r="J23" s="378">
        <f t="shared" si="5"/>
        <v>0.483460559796438</v>
      </c>
      <c r="K23" s="395">
        <v>3522.484</v>
      </c>
      <c r="L23" s="376">
        <v>1213.1</v>
      </c>
      <c r="M23" s="377">
        <f t="shared" si="3"/>
        <v>200.383611</v>
      </c>
      <c r="N23" s="396">
        <f t="shared" si="6"/>
        <v>0.197867451516083</v>
      </c>
      <c r="S23" s="355">
        <f t="shared" si="4"/>
        <v>1736</v>
      </c>
    </row>
    <row r="24" ht="24.75" customHeight="1" spans="1:19">
      <c r="A24" s="374" t="s">
        <v>144</v>
      </c>
      <c r="B24" s="375">
        <v>8613.016292</v>
      </c>
      <c r="C24" s="376">
        <v>8398.446292</v>
      </c>
      <c r="D24" s="377">
        <v>8310</v>
      </c>
      <c r="E24" s="377">
        <v>8150</v>
      </c>
      <c r="F24" s="378">
        <f t="shared" si="0"/>
        <v>0.980746089049338</v>
      </c>
      <c r="G24" s="379">
        <f t="shared" si="1"/>
        <v>160</v>
      </c>
      <c r="H24" s="377">
        <v>6051</v>
      </c>
      <c r="I24" s="377">
        <f t="shared" si="2"/>
        <v>2099</v>
      </c>
      <c r="J24" s="378">
        <f t="shared" si="5"/>
        <v>0.346884812427698</v>
      </c>
      <c r="K24" s="395">
        <v>9249.36495</v>
      </c>
      <c r="L24" s="376">
        <v>9036.91</v>
      </c>
      <c r="M24" s="377">
        <f t="shared" si="3"/>
        <v>638.463707999999</v>
      </c>
      <c r="N24" s="396">
        <f t="shared" si="6"/>
        <v>0.0760216456475017</v>
      </c>
      <c r="S24" s="355">
        <f t="shared" si="4"/>
        <v>160</v>
      </c>
    </row>
    <row r="25" ht="24.75" customHeight="1" spans="1:19">
      <c r="A25" s="374" t="s">
        <v>145</v>
      </c>
      <c r="B25" s="375">
        <v>77.03</v>
      </c>
      <c r="C25" s="376">
        <v>77.03</v>
      </c>
      <c r="D25" s="377">
        <v>70</v>
      </c>
      <c r="E25" s="377">
        <v>70</v>
      </c>
      <c r="F25" s="378">
        <f t="shared" si="0"/>
        <v>1</v>
      </c>
      <c r="G25" s="379">
        <f t="shared" si="1"/>
        <v>0</v>
      </c>
      <c r="H25" s="377">
        <v>194</v>
      </c>
      <c r="I25" s="377">
        <f t="shared" si="2"/>
        <v>-124</v>
      </c>
      <c r="J25" s="378">
        <f t="shared" si="5"/>
        <v>-0.639175257731959</v>
      </c>
      <c r="K25" s="395">
        <v>15</v>
      </c>
      <c r="L25" s="376">
        <v>15</v>
      </c>
      <c r="M25" s="377">
        <f t="shared" si="3"/>
        <v>-62.03</v>
      </c>
      <c r="N25" s="396">
        <f t="shared" si="6"/>
        <v>-0.805270673763469</v>
      </c>
      <c r="Q25" s="355">
        <v>59</v>
      </c>
      <c r="S25" s="355">
        <f t="shared" si="4"/>
        <v>0</v>
      </c>
    </row>
    <row r="26" ht="24.75" customHeight="1" spans="1:19">
      <c r="A26" s="374" t="s">
        <v>146</v>
      </c>
      <c r="B26" s="375">
        <v>1890.953935</v>
      </c>
      <c r="C26" s="376">
        <v>1785.993935</v>
      </c>
      <c r="D26" s="377">
        <v>3175</v>
      </c>
      <c r="E26" s="377">
        <v>2279</v>
      </c>
      <c r="F26" s="378">
        <f t="shared" si="0"/>
        <v>0.717795275590551</v>
      </c>
      <c r="G26" s="379">
        <f t="shared" si="1"/>
        <v>896</v>
      </c>
      <c r="H26" s="377">
        <v>1375</v>
      </c>
      <c r="I26" s="377">
        <f t="shared" si="2"/>
        <v>904</v>
      </c>
      <c r="J26" s="378">
        <f t="shared" si="5"/>
        <v>0.657454545454545</v>
      </c>
      <c r="K26" s="395">
        <v>3464.46511</v>
      </c>
      <c r="L26" s="376">
        <v>1791.08</v>
      </c>
      <c r="M26" s="377">
        <f t="shared" si="3"/>
        <v>5.08606499999996</v>
      </c>
      <c r="N26" s="396">
        <f t="shared" si="6"/>
        <v>0.00284775043203042</v>
      </c>
      <c r="S26" s="355">
        <f t="shared" si="4"/>
        <v>896</v>
      </c>
    </row>
    <row r="27" ht="24.75" customHeight="1" spans="1:19">
      <c r="A27" s="374" t="s">
        <v>147</v>
      </c>
      <c r="B27" s="375">
        <v>1800</v>
      </c>
      <c r="C27" s="376">
        <v>1800</v>
      </c>
      <c r="D27" s="377"/>
      <c r="E27" s="377"/>
      <c r="F27" s="378"/>
      <c r="G27" s="379">
        <f t="shared" si="1"/>
        <v>0</v>
      </c>
      <c r="H27" s="377">
        <v>0</v>
      </c>
      <c r="I27" s="377"/>
      <c r="J27" s="378"/>
      <c r="K27" s="395">
        <v>1800</v>
      </c>
      <c r="L27" s="376">
        <v>1800</v>
      </c>
      <c r="M27" s="377">
        <f t="shared" si="3"/>
        <v>0</v>
      </c>
      <c r="N27" s="396">
        <f t="shared" si="6"/>
        <v>0</v>
      </c>
      <c r="S27" s="355">
        <f t="shared" si="4"/>
        <v>0</v>
      </c>
    </row>
    <row r="28" ht="24.75" customHeight="1" spans="1:22">
      <c r="A28" s="374" t="s">
        <v>148</v>
      </c>
      <c r="B28" s="375">
        <v>20518.82</v>
      </c>
      <c r="C28" s="376">
        <v>15449</v>
      </c>
      <c r="D28" s="377">
        <v>20930</v>
      </c>
      <c r="E28" s="377">
        <v>20606</v>
      </c>
      <c r="F28" s="378">
        <f t="shared" ref="F28:F37" si="7">E28/D28</f>
        <v>0.984519827998089</v>
      </c>
      <c r="G28" s="379">
        <f t="shared" si="1"/>
        <v>324</v>
      </c>
      <c r="H28" s="377">
        <v>26140</v>
      </c>
      <c r="I28" s="377">
        <f t="shared" ref="I28:I37" si="8">E28-H28</f>
        <v>-5534</v>
      </c>
      <c r="J28" s="378">
        <f t="shared" si="5"/>
        <v>-0.211706197398623</v>
      </c>
      <c r="K28" s="395">
        <v>6637.35</v>
      </c>
      <c r="L28" s="395">
        <v>6313.35</v>
      </c>
      <c r="M28" s="398">
        <f t="shared" si="3"/>
        <v>-9135.65</v>
      </c>
      <c r="N28" s="396">
        <f t="shared" si="6"/>
        <v>-0.591342481714027</v>
      </c>
      <c r="O28" s="355" t="s">
        <v>128</v>
      </c>
      <c r="P28" s="355" t="s">
        <v>149</v>
      </c>
      <c r="Q28" s="355">
        <f>2635-37</f>
        <v>2598</v>
      </c>
      <c r="S28" s="355">
        <f t="shared" si="4"/>
        <v>324</v>
      </c>
      <c r="U28" s="355">
        <v>1282.82</v>
      </c>
      <c r="V28" s="355">
        <f>U28-S28</f>
        <v>958.82</v>
      </c>
    </row>
    <row r="29" ht="24.75" customHeight="1" spans="1:19">
      <c r="A29" s="374" t="s">
        <v>150</v>
      </c>
      <c r="B29" s="375">
        <v>7742</v>
      </c>
      <c r="C29" s="376">
        <v>7742</v>
      </c>
      <c r="D29" s="377">
        <v>6320</v>
      </c>
      <c r="E29" s="377">
        <v>6320</v>
      </c>
      <c r="F29" s="378">
        <f t="shared" si="7"/>
        <v>1</v>
      </c>
      <c r="G29" s="379">
        <f t="shared" si="1"/>
        <v>0</v>
      </c>
      <c r="H29" s="377">
        <v>5517</v>
      </c>
      <c r="I29" s="377">
        <f t="shared" si="8"/>
        <v>803</v>
      </c>
      <c r="J29" s="378">
        <f t="shared" si="5"/>
        <v>0.145550117817655</v>
      </c>
      <c r="K29" s="395">
        <v>8265</v>
      </c>
      <c r="L29" s="395">
        <v>8265</v>
      </c>
      <c r="M29" s="398">
        <f t="shared" si="3"/>
        <v>523</v>
      </c>
      <c r="N29" s="396">
        <f t="shared" si="6"/>
        <v>0.067553603719969</v>
      </c>
      <c r="S29" s="355">
        <f t="shared" si="4"/>
        <v>0</v>
      </c>
    </row>
    <row r="30" ht="24.75" customHeight="1" spans="1:21">
      <c r="A30" s="374" t="s">
        <v>151</v>
      </c>
      <c r="B30" s="377"/>
      <c r="C30" s="377"/>
      <c r="D30" s="377">
        <v>53</v>
      </c>
      <c r="E30" s="377">
        <v>53</v>
      </c>
      <c r="F30" s="378">
        <f t="shared" si="7"/>
        <v>1</v>
      </c>
      <c r="G30" s="379">
        <f t="shared" si="1"/>
        <v>0</v>
      </c>
      <c r="H30" s="381">
        <v>13</v>
      </c>
      <c r="I30" s="377">
        <f t="shared" si="8"/>
        <v>40</v>
      </c>
      <c r="J30" s="378">
        <f t="shared" si="5"/>
        <v>3.07692307692308</v>
      </c>
      <c r="K30" s="398"/>
      <c r="L30" s="376"/>
      <c r="M30" s="377">
        <f t="shared" si="3"/>
        <v>0</v>
      </c>
      <c r="N30" s="396"/>
      <c r="S30" s="355">
        <f t="shared" si="4"/>
        <v>0</v>
      </c>
      <c r="U30" s="355">
        <v>46176</v>
      </c>
    </row>
    <row r="31" s="354" customFormat="1" ht="24.75" customHeight="1" spans="1:19">
      <c r="A31" s="382" t="s">
        <v>152</v>
      </c>
      <c r="B31" s="381">
        <f>SUM(B7:B29)</f>
        <v>282767.886618</v>
      </c>
      <c r="C31" s="381">
        <f>SUM(C7:C29)</f>
        <v>156565.853643</v>
      </c>
      <c r="D31" s="381">
        <f>SUM(D7:D30)</f>
        <v>416166</v>
      </c>
      <c r="E31" s="381">
        <f t="shared" ref="E31:H31" si="9">SUM(E7:E30)</f>
        <v>338801</v>
      </c>
      <c r="F31" s="383">
        <f t="shared" si="7"/>
        <v>0.814100623308968</v>
      </c>
      <c r="G31" s="384">
        <f t="shared" si="1"/>
        <v>77365</v>
      </c>
      <c r="H31" s="381">
        <f t="shared" si="9"/>
        <v>316066</v>
      </c>
      <c r="I31" s="381">
        <f t="shared" si="8"/>
        <v>22735</v>
      </c>
      <c r="J31" s="383">
        <f t="shared" si="5"/>
        <v>0.0719311789309828</v>
      </c>
      <c r="K31" s="399">
        <f>SUM(K7:K30)</f>
        <v>337876.491175</v>
      </c>
      <c r="L31" s="399">
        <f>SUM(L7:L30)</f>
        <v>159878.9</v>
      </c>
      <c r="M31" s="399">
        <f t="shared" si="3"/>
        <v>3313.04635700001</v>
      </c>
      <c r="N31" s="400">
        <f t="shared" si="6"/>
        <v>0.0211607210634471</v>
      </c>
      <c r="Q31" s="354">
        <f>SUM(Q7:Q28)</f>
        <v>8590</v>
      </c>
      <c r="S31" s="354">
        <f>(E31-H31)/H31</f>
        <v>0.0719311789309828</v>
      </c>
    </row>
    <row r="32" s="354" customFormat="1" ht="24.75" customHeight="1" spans="1:14">
      <c r="A32" s="382" t="s">
        <v>153</v>
      </c>
      <c r="B32" s="381">
        <f>SUM(B33,B35:B40)</f>
        <v>1477</v>
      </c>
      <c r="C32" s="381">
        <f>SUM(C33,C35:C40)</f>
        <v>1477</v>
      </c>
      <c r="D32" s="381">
        <f>SUM(D33,D35:D40)</f>
        <v>16676</v>
      </c>
      <c r="E32" s="381">
        <f>SUM(E33,E35:E40)</f>
        <v>94041</v>
      </c>
      <c r="F32" s="383">
        <f t="shared" si="7"/>
        <v>5.6393019908851</v>
      </c>
      <c r="G32" s="384"/>
      <c r="H32" s="381">
        <f>SUM(H33,H35:H40)</f>
        <v>57847</v>
      </c>
      <c r="I32" s="381">
        <f t="shared" si="8"/>
        <v>36194</v>
      </c>
      <c r="J32" s="383">
        <f t="shared" si="5"/>
        <v>0.625684996629039</v>
      </c>
      <c r="K32" s="399">
        <f>SUM(K33,K35:K40)</f>
        <v>2271</v>
      </c>
      <c r="L32" s="399">
        <f>SUM(L33,L35:L40)</f>
        <v>2271</v>
      </c>
      <c r="M32" s="399">
        <f t="shared" si="3"/>
        <v>794</v>
      </c>
      <c r="N32" s="400">
        <f t="shared" si="6"/>
        <v>0.537576167907922</v>
      </c>
    </row>
    <row r="33" ht="21" customHeight="1" spans="1:14">
      <c r="A33" s="385" t="s">
        <v>154</v>
      </c>
      <c r="B33" s="377">
        <f>B34</f>
        <v>1077</v>
      </c>
      <c r="C33" s="377">
        <f t="shared" ref="C33:H33" si="10">C34</f>
        <v>1077</v>
      </c>
      <c r="D33" s="377">
        <f t="shared" si="10"/>
        <v>2076</v>
      </c>
      <c r="E33" s="377">
        <f t="shared" si="10"/>
        <v>2076</v>
      </c>
      <c r="F33" s="378">
        <f t="shared" si="7"/>
        <v>1</v>
      </c>
      <c r="G33" s="379"/>
      <c r="H33" s="377">
        <f t="shared" si="10"/>
        <v>1415</v>
      </c>
      <c r="I33" s="377">
        <f t="shared" si="8"/>
        <v>661</v>
      </c>
      <c r="J33" s="378">
        <f t="shared" si="5"/>
        <v>0.467137809187279</v>
      </c>
      <c r="K33" s="398">
        <f>K34</f>
        <v>2076</v>
      </c>
      <c r="L33" s="398">
        <f>L34</f>
        <v>2076</v>
      </c>
      <c r="M33" s="398">
        <f t="shared" si="3"/>
        <v>999</v>
      </c>
      <c r="N33" s="396">
        <f t="shared" si="6"/>
        <v>0.927576601671309</v>
      </c>
    </row>
    <row r="34" ht="21" customHeight="1" spans="1:14">
      <c r="A34" s="374" t="s">
        <v>155</v>
      </c>
      <c r="B34" s="377">
        <v>1077</v>
      </c>
      <c r="C34" s="377">
        <v>1077</v>
      </c>
      <c r="D34" s="377">
        <v>2076</v>
      </c>
      <c r="E34" s="377">
        <v>2076</v>
      </c>
      <c r="F34" s="378">
        <f t="shared" si="7"/>
        <v>1</v>
      </c>
      <c r="G34" s="379"/>
      <c r="H34" s="377">
        <v>1415</v>
      </c>
      <c r="I34" s="377">
        <f t="shared" si="8"/>
        <v>661</v>
      </c>
      <c r="J34" s="378">
        <f t="shared" si="5"/>
        <v>0.467137809187279</v>
      </c>
      <c r="K34" s="398">
        <v>2076</v>
      </c>
      <c r="L34" s="398">
        <v>2076</v>
      </c>
      <c r="M34" s="398">
        <f t="shared" si="3"/>
        <v>999</v>
      </c>
      <c r="N34" s="396">
        <f t="shared" si="6"/>
        <v>0.927576601671309</v>
      </c>
    </row>
    <row r="35" ht="21" customHeight="1" spans="1:14">
      <c r="A35" s="374" t="s">
        <v>156</v>
      </c>
      <c r="B35" s="377"/>
      <c r="C35" s="377"/>
      <c r="D35" s="377"/>
      <c r="E35" s="377"/>
      <c r="F35" s="378"/>
      <c r="G35" s="379"/>
      <c r="H35" s="386"/>
      <c r="I35" s="377"/>
      <c r="J35" s="378"/>
      <c r="K35" s="398"/>
      <c r="L35" s="377"/>
      <c r="M35" s="377"/>
      <c r="N35" s="396"/>
    </row>
    <row r="36" ht="21" customHeight="1" spans="1:14">
      <c r="A36" s="374" t="s">
        <v>157</v>
      </c>
      <c r="B36" s="377"/>
      <c r="C36" s="377"/>
      <c r="D36" s="377"/>
      <c r="E36" s="377"/>
      <c r="F36" s="378"/>
      <c r="G36" s="379"/>
      <c r="H36" s="386"/>
      <c r="I36" s="377"/>
      <c r="J36" s="378"/>
      <c r="K36" s="398"/>
      <c r="L36" s="377"/>
      <c r="M36" s="377"/>
      <c r="N36" s="396"/>
    </row>
    <row r="37" ht="21" customHeight="1" spans="1:14">
      <c r="A37" s="374" t="s">
        <v>158</v>
      </c>
      <c r="B37" s="377">
        <v>400</v>
      </c>
      <c r="C37" s="377">
        <v>400</v>
      </c>
      <c r="D37" s="377">
        <v>14600</v>
      </c>
      <c r="E37" s="377">
        <v>14600</v>
      </c>
      <c r="F37" s="378">
        <f t="shared" si="7"/>
        <v>1</v>
      </c>
      <c r="G37" s="379"/>
      <c r="H37" s="377">
        <v>5388</v>
      </c>
      <c r="I37" s="377">
        <f t="shared" si="8"/>
        <v>9212</v>
      </c>
      <c r="J37" s="378">
        <f t="shared" si="5"/>
        <v>1.70972531551596</v>
      </c>
      <c r="K37" s="398">
        <v>195</v>
      </c>
      <c r="L37" s="377">
        <v>195</v>
      </c>
      <c r="M37" s="377">
        <f>L37-C37</f>
        <v>-205</v>
      </c>
      <c r="N37" s="396">
        <f t="shared" si="6"/>
        <v>-0.5125</v>
      </c>
    </row>
    <row r="38" ht="21" customHeight="1" spans="1:14">
      <c r="A38" s="374" t="s">
        <v>159</v>
      </c>
      <c r="B38" s="377"/>
      <c r="C38" s="377"/>
      <c r="D38" s="377"/>
      <c r="E38" s="377"/>
      <c r="F38" s="378"/>
      <c r="G38" s="379"/>
      <c r="H38" s="377"/>
      <c r="I38" s="377"/>
      <c r="J38" s="378"/>
      <c r="K38" s="398"/>
      <c r="L38" s="377"/>
      <c r="M38" s="377"/>
      <c r="N38" s="396"/>
    </row>
    <row r="39" ht="21" customHeight="1" spans="1:14">
      <c r="A39" s="374" t="s">
        <v>160</v>
      </c>
      <c r="B39" s="377"/>
      <c r="C39" s="377"/>
      <c r="D39" s="377">
        <v>0</v>
      </c>
      <c r="E39" s="377">
        <v>0</v>
      </c>
      <c r="F39" s="378"/>
      <c r="G39" s="379"/>
      <c r="H39" s="377"/>
      <c r="I39" s="377"/>
      <c r="J39" s="378"/>
      <c r="K39" s="398"/>
      <c r="L39" s="377"/>
      <c r="M39" s="377"/>
      <c r="N39" s="396"/>
    </row>
    <row r="40" ht="21" customHeight="1" spans="1:14">
      <c r="A40" s="374" t="s">
        <v>161</v>
      </c>
      <c r="B40" s="377"/>
      <c r="C40" s="377"/>
      <c r="D40" s="377"/>
      <c r="E40" s="377">
        <f>E41+E44</f>
        <v>77365</v>
      </c>
      <c r="F40" s="378"/>
      <c r="G40" s="379"/>
      <c r="H40" s="377">
        <f>H41+H44</f>
        <v>51044</v>
      </c>
      <c r="I40" s="377">
        <f>E40-H40</f>
        <v>26321</v>
      </c>
      <c r="J40" s="378">
        <f t="shared" ref="J40:J47" si="11">I40/H40</f>
        <v>0.515653161977901</v>
      </c>
      <c r="K40" s="398">
        <f>K41+K44</f>
        <v>0</v>
      </c>
      <c r="L40" s="377">
        <f>L41+L44</f>
        <v>0</v>
      </c>
      <c r="M40" s="377">
        <v>0</v>
      </c>
      <c r="N40" s="396"/>
    </row>
    <row r="41" ht="21" customHeight="1" spans="1:14">
      <c r="A41" s="374" t="s">
        <v>162</v>
      </c>
      <c r="B41" s="377"/>
      <c r="C41" s="377"/>
      <c r="D41" s="377"/>
      <c r="E41" s="377">
        <f>E42+E43</f>
        <v>77365</v>
      </c>
      <c r="F41" s="378"/>
      <c r="G41" s="379"/>
      <c r="H41" s="377">
        <f>SUM(H42:H43)</f>
        <v>51044</v>
      </c>
      <c r="I41" s="377">
        <f>E41-H41</f>
        <v>26321</v>
      </c>
      <c r="J41" s="378">
        <f t="shared" si="11"/>
        <v>0.515653161977901</v>
      </c>
      <c r="K41" s="398">
        <f>K42+K43</f>
        <v>0</v>
      </c>
      <c r="L41" s="377">
        <f>SUM(L42:L43)</f>
        <v>0</v>
      </c>
      <c r="M41" s="377">
        <v>0</v>
      </c>
      <c r="N41" s="396"/>
    </row>
    <row r="42" ht="21" customHeight="1" spans="1:19">
      <c r="A42" s="374" t="s">
        <v>163</v>
      </c>
      <c r="B42" s="377"/>
      <c r="C42" s="377"/>
      <c r="D42" s="377"/>
      <c r="E42" s="377">
        <v>77365</v>
      </c>
      <c r="F42" s="378"/>
      <c r="G42" s="379"/>
      <c r="H42" s="377">
        <v>51044</v>
      </c>
      <c r="I42" s="377">
        <f>E42-H42</f>
        <v>26321</v>
      </c>
      <c r="J42" s="378">
        <f t="shared" si="11"/>
        <v>0.515653161977901</v>
      </c>
      <c r="K42" s="398"/>
      <c r="L42" s="377"/>
      <c r="M42" s="377">
        <v>0</v>
      </c>
      <c r="N42" s="396"/>
      <c r="R42" s="355">
        <v>42662</v>
      </c>
      <c r="S42" s="355">
        <v>46176</v>
      </c>
    </row>
    <row r="43" ht="21" customHeight="1" spans="1:14">
      <c r="A43" s="374" t="s">
        <v>164</v>
      </c>
      <c r="B43" s="377"/>
      <c r="C43" s="377"/>
      <c r="D43" s="377"/>
      <c r="E43" s="377"/>
      <c r="F43" s="378"/>
      <c r="G43" s="379"/>
      <c r="H43" s="377"/>
      <c r="I43" s="377"/>
      <c r="J43" s="378"/>
      <c r="K43" s="398"/>
      <c r="L43" s="377"/>
      <c r="M43" s="377"/>
      <c r="N43" s="396"/>
    </row>
    <row r="44" ht="21" customHeight="1" spans="1:14">
      <c r="A44" s="374" t="s">
        <v>165</v>
      </c>
      <c r="B44" s="377"/>
      <c r="C44" s="377"/>
      <c r="D44" s="377"/>
      <c r="E44" s="377"/>
      <c r="F44" s="378"/>
      <c r="G44" s="379"/>
      <c r="H44" s="377"/>
      <c r="I44" s="377"/>
      <c r="J44" s="378"/>
      <c r="K44" s="398"/>
      <c r="L44" s="377"/>
      <c r="M44" s="377"/>
      <c r="N44" s="396"/>
    </row>
    <row r="45" ht="21" customHeight="1" spans="1:14">
      <c r="A45" s="374" t="s">
        <v>163</v>
      </c>
      <c r="B45" s="377"/>
      <c r="C45" s="377"/>
      <c r="D45" s="377"/>
      <c r="E45" s="377"/>
      <c r="F45" s="378"/>
      <c r="G45" s="379"/>
      <c r="H45" s="377"/>
      <c r="I45" s="377"/>
      <c r="J45" s="378"/>
      <c r="K45" s="398"/>
      <c r="L45" s="377"/>
      <c r="M45" s="377"/>
      <c r="N45" s="396"/>
    </row>
    <row r="46" ht="21" customHeight="1" spans="1:14">
      <c r="A46" s="374" t="s">
        <v>164</v>
      </c>
      <c r="B46" s="377"/>
      <c r="C46" s="377"/>
      <c r="D46" s="377"/>
      <c r="E46" s="377"/>
      <c r="F46" s="383"/>
      <c r="G46" s="379"/>
      <c r="H46" s="377"/>
      <c r="I46" s="377"/>
      <c r="J46" s="378"/>
      <c r="K46" s="398"/>
      <c r="L46" s="377"/>
      <c r="M46" s="377"/>
      <c r="N46" s="396"/>
    </row>
    <row r="47" s="354" customFormat="1" ht="24.75" customHeight="1" spans="1:18">
      <c r="A47" s="387" t="s">
        <v>166</v>
      </c>
      <c r="B47" s="381">
        <f>SUM(B31:B32)</f>
        <v>284244.886618</v>
      </c>
      <c r="C47" s="381">
        <f>SUM(C31:C32)</f>
        <v>158042.853643</v>
      </c>
      <c r="D47" s="381">
        <f t="shared" ref="D47:I47" si="12">SUM(D31:D32)</f>
        <v>432842</v>
      </c>
      <c r="E47" s="381">
        <f t="shared" si="12"/>
        <v>432842</v>
      </c>
      <c r="F47" s="383">
        <f>E47/D47</f>
        <v>1</v>
      </c>
      <c r="G47" s="384"/>
      <c r="H47" s="381">
        <f t="shared" si="12"/>
        <v>373913</v>
      </c>
      <c r="I47" s="381">
        <f t="shared" si="12"/>
        <v>58929</v>
      </c>
      <c r="J47" s="383">
        <f t="shared" si="11"/>
        <v>0.157600832279167</v>
      </c>
      <c r="K47" s="399">
        <f>SUM(K31:K32)</f>
        <v>340147.491175</v>
      </c>
      <c r="L47" s="381">
        <f>SUM(L31:L32)</f>
        <v>162149.9</v>
      </c>
      <c r="M47" s="381">
        <f>L47-C47</f>
        <v>4107.04635700001</v>
      </c>
      <c r="N47" s="400">
        <f>M47/C47</f>
        <v>0.0259869159682306</v>
      </c>
      <c r="R47" s="354">
        <f>一般公共预算收入!D102-E47</f>
        <v>-0.256599999964237</v>
      </c>
    </row>
    <row r="48" ht="24" customHeight="1"/>
  </sheetData>
  <autoFilter ref="A6:V47">
    <extLst/>
  </autoFilter>
  <mergeCells count="15">
    <mergeCell ref="A2:N2"/>
    <mergeCell ref="L3:N3"/>
    <mergeCell ref="B4:J4"/>
    <mergeCell ref="K4:N4"/>
    <mergeCell ref="B5:C5"/>
    <mergeCell ref="I5:J5"/>
    <mergeCell ref="M5:N5"/>
    <mergeCell ref="A4:A6"/>
    <mergeCell ref="D5:D6"/>
    <mergeCell ref="E5:E6"/>
    <mergeCell ref="F5:F6"/>
    <mergeCell ref="G5:G6"/>
    <mergeCell ref="H5:H6"/>
    <mergeCell ref="K5:K6"/>
    <mergeCell ref="L5:L6"/>
  </mergeCells>
  <pageMargins left="0.357638888888889" right="0.357638888888889" top="0.275" bottom="0.511805555555556" header="0.5" footer="0.156944444444444"/>
  <pageSetup paperSize="9" scale="96" firstPageNumber="26" fitToHeight="0" orientation="landscape" useFirstPageNumber="1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57"/>
  <sheetViews>
    <sheetView showZeros="0" workbookViewId="0">
      <pane ySplit="5" topLeftCell="A80" activePane="bottomLeft" state="frozen"/>
      <selection/>
      <selection pane="bottomLeft" activeCell="A1" sqref="A1"/>
    </sheetView>
  </sheetViews>
  <sheetFormatPr defaultColWidth="8" defaultRowHeight="13.5"/>
  <cols>
    <col min="1" max="1" width="41.2666666666667" style="223" customWidth="1"/>
    <col min="2" max="2" width="19.8666666666667" style="223" customWidth="1"/>
    <col min="3" max="3" width="18.7333333333333" style="225" customWidth="1"/>
    <col min="4" max="4" width="13.4666666666667" style="223" customWidth="1"/>
    <col min="5" max="5" width="14.1333333333333" style="223" customWidth="1"/>
    <col min="6" max="6" width="21.2666666666667" style="223" customWidth="1"/>
    <col min="7" max="7" width="8" style="223"/>
    <col min="8" max="8" width="8.66666666666667" style="223" hidden="1" customWidth="1"/>
    <col min="9" max="9" width="8.66666666666667" style="223"/>
    <col min="10" max="16376" width="8" style="223"/>
  </cols>
  <sheetData>
    <row r="1" s="223" customFormat="1" ht="17" customHeight="1" spans="1:3">
      <c r="A1" s="303" t="s">
        <v>167</v>
      </c>
      <c r="C1" s="225"/>
    </row>
    <row r="2" s="223" customFormat="1" ht="29" customHeight="1" spans="1:6">
      <c r="A2" s="304" t="s">
        <v>168</v>
      </c>
      <c r="B2" s="6"/>
      <c r="C2" s="6"/>
      <c r="D2" s="6"/>
      <c r="E2" s="6"/>
      <c r="F2" s="6"/>
    </row>
    <row r="3" s="223" customFormat="1" ht="17" customHeight="1" spans="1:6">
      <c r="A3" s="305"/>
      <c r="B3" s="305"/>
      <c r="C3" s="306"/>
      <c r="D3" s="305"/>
      <c r="F3" s="269" t="s">
        <v>113</v>
      </c>
    </row>
    <row r="4" s="223" customFormat="1" ht="32.25" customHeight="1" spans="1:6">
      <c r="A4" s="307" t="s">
        <v>169</v>
      </c>
      <c r="B4" s="308" t="s">
        <v>170</v>
      </c>
      <c r="C4" s="308" t="s">
        <v>171</v>
      </c>
      <c r="D4" s="309" t="s">
        <v>172</v>
      </c>
      <c r="E4" s="310"/>
      <c r="F4" s="311" t="s">
        <v>173</v>
      </c>
    </row>
    <row r="5" s="223" customFormat="1" ht="19.05" customHeight="1" spans="1:6">
      <c r="A5" s="312"/>
      <c r="B5" s="313"/>
      <c r="C5" s="313"/>
      <c r="D5" s="314" t="s">
        <v>14</v>
      </c>
      <c r="E5" s="313" t="s">
        <v>15</v>
      </c>
      <c r="F5" s="313"/>
    </row>
    <row r="6" s="301" customFormat="1" ht="18" customHeight="1" spans="1:16376">
      <c r="A6" s="315" t="s">
        <v>174</v>
      </c>
      <c r="B6" s="316">
        <f>SUM(B7,B17,B20,B31:B42)</f>
        <v>21474.57</v>
      </c>
      <c r="C6" s="316">
        <f>SUM(C7,C17,C20,C31:C42)</f>
        <v>24492.09</v>
      </c>
      <c r="D6" s="316">
        <f>SUM(C6-B6)</f>
        <v>3017.52</v>
      </c>
      <c r="E6" s="317">
        <f>SUM(D6/B6)</f>
        <v>0.140515968422185</v>
      </c>
      <c r="F6" s="318"/>
      <c r="G6" s="219"/>
      <c r="H6" s="219">
        <f>B7+B20+B31+B32+B33+B34+B35+B36+B37+B38+B39+B41+B40</f>
        <v>21474.57</v>
      </c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  <c r="HW6" s="219"/>
      <c r="HX6" s="219"/>
      <c r="HY6" s="219"/>
      <c r="HZ6" s="219"/>
      <c r="IA6" s="219"/>
      <c r="IB6" s="219"/>
      <c r="IC6" s="219"/>
      <c r="ID6" s="219"/>
      <c r="IE6" s="219"/>
      <c r="IF6" s="219"/>
      <c r="IG6" s="219"/>
      <c r="IH6" s="219"/>
      <c r="II6" s="219"/>
      <c r="IJ6" s="219"/>
      <c r="IK6" s="219"/>
      <c r="IL6" s="219"/>
      <c r="IM6" s="219"/>
      <c r="IN6" s="219"/>
      <c r="IO6" s="219"/>
      <c r="IP6" s="219"/>
      <c r="IQ6" s="219"/>
      <c r="IR6" s="219"/>
      <c r="IS6" s="219"/>
      <c r="IT6" s="219"/>
      <c r="IU6" s="219"/>
      <c r="IV6" s="219"/>
      <c r="IW6" s="219"/>
      <c r="IX6" s="219"/>
      <c r="IY6" s="219"/>
      <c r="IZ6" s="219"/>
      <c r="JA6" s="219"/>
      <c r="JB6" s="219"/>
      <c r="JC6" s="219"/>
      <c r="JD6" s="219"/>
      <c r="JE6" s="219"/>
      <c r="JF6" s="219"/>
      <c r="JG6" s="219"/>
      <c r="JH6" s="219"/>
      <c r="JI6" s="219"/>
      <c r="JJ6" s="219"/>
      <c r="JK6" s="219"/>
      <c r="JL6" s="219"/>
      <c r="JM6" s="219"/>
      <c r="JN6" s="219"/>
      <c r="JO6" s="219"/>
      <c r="JP6" s="219"/>
      <c r="JQ6" s="219"/>
      <c r="JR6" s="219"/>
      <c r="JS6" s="219"/>
      <c r="JT6" s="219"/>
      <c r="JU6" s="219"/>
      <c r="JV6" s="219"/>
      <c r="JW6" s="219"/>
      <c r="JX6" s="219"/>
      <c r="JY6" s="219"/>
      <c r="JZ6" s="219"/>
      <c r="KA6" s="219"/>
      <c r="KB6" s="219"/>
      <c r="KC6" s="219"/>
      <c r="KD6" s="219"/>
      <c r="KE6" s="219"/>
      <c r="KF6" s="219"/>
      <c r="KG6" s="219"/>
      <c r="KH6" s="219"/>
      <c r="KI6" s="219"/>
      <c r="KJ6" s="219"/>
      <c r="KK6" s="219"/>
      <c r="KL6" s="219"/>
      <c r="KM6" s="219"/>
      <c r="KN6" s="219"/>
      <c r="KO6" s="219"/>
      <c r="KP6" s="219"/>
      <c r="KQ6" s="219"/>
      <c r="KR6" s="219"/>
      <c r="KS6" s="219"/>
      <c r="KT6" s="219"/>
      <c r="KU6" s="219"/>
      <c r="KV6" s="219"/>
      <c r="KW6" s="219"/>
      <c r="KX6" s="219"/>
      <c r="KY6" s="219"/>
      <c r="KZ6" s="219"/>
      <c r="LA6" s="219"/>
      <c r="LB6" s="219"/>
      <c r="LC6" s="219"/>
      <c r="LD6" s="219"/>
      <c r="LE6" s="219"/>
      <c r="LF6" s="219"/>
      <c r="LG6" s="219"/>
      <c r="LH6" s="219"/>
      <c r="LI6" s="219"/>
      <c r="LJ6" s="219"/>
      <c r="LK6" s="219"/>
      <c r="LL6" s="219"/>
      <c r="LM6" s="219"/>
      <c r="LN6" s="219"/>
      <c r="LO6" s="219"/>
      <c r="LP6" s="219"/>
      <c r="LQ6" s="219"/>
      <c r="LR6" s="219"/>
      <c r="LS6" s="219"/>
      <c r="LT6" s="219"/>
      <c r="LU6" s="219"/>
      <c r="LV6" s="219"/>
      <c r="LW6" s="219"/>
      <c r="LX6" s="219"/>
      <c r="LY6" s="219"/>
      <c r="LZ6" s="219"/>
      <c r="MA6" s="219"/>
      <c r="MB6" s="219"/>
      <c r="MC6" s="219"/>
      <c r="MD6" s="219"/>
      <c r="ME6" s="219"/>
      <c r="MF6" s="219"/>
      <c r="MG6" s="219"/>
      <c r="MH6" s="219"/>
      <c r="MI6" s="219"/>
      <c r="MJ6" s="219"/>
      <c r="MK6" s="219"/>
      <c r="ML6" s="219"/>
      <c r="MM6" s="219"/>
      <c r="MN6" s="219"/>
      <c r="MO6" s="219"/>
      <c r="MP6" s="219"/>
      <c r="MQ6" s="219"/>
      <c r="MR6" s="219"/>
      <c r="MS6" s="219"/>
      <c r="MT6" s="219"/>
      <c r="MU6" s="219"/>
      <c r="MV6" s="219"/>
      <c r="MW6" s="219"/>
      <c r="MX6" s="219"/>
      <c r="MY6" s="219"/>
      <c r="MZ6" s="219"/>
      <c r="NA6" s="219"/>
      <c r="NB6" s="219"/>
      <c r="NC6" s="219"/>
      <c r="ND6" s="219"/>
      <c r="NE6" s="219"/>
      <c r="NF6" s="219"/>
      <c r="NG6" s="219"/>
      <c r="NH6" s="219"/>
      <c r="NI6" s="219"/>
      <c r="NJ6" s="219"/>
      <c r="NK6" s="219"/>
      <c r="NL6" s="219"/>
      <c r="NM6" s="219"/>
      <c r="NN6" s="219"/>
      <c r="NO6" s="219"/>
      <c r="NP6" s="219"/>
      <c r="NQ6" s="219"/>
      <c r="NR6" s="219"/>
      <c r="NS6" s="219"/>
      <c r="NT6" s="219"/>
      <c r="NU6" s="219"/>
      <c r="NV6" s="219"/>
      <c r="NW6" s="219"/>
      <c r="NX6" s="219"/>
      <c r="NY6" s="219"/>
      <c r="NZ6" s="219"/>
      <c r="OA6" s="219"/>
      <c r="OB6" s="219"/>
      <c r="OC6" s="219"/>
      <c r="OD6" s="219"/>
      <c r="OE6" s="219"/>
      <c r="OF6" s="219"/>
      <c r="OG6" s="219"/>
      <c r="OH6" s="219"/>
      <c r="OI6" s="219"/>
      <c r="OJ6" s="219"/>
      <c r="OK6" s="219"/>
      <c r="OL6" s="219"/>
      <c r="OM6" s="219"/>
      <c r="ON6" s="219"/>
      <c r="OO6" s="219"/>
      <c r="OP6" s="219"/>
      <c r="OQ6" s="219"/>
      <c r="OR6" s="219"/>
      <c r="OS6" s="219"/>
      <c r="OT6" s="219"/>
      <c r="OU6" s="219"/>
      <c r="OV6" s="219"/>
      <c r="OW6" s="219"/>
      <c r="OX6" s="219"/>
      <c r="OY6" s="219"/>
      <c r="OZ6" s="219"/>
      <c r="PA6" s="219"/>
      <c r="PB6" s="219"/>
      <c r="PC6" s="219"/>
      <c r="PD6" s="219"/>
      <c r="PE6" s="219"/>
      <c r="PF6" s="219"/>
      <c r="PG6" s="219"/>
      <c r="PH6" s="219"/>
      <c r="PI6" s="219"/>
      <c r="PJ6" s="219"/>
      <c r="PK6" s="219"/>
      <c r="PL6" s="219"/>
      <c r="PM6" s="219"/>
      <c r="PN6" s="219"/>
      <c r="PO6" s="219"/>
      <c r="PP6" s="219"/>
      <c r="PQ6" s="219"/>
      <c r="PR6" s="219"/>
      <c r="PS6" s="219"/>
      <c r="PT6" s="219"/>
      <c r="PU6" s="219"/>
      <c r="PV6" s="219"/>
      <c r="PW6" s="219"/>
      <c r="PX6" s="219"/>
      <c r="PY6" s="219"/>
      <c r="PZ6" s="219"/>
      <c r="QA6" s="219"/>
      <c r="QB6" s="219"/>
      <c r="QC6" s="219"/>
      <c r="QD6" s="219"/>
      <c r="QE6" s="219"/>
      <c r="QF6" s="219"/>
      <c r="QG6" s="219"/>
      <c r="QH6" s="219"/>
      <c r="QI6" s="219"/>
      <c r="QJ6" s="219"/>
      <c r="QK6" s="219"/>
      <c r="QL6" s="219"/>
      <c r="QM6" s="219"/>
      <c r="QN6" s="219"/>
      <c r="QO6" s="219"/>
      <c r="QP6" s="219"/>
      <c r="QQ6" s="219"/>
      <c r="QR6" s="219"/>
      <c r="QS6" s="219"/>
      <c r="QT6" s="219"/>
      <c r="QU6" s="219"/>
      <c r="QV6" s="219"/>
      <c r="QW6" s="219"/>
      <c r="QX6" s="219"/>
      <c r="QY6" s="219"/>
      <c r="QZ6" s="219"/>
      <c r="RA6" s="219"/>
      <c r="RB6" s="219"/>
      <c r="RC6" s="219"/>
      <c r="RD6" s="219"/>
      <c r="RE6" s="219"/>
      <c r="RF6" s="219"/>
      <c r="RG6" s="219"/>
      <c r="RH6" s="219"/>
      <c r="RI6" s="219"/>
      <c r="RJ6" s="219"/>
      <c r="RK6" s="219"/>
      <c r="RL6" s="219"/>
      <c r="RM6" s="219"/>
      <c r="RN6" s="219"/>
      <c r="RO6" s="219"/>
      <c r="RP6" s="219"/>
      <c r="RQ6" s="219"/>
      <c r="RR6" s="219"/>
      <c r="RS6" s="219"/>
      <c r="RT6" s="219"/>
      <c r="RU6" s="219"/>
      <c r="RV6" s="219"/>
      <c r="RW6" s="219"/>
      <c r="RX6" s="219"/>
      <c r="RY6" s="219"/>
      <c r="RZ6" s="219"/>
      <c r="SA6" s="219"/>
      <c r="SB6" s="219"/>
      <c r="SC6" s="219"/>
      <c r="SD6" s="219"/>
      <c r="SE6" s="219"/>
      <c r="SF6" s="219"/>
      <c r="SG6" s="219"/>
      <c r="SH6" s="219"/>
      <c r="SI6" s="219"/>
      <c r="SJ6" s="219"/>
      <c r="SK6" s="219"/>
      <c r="SL6" s="219"/>
      <c r="SM6" s="219"/>
      <c r="SN6" s="219"/>
      <c r="SO6" s="219"/>
      <c r="SP6" s="219"/>
      <c r="SQ6" s="219"/>
      <c r="SR6" s="219"/>
      <c r="SS6" s="219"/>
      <c r="ST6" s="219"/>
      <c r="SU6" s="219"/>
      <c r="SV6" s="219"/>
      <c r="SW6" s="219"/>
      <c r="SX6" s="219"/>
      <c r="SY6" s="219"/>
      <c r="SZ6" s="219"/>
      <c r="TA6" s="219"/>
      <c r="TB6" s="219"/>
      <c r="TC6" s="219"/>
      <c r="TD6" s="219"/>
      <c r="TE6" s="219"/>
      <c r="TF6" s="219"/>
      <c r="TG6" s="219"/>
      <c r="TH6" s="219"/>
      <c r="TI6" s="219"/>
      <c r="TJ6" s="219"/>
      <c r="TK6" s="219"/>
      <c r="TL6" s="219"/>
      <c r="TM6" s="219"/>
      <c r="TN6" s="219"/>
      <c r="TO6" s="219"/>
      <c r="TP6" s="219"/>
      <c r="TQ6" s="219"/>
      <c r="TR6" s="219"/>
      <c r="TS6" s="219"/>
      <c r="TT6" s="219"/>
      <c r="TU6" s="219"/>
      <c r="TV6" s="219"/>
      <c r="TW6" s="219"/>
      <c r="TX6" s="219"/>
      <c r="TY6" s="219"/>
      <c r="TZ6" s="219"/>
      <c r="UA6" s="219"/>
      <c r="UB6" s="219"/>
      <c r="UC6" s="219"/>
      <c r="UD6" s="219"/>
      <c r="UE6" s="219"/>
      <c r="UF6" s="219"/>
      <c r="UG6" s="219"/>
      <c r="UH6" s="219"/>
      <c r="UI6" s="219"/>
      <c r="UJ6" s="219"/>
      <c r="UK6" s="219"/>
      <c r="UL6" s="219"/>
      <c r="UM6" s="219"/>
      <c r="UN6" s="219"/>
      <c r="UO6" s="219"/>
      <c r="UP6" s="219"/>
      <c r="UQ6" s="219"/>
      <c r="UR6" s="219"/>
      <c r="US6" s="219"/>
      <c r="UT6" s="219"/>
      <c r="UU6" s="219"/>
      <c r="UV6" s="219"/>
      <c r="UW6" s="219"/>
      <c r="UX6" s="219"/>
      <c r="UY6" s="219"/>
      <c r="UZ6" s="219"/>
      <c r="VA6" s="219"/>
      <c r="VB6" s="219"/>
      <c r="VC6" s="219"/>
      <c r="VD6" s="219"/>
      <c r="VE6" s="219"/>
      <c r="VF6" s="219"/>
      <c r="VG6" s="219"/>
      <c r="VH6" s="219"/>
      <c r="VI6" s="219"/>
      <c r="VJ6" s="219"/>
      <c r="VK6" s="219"/>
      <c r="VL6" s="219"/>
      <c r="VM6" s="219"/>
      <c r="VN6" s="219"/>
      <c r="VO6" s="219"/>
      <c r="VP6" s="219"/>
      <c r="VQ6" s="219"/>
      <c r="VR6" s="219"/>
      <c r="VS6" s="219"/>
      <c r="VT6" s="219"/>
      <c r="VU6" s="219"/>
      <c r="VV6" s="219"/>
      <c r="VW6" s="219"/>
      <c r="VX6" s="219"/>
      <c r="VY6" s="219"/>
      <c r="VZ6" s="219"/>
      <c r="WA6" s="219"/>
      <c r="WB6" s="219"/>
      <c r="WC6" s="219"/>
      <c r="WD6" s="219"/>
      <c r="WE6" s="219"/>
      <c r="WF6" s="219"/>
      <c r="WG6" s="219"/>
      <c r="WH6" s="219"/>
      <c r="WI6" s="219"/>
      <c r="WJ6" s="219"/>
      <c r="WK6" s="219"/>
      <c r="WL6" s="219"/>
      <c r="WM6" s="219"/>
      <c r="WN6" s="219"/>
      <c r="WO6" s="219"/>
      <c r="WP6" s="219"/>
      <c r="WQ6" s="219"/>
      <c r="WR6" s="219"/>
      <c r="WS6" s="219"/>
      <c r="WT6" s="219"/>
      <c r="WU6" s="219"/>
      <c r="WV6" s="219"/>
      <c r="WW6" s="219"/>
      <c r="WX6" s="219"/>
      <c r="WY6" s="219"/>
      <c r="WZ6" s="219"/>
      <c r="XA6" s="219"/>
      <c r="XB6" s="219"/>
      <c r="XC6" s="219"/>
      <c r="XD6" s="219"/>
      <c r="XE6" s="219"/>
      <c r="XF6" s="219"/>
      <c r="XG6" s="219"/>
      <c r="XH6" s="219"/>
      <c r="XI6" s="219"/>
      <c r="XJ6" s="219"/>
      <c r="XK6" s="219"/>
      <c r="XL6" s="219"/>
      <c r="XM6" s="219"/>
      <c r="XN6" s="219"/>
      <c r="XO6" s="219"/>
      <c r="XP6" s="219"/>
      <c r="XQ6" s="219"/>
      <c r="XR6" s="219"/>
      <c r="XS6" s="219"/>
      <c r="XT6" s="219"/>
      <c r="XU6" s="219"/>
      <c r="XV6" s="219"/>
      <c r="XW6" s="219"/>
      <c r="XX6" s="219"/>
      <c r="XY6" s="219"/>
      <c r="XZ6" s="219"/>
      <c r="YA6" s="219"/>
      <c r="YB6" s="219"/>
      <c r="YC6" s="219"/>
      <c r="YD6" s="219"/>
      <c r="YE6" s="219"/>
      <c r="YF6" s="219"/>
      <c r="YG6" s="219"/>
      <c r="YH6" s="219"/>
      <c r="YI6" s="219"/>
      <c r="YJ6" s="219"/>
      <c r="YK6" s="219"/>
      <c r="YL6" s="219"/>
      <c r="YM6" s="219"/>
      <c r="YN6" s="219"/>
      <c r="YO6" s="219"/>
      <c r="YP6" s="219"/>
      <c r="YQ6" s="219"/>
      <c r="YR6" s="219"/>
      <c r="YS6" s="219"/>
      <c r="YT6" s="219"/>
      <c r="YU6" s="219"/>
      <c r="YV6" s="219"/>
      <c r="YW6" s="219"/>
      <c r="YX6" s="219"/>
      <c r="YY6" s="219"/>
      <c r="YZ6" s="219"/>
      <c r="ZA6" s="219"/>
      <c r="ZB6" s="219"/>
      <c r="ZC6" s="219"/>
      <c r="ZD6" s="219"/>
      <c r="ZE6" s="219"/>
      <c r="ZF6" s="219"/>
      <c r="ZG6" s="219"/>
      <c r="ZH6" s="219"/>
      <c r="ZI6" s="219"/>
      <c r="ZJ6" s="219"/>
      <c r="ZK6" s="219"/>
      <c r="ZL6" s="219"/>
      <c r="ZM6" s="219"/>
      <c r="ZN6" s="219"/>
      <c r="ZO6" s="219"/>
      <c r="ZP6" s="219"/>
      <c r="ZQ6" s="219"/>
      <c r="ZR6" s="219"/>
      <c r="ZS6" s="219"/>
      <c r="ZT6" s="219"/>
      <c r="ZU6" s="219"/>
      <c r="ZV6" s="219"/>
      <c r="ZW6" s="219"/>
      <c r="ZX6" s="219"/>
      <c r="ZY6" s="219"/>
      <c r="ZZ6" s="219"/>
      <c r="AAA6" s="219"/>
      <c r="AAB6" s="219"/>
      <c r="AAC6" s="219"/>
      <c r="AAD6" s="219"/>
      <c r="AAE6" s="219"/>
      <c r="AAF6" s="219"/>
      <c r="AAG6" s="219"/>
      <c r="AAH6" s="219"/>
      <c r="AAI6" s="219"/>
      <c r="AAJ6" s="219"/>
      <c r="AAK6" s="219"/>
      <c r="AAL6" s="219"/>
      <c r="AAM6" s="219"/>
      <c r="AAN6" s="219"/>
      <c r="AAO6" s="219"/>
      <c r="AAP6" s="219"/>
      <c r="AAQ6" s="219"/>
      <c r="AAR6" s="219"/>
      <c r="AAS6" s="219"/>
      <c r="AAT6" s="219"/>
      <c r="AAU6" s="219"/>
      <c r="AAV6" s="219"/>
      <c r="AAW6" s="219"/>
      <c r="AAX6" s="219"/>
      <c r="AAY6" s="219"/>
      <c r="AAZ6" s="219"/>
      <c r="ABA6" s="219"/>
      <c r="ABB6" s="219"/>
      <c r="ABC6" s="219"/>
      <c r="ABD6" s="219"/>
      <c r="ABE6" s="219"/>
      <c r="ABF6" s="219"/>
      <c r="ABG6" s="219"/>
      <c r="ABH6" s="219"/>
      <c r="ABI6" s="219"/>
      <c r="ABJ6" s="219"/>
      <c r="ABK6" s="219"/>
      <c r="ABL6" s="219"/>
      <c r="ABM6" s="219"/>
      <c r="ABN6" s="219"/>
      <c r="ABO6" s="219"/>
      <c r="ABP6" s="219"/>
      <c r="ABQ6" s="219"/>
      <c r="ABR6" s="219"/>
      <c r="ABS6" s="219"/>
      <c r="ABT6" s="219"/>
      <c r="ABU6" s="219"/>
      <c r="ABV6" s="219"/>
      <c r="ABW6" s="219"/>
      <c r="ABX6" s="219"/>
      <c r="ABY6" s="219"/>
      <c r="ABZ6" s="219"/>
      <c r="ACA6" s="219"/>
      <c r="ACB6" s="219"/>
      <c r="ACC6" s="219"/>
      <c r="ACD6" s="219"/>
      <c r="ACE6" s="219"/>
      <c r="ACF6" s="219"/>
      <c r="ACG6" s="219"/>
      <c r="ACH6" s="219"/>
      <c r="ACI6" s="219"/>
      <c r="ACJ6" s="219"/>
      <c r="ACK6" s="219"/>
      <c r="ACL6" s="219"/>
      <c r="ACM6" s="219"/>
      <c r="ACN6" s="219"/>
      <c r="ACO6" s="219"/>
      <c r="ACP6" s="219"/>
      <c r="ACQ6" s="219"/>
      <c r="ACR6" s="219"/>
      <c r="ACS6" s="219"/>
      <c r="ACT6" s="219"/>
      <c r="ACU6" s="219"/>
      <c r="ACV6" s="219"/>
      <c r="ACW6" s="219"/>
      <c r="ACX6" s="219"/>
      <c r="ACY6" s="219"/>
      <c r="ACZ6" s="219"/>
      <c r="ADA6" s="219"/>
      <c r="ADB6" s="219"/>
      <c r="ADC6" s="219"/>
      <c r="ADD6" s="219"/>
      <c r="ADE6" s="219"/>
      <c r="ADF6" s="219"/>
      <c r="ADG6" s="219"/>
      <c r="ADH6" s="219"/>
      <c r="ADI6" s="219"/>
      <c r="ADJ6" s="219"/>
      <c r="ADK6" s="219"/>
      <c r="ADL6" s="219"/>
      <c r="ADM6" s="219"/>
      <c r="ADN6" s="219"/>
      <c r="ADO6" s="219"/>
      <c r="ADP6" s="219"/>
      <c r="ADQ6" s="219"/>
      <c r="ADR6" s="219"/>
      <c r="ADS6" s="219"/>
      <c r="ADT6" s="219"/>
      <c r="ADU6" s="219"/>
      <c r="ADV6" s="219"/>
      <c r="ADW6" s="219"/>
      <c r="ADX6" s="219"/>
      <c r="ADY6" s="219"/>
      <c r="ADZ6" s="219"/>
      <c r="AEA6" s="219"/>
      <c r="AEB6" s="219"/>
      <c r="AEC6" s="219"/>
      <c r="AED6" s="219"/>
      <c r="AEE6" s="219"/>
      <c r="AEF6" s="219"/>
      <c r="AEG6" s="219"/>
      <c r="AEH6" s="219"/>
      <c r="AEI6" s="219"/>
      <c r="AEJ6" s="219"/>
      <c r="AEK6" s="219"/>
      <c r="AEL6" s="219"/>
      <c r="AEM6" s="219"/>
      <c r="AEN6" s="219"/>
      <c r="AEO6" s="219"/>
      <c r="AEP6" s="219"/>
      <c r="AEQ6" s="219"/>
      <c r="AER6" s="219"/>
      <c r="AES6" s="219"/>
      <c r="AET6" s="219"/>
      <c r="AEU6" s="219"/>
      <c r="AEV6" s="219"/>
      <c r="AEW6" s="219"/>
      <c r="AEX6" s="219"/>
      <c r="AEY6" s="219"/>
      <c r="AEZ6" s="219"/>
      <c r="AFA6" s="219"/>
      <c r="AFB6" s="219"/>
      <c r="AFC6" s="219"/>
      <c r="AFD6" s="219"/>
      <c r="AFE6" s="219"/>
      <c r="AFF6" s="219"/>
      <c r="AFG6" s="219"/>
      <c r="AFH6" s="219"/>
      <c r="AFI6" s="219"/>
      <c r="AFJ6" s="219"/>
      <c r="AFK6" s="219"/>
      <c r="AFL6" s="219"/>
      <c r="AFM6" s="219"/>
      <c r="AFN6" s="219"/>
      <c r="AFO6" s="219"/>
      <c r="AFP6" s="219"/>
      <c r="AFQ6" s="219"/>
      <c r="AFR6" s="219"/>
      <c r="AFS6" s="219"/>
      <c r="AFT6" s="219"/>
      <c r="AFU6" s="219"/>
      <c r="AFV6" s="219"/>
      <c r="AFW6" s="219"/>
      <c r="AFX6" s="219"/>
      <c r="AFY6" s="219"/>
      <c r="AFZ6" s="219"/>
      <c r="AGA6" s="219"/>
      <c r="AGB6" s="219"/>
      <c r="AGC6" s="219"/>
      <c r="AGD6" s="219"/>
      <c r="AGE6" s="219"/>
      <c r="AGF6" s="219"/>
      <c r="AGG6" s="219"/>
      <c r="AGH6" s="219"/>
      <c r="AGI6" s="219"/>
      <c r="AGJ6" s="219"/>
      <c r="AGK6" s="219"/>
      <c r="AGL6" s="219"/>
      <c r="AGM6" s="219"/>
      <c r="AGN6" s="219"/>
      <c r="AGO6" s="219"/>
      <c r="AGP6" s="219"/>
      <c r="AGQ6" s="219"/>
      <c r="AGR6" s="219"/>
      <c r="AGS6" s="219"/>
      <c r="AGT6" s="219"/>
      <c r="AGU6" s="219"/>
      <c r="AGV6" s="219"/>
      <c r="AGW6" s="219"/>
      <c r="AGX6" s="219"/>
      <c r="AGY6" s="219"/>
      <c r="AGZ6" s="219"/>
      <c r="AHA6" s="219"/>
      <c r="AHB6" s="219"/>
      <c r="AHC6" s="219"/>
      <c r="AHD6" s="219"/>
      <c r="AHE6" s="219"/>
      <c r="AHF6" s="219"/>
      <c r="AHG6" s="219"/>
      <c r="AHH6" s="219"/>
      <c r="AHI6" s="219"/>
      <c r="AHJ6" s="219"/>
      <c r="AHK6" s="219"/>
      <c r="AHL6" s="219"/>
      <c r="AHM6" s="219"/>
      <c r="AHN6" s="219"/>
      <c r="AHO6" s="219"/>
      <c r="AHP6" s="219"/>
      <c r="AHQ6" s="219"/>
      <c r="AHR6" s="219"/>
      <c r="AHS6" s="219"/>
      <c r="AHT6" s="219"/>
      <c r="AHU6" s="219"/>
      <c r="AHV6" s="219"/>
      <c r="AHW6" s="219"/>
      <c r="AHX6" s="219"/>
      <c r="AHY6" s="219"/>
      <c r="AHZ6" s="219"/>
      <c r="AIA6" s="219"/>
      <c r="AIB6" s="219"/>
      <c r="AIC6" s="219"/>
      <c r="AID6" s="219"/>
      <c r="AIE6" s="219"/>
      <c r="AIF6" s="219"/>
      <c r="AIG6" s="219"/>
      <c r="AIH6" s="219"/>
      <c r="AII6" s="219"/>
      <c r="AIJ6" s="219"/>
      <c r="AIK6" s="219"/>
      <c r="AIL6" s="219"/>
      <c r="AIM6" s="219"/>
      <c r="AIN6" s="219"/>
      <c r="AIO6" s="219"/>
      <c r="AIP6" s="219"/>
      <c r="AIQ6" s="219"/>
      <c r="AIR6" s="219"/>
      <c r="AIS6" s="219"/>
      <c r="AIT6" s="219"/>
      <c r="AIU6" s="219"/>
      <c r="AIV6" s="219"/>
      <c r="AIW6" s="219"/>
      <c r="AIX6" s="219"/>
      <c r="AIY6" s="219"/>
      <c r="AIZ6" s="219"/>
      <c r="AJA6" s="219"/>
      <c r="AJB6" s="219"/>
      <c r="AJC6" s="219"/>
      <c r="AJD6" s="219"/>
      <c r="AJE6" s="219"/>
      <c r="AJF6" s="219"/>
      <c r="AJG6" s="219"/>
      <c r="AJH6" s="219"/>
      <c r="AJI6" s="219"/>
      <c r="AJJ6" s="219"/>
      <c r="AJK6" s="219"/>
      <c r="AJL6" s="219"/>
      <c r="AJM6" s="219"/>
      <c r="AJN6" s="219"/>
      <c r="AJO6" s="219"/>
      <c r="AJP6" s="219"/>
      <c r="AJQ6" s="219"/>
      <c r="AJR6" s="219"/>
      <c r="AJS6" s="219"/>
      <c r="AJT6" s="219"/>
      <c r="AJU6" s="219"/>
      <c r="AJV6" s="219"/>
      <c r="AJW6" s="219"/>
      <c r="AJX6" s="219"/>
      <c r="AJY6" s="219"/>
      <c r="AJZ6" s="219"/>
      <c r="AKA6" s="219"/>
      <c r="AKB6" s="219"/>
      <c r="AKC6" s="219"/>
      <c r="AKD6" s="219"/>
      <c r="AKE6" s="219"/>
      <c r="AKF6" s="219"/>
      <c r="AKG6" s="219"/>
      <c r="AKH6" s="219"/>
      <c r="AKI6" s="219"/>
      <c r="AKJ6" s="219"/>
      <c r="AKK6" s="219"/>
      <c r="AKL6" s="219"/>
      <c r="AKM6" s="219"/>
      <c r="AKN6" s="219"/>
      <c r="AKO6" s="219"/>
      <c r="AKP6" s="219"/>
      <c r="AKQ6" s="219"/>
      <c r="AKR6" s="219"/>
      <c r="AKS6" s="219"/>
      <c r="AKT6" s="219"/>
      <c r="AKU6" s="219"/>
      <c r="AKV6" s="219"/>
      <c r="AKW6" s="219"/>
      <c r="AKX6" s="219"/>
      <c r="AKY6" s="219"/>
      <c r="AKZ6" s="219"/>
      <c r="ALA6" s="219"/>
      <c r="ALB6" s="219"/>
      <c r="ALC6" s="219"/>
      <c r="ALD6" s="219"/>
      <c r="ALE6" s="219"/>
      <c r="ALF6" s="219"/>
      <c r="ALG6" s="219"/>
      <c r="ALH6" s="219"/>
      <c r="ALI6" s="219"/>
      <c r="ALJ6" s="219"/>
      <c r="ALK6" s="219"/>
      <c r="ALL6" s="219"/>
      <c r="ALM6" s="219"/>
      <c r="ALN6" s="219"/>
      <c r="ALO6" s="219"/>
      <c r="ALP6" s="219"/>
      <c r="ALQ6" s="219"/>
      <c r="ALR6" s="219"/>
      <c r="ALS6" s="219"/>
      <c r="ALT6" s="219"/>
      <c r="ALU6" s="219"/>
      <c r="ALV6" s="219"/>
      <c r="ALW6" s="219"/>
      <c r="ALX6" s="219"/>
      <c r="ALY6" s="219"/>
      <c r="ALZ6" s="219"/>
      <c r="AMA6" s="219"/>
      <c r="AMB6" s="219"/>
      <c r="AMC6" s="219"/>
      <c r="AMD6" s="219"/>
      <c r="AME6" s="219"/>
      <c r="AMF6" s="219"/>
      <c r="AMG6" s="219"/>
      <c r="AMH6" s="219"/>
      <c r="AMI6" s="219"/>
      <c r="AMJ6" s="219"/>
      <c r="AMK6" s="219"/>
      <c r="AML6" s="219"/>
      <c r="AMM6" s="219"/>
      <c r="AMN6" s="219"/>
      <c r="AMO6" s="219"/>
      <c r="AMP6" s="219"/>
      <c r="AMQ6" s="219"/>
      <c r="AMR6" s="219"/>
      <c r="AMS6" s="219"/>
      <c r="AMT6" s="219"/>
      <c r="AMU6" s="219"/>
      <c r="AMV6" s="219"/>
      <c r="AMW6" s="219"/>
      <c r="AMX6" s="219"/>
      <c r="AMY6" s="219"/>
      <c r="AMZ6" s="219"/>
      <c r="ANA6" s="219"/>
      <c r="ANB6" s="219"/>
      <c r="ANC6" s="219"/>
      <c r="AND6" s="219"/>
      <c r="ANE6" s="219"/>
      <c r="ANF6" s="219"/>
      <c r="ANG6" s="219"/>
      <c r="ANH6" s="219"/>
      <c r="ANI6" s="219"/>
      <c r="ANJ6" s="219"/>
      <c r="ANK6" s="219"/>
      <c r="ANL6" s="219"/>
      <c r="ANM6" s="219"/>
      <c r="ANN6" s="219"/>
      <c r="ANO6" s="219"/>
      <c r="ANP6" s="219"/>
      <c r="ANQ6" s="219"/>
      <c r="ANR6" s="219"/>
      <c r="ANS6" s="219"/>
      <c r="ANT6" s="219"/>
      <c r="ANU6" s="219"/>
      <c r="ANV6" s="219"/>
      <c r="ANW6" s="219"/>
      <c r="ANX6" s="219"/>
      <c r="ANY6" s="219"/>
      <c r="ANZ6" s="219"/>
      <c r="AOA6" s="219"/>
      <c r="AOB6" s="219"/>
      <c r="AOC6" s="219"/>
      <c r="AOD6" s="219"/>
      <c r="AOE6" s="219"/>
      <c r="AOF6" s="219"/>
      <c r="AOG6" s="219"/>
      <c r="AOH6" s="219"/>
      <c r="AOI6" s="219"/>
      <c r="AOJ6" s="219"/>
      <c r="AOK6" s="219"/>
      <c r="AOL6" s="219"/>
      <c r="AOM6" s="219"/>
      <c r="AON6" s="219"/>
      <c r="AOO6" s="219"/>
      <c r="AOP6" s="219"/>
      <c r="AOQ6" s="219"/>
      <c r="AOR6" s="219"/>
      <c r="AOS6" s="219"/>
      <c r="AOT6" s="219"/>
      <c r="AOU6" s="219"/>
      <c r="AOV6" s="219"/>
      <c r="AOW6" s="219"/>
      <c r="AOX6" s="219"/>
      <c r="AOY6" s="219"/>
      <c r="AOZ6" s="219"/>
      <c r="APA6" s="219"/>
      <c r="APB6" s="219"/>
      <c r="APC6" s="219"/>
      <c r="APD6" s="219"/>
      <c r="APE6" s="219"/>
      <c r="APF6" s="219"/>
      <c r="APG6" s="219"/>
      <c r="APH6" s="219"/>
      <c r="API6" s="219"/>
      <c r="APJ6" s="219"/>
      <c r="APK6" s="219"/>
      <c r="APL6" s="219"/>
      <c r="APM6" s="219"/>
      <c r="APN6" s="219"/>
      <c r="APO6" s="219"/>
      <c r="APP6" s="219"/>
      <c r="APQ6" s="219"/>
      <c r="APR6" s="219"/>
      <c r="APS6" s="219"/>
      <c r="APT6" s="219"/>
      <c r="APU6" s="219"/>
      <c r="APV6" s="219"/>
      <c r="APW6" s="219"/>
      <c r="APX6" s="219"/>
      <c r="APY6" s="219"/>
      <c r="APZ6" s="219"/>
      <c r="AQA6" s="219"/>
      <c r="AQB6" s="219"/>
      <c r="AQC6" s="219"/>
      <c r="AQD6" s="219"/>
      <c r="AQE6" s="219"/>
      <c r="AQF6" s="219"/>
      <c r="AQG6" s="219"/>
      <c r="AQH6" s="219"/>
      <c r="AQI6" s="219"/>
      <c r="AQJ6" s="219"/>
      <c r="AQK6" s="219"/>
      <c r="AQL6" s="219"/>
      <c r="AQM6" s="219"/>
      <c r="AQN6" s="219"/>
      <c r="AQO6" s="219"/>
      <c r="AQP6" s="219"/>
      <c r="AQQ6" s="219"/>
      <c r="AQR6" s="219"/>
      <c r="AQS6" s="219"/>
      <c r="AQT6" s="219"/>
      <c r="AQU6" s="219"/>
      <c r="AQV6" s="219"/>
      <c r="AQW6" s="219"/>
      <c r="AQX6" s="219"/>
      <c r="AQY6" s="219"/>
      <c r="AQZ6" s="219"/>
      <c r="ARA6" s="219"/>
      <c r="ARB6" s="219"/>
      <c r="ARC6" s="219"/>
      <c r="ARD6" s="219"/>
      <c r="ARE6" s="219"/>
      <c r="ARF6" s="219"/>
      <c r="ARG6" s="219"/>
      <c r="ARH6" s="219"/>
      <c r="ARI6" s="219"/>
      <c r="ARJ6" s="219"/>
      <c r="ARK6" s="219"/>
      <c r="ARL6" s="219"/>
      <c r="ARM6" s="219"/>
      <c r="ARN6" s="219"/>
      <c r="ARO6" s="219"/>
      <c r="ARP6" s="219"/>
      <c r="ARQ6" s="219"/>
      <c r="ARR6" s="219"/>
      <c r="ARS6" s="219"/>
      <c r="ART6" s="219"/>
      <c r="ARU6" s="219"/>
      <c r="ARV6" s="219"/>
      <c r="ARW6" s="219"/>
      <c r="ARX6" s="219"/>
      <c r="ARY6" s="219"/>
      <c r="ARZ6" s="219"/>
      <c r="ASA6" s="219"/>
      <c r="ASB6" s="219"/>
      <c r="ASC6" s="219"/>
      <c r="ASD6" s="219"/>
      <c r="ASE6" s="219"/>
      <c r="ASF6" s="219"/>
      <c r="ASG6" s="219"/>
      <c r="ASH6" s="219"/>
      <c r="ASI6" s="219"/>
      <c r="ASJ6" s="219"/>
      <c r="ASK6" s="219"/>
      <c r="ASL6" s="219"/>
      <c r="ASM6" s="219"/>
      <c r="ASN6" s="219"/>
      <c r="ASO6" s="219"/>
      <c r="ASP6" s="219"/>
      <c r="ASQ6" s="219"/>
      <c r="ASR6" s="219"/>
      <c r="ASS6" s="219"/>
      <c r="AST6" s="219"/>
      <c r="ASU6" s="219"/>
      <c r="ASV6" s="219"/>
      <c r="ASW6" s="219"/>
      <c r="ASX6" s="219"/>
      <c r="ASY6" s="219"/>
      <c r="ASZ6" s="219"/>
      <c r="ATA6" s="219"/>
      <c r="ATB6" s="219"/>
      <c r="ATC6" s="219"/>
      <c r="ATD6" s="219"/>
      <c r="ATE6" s="219"/>
      <c r="ATF6" s="219"/>
      <c r="ATG6" s="219"/>
      <c r="ATH6" s="219"/>
      <c r="ATI6" s="219"/>
      <c r="ATJ6" s="219"/>
      <c r="ATK6" s="219"/>
      <c r="ATL6" s="219"/>
      <c r="ATM6" s="219"/>
      <c r="ATN6" s="219"/>
      <c r="ATO6" s="219"/>
      <c r="ATP6" s="219"/>
      <c r="ATQ6" s="219"/>
      <c r="ATR6" s="219"/>
      <c r="ATS6" s="219"/>
      <c r="ATT6" s="219"/>
      <c r="ATU6" s="219"/>
      <c r="ATV6" s="219"/>
      <c r="ATW6" s="219"/>
      <c r="ATX6" s="219"/>
      <c r="ATY6" s="219"/>
      <c r="ATZ6" s="219"/>
      <c r="AUA6" s="219"/>
      <c r="AUB6" s="219"/>
      <c r="AUC6" s="219"/>
      <c r="AUD6" s="219"/>
      <c r="AUE6" s="219"/>
      <c r="AUF6" s="219"/>
      <c r="AUG6" s="219"/>
      <c r="AUH6" s="219"/>
      <c r="AUI6" s="219"/>
      <c r="AUJ6" s="219"/>
      <c r="AUK6" s="219"/>
      <c r="AUL6" s="219"/>
      <c r="AUM6" s="219"/>
      <c r="AUN6" s="219"/>
      <c r="AUO6" s="219"/>
      <c r="AUP6" s="219"/>
      <c r="AUQ6" s="219"/>
      <c r="AUR6" s="219"/>
      <c r="AUS6" s="219"/>
      <c r="AUT6" s="219"/>
      <c r="AUU6" s="219"/>
      <c r="AUV6" s="219"/>
      <c r="AUW6" s="219"/>
      <c r="AUX6" s="219"/>
      <c r="AUY6" s="219"/>
      <c r="AUZ6" s="219"/>
      <c r="AVA6" s="219"/>
      <c r="AVB6" s="219"/>
      <c r="AVC6" s="219"/>
      <c r="AVD6" s="219"/>
      <c r="AVE6" s="219"/>
      <c r="AVF6" s="219"/>
      <c r="AVG6" s="219"/>
      <c r="AVH6" s="219"/>
      <c r="AVI6" s="219"/>
      <c r="AVJ6" s="219"/>
      <c r="AVK6" s="219"/>
      <c r="AVL6" s="219"/>
      <c r="AVM6" s="219"/>
      <c r="AVN6" s="219"/>
      <c r="AVO6" s="219"/>
      <c r="AVP6" s="219"/>
      <c r="AVQ6" s="219"/>
      <c r="AVR6" s="219"/>
      <c r="AVS6" s="219"/>
      <c r="AVT6" s="219"/>
      <c r="AVU6" s="219"/>
      <c r="AVV6" s="219"/>
      <c r="AVW6" s="219"/>
      <c r="AVX6" s="219"/>
      <c r="AVY6" s="219"/>
      <c r="AVZ6" s="219"/>
      <c r="AWA6" s="219"/>
      <c r="AWB6" s="219"/>
      <c r="AWC6" s="219"/>
      <c r="AWD6" s="219"/>
      <c r="AWE6" s="219"/>
      <c r="AWF6" s="219"/>
      <c r="AWG6" s="219"/>
      <c r="AWH6" s="219"/>
      <c r="AWI6" s="219"/>
      <c r="AWJ6" s="219"/>
      <c r="AWK6" s="219"/>
      <c r="AWL6" s="219"/>
      <c r="AWM6" s="219"/>
      <c r="AWN6" s="219"/>
      <c r="AWO6" s="219"/>
      <c r="AWP6" s="219"/>
      <c r="AWQ6" s="219"/>
      <c r="AWR6" s="219"/>
      <c r="AWS6" s="219"/>
      <c r="AWT6" s="219"/>
      <c r="AWU6" s="219"/>
      <c r="AWV6" s="219"/>
      <c r="AWW6" s="219"/>
      <c r="AWX6" s="219"/>
      <c r="AWY6" s="219"/>
      <c r="AWZ6" s="219"/>
      <c r="AXA6" s="219"/>
      <c r="AXB6" s="219"/>
      <c r="AXC6" s="219"/>
      <c r="AXD6" s="219"/>
      <c r="AXE6" s="219"/>
      <c r="AXF6" s="219"/>
      <c r="AXG6" s="219"/>
      <c r="AXH6" s="219"/>
      <c r="AXI6" s="219"/>
      <c r="AXJ6" s="219"/>
      <c r="AXK6" s="219"/>
      <c r="AXL6" s="219"/>
      <c r="AXM6" s="219"/>
      <c r="AXN6" s="219"/>
      <c r="AXO6" s="219"/>
      <c r="AXP6" s="219"/>
      <c r="AXQ6" s="219"/>
      <c r="AXR6" s="219"/>
      <c r="AXS6" s="219"/>
      <c r="AXT6" s="219"/>
      <c r="AXU6" s="219"/>
      <c r="AXV6" s="219"/>
      <c r="AXW6" s="219"/>
      <c r="AXX6" s="219"/>
      <c r="AXY6" s="219"/>
      <c r="AXZ6" s="219"/>
      <c r="AYA6" s="219"/>
      <c r="AYB6" s="219"/>
      <c r="AYC6" s="219"/>
      <c r="AYD6" s="219"/>
      <c r="AYE6" s="219"/>
      <c r="AYF6" s="219"/>
      <c r="AYG6" s="219"/>
      <c r="AYH6" s="219"/>
      <c r="AYI6" s="219"/>
      <c r="AYJ6" s="219"/>
      <c r="AYK6" s="219"/>
      <c r="AYL6" s="219"/>
      <c r="AYM6" s="219"/>
      <c r="AYN6" s="219"/>
      <c r="AYO6" s="219"/>
      <c r="AYP6" s="219"/>
      <c r="AYQ6" s="219"/>
      <c r="AYR6" s="219"/>
      <c r="AYS6" s="219"/>
      <c r="AYT6" s="219"/>
      <c r="AYU6" s="219"/>
      <c r="AYV6" s="219"/>
      <c r="AYW6" s="219"/>
      <c r="AYX6" s="219"/>
      <c r="AYY6" s="219"/>
      <c r="AYZ6" s="219"/>
      <c r="AZA6" s="219"/>
      <c r="AZB6" s="219"/>
      <c r="AZC6" s="219"/>
      <c r="AZD6" s="219"/>
      <c r="AZE6" s="219"/>
      <c r="AZF6" s="219"/>
      <c r="AZG6" s="219"/>
      <c r="AZH6" s="219"/>
      <c r="AZI6" s="219"/>
      <c r="AZJ6" s="219"/>
      <c r="AZK6" s="219"/>
      <c r="AZL6" s="219"/>
      <c r="AZM6" s="219"/>
      <c r="AZN6" s="219"/>
      <c r="AZO6" s="219"/>
      <c r="AZP6" s="219"/>
      <c r="AZQ6" s="219"/>
      <c r="AZR6" s="219"/>
      <c r="AZS6" s="219"/>
      <c r="AZT6" s="219"/>
      <c r="AZU6" s="219"/>
      <c r="AZV6" s="219"/>
      <c r="AZW6" s="219"/>
      <c r="AZX6" s="219"/>
      <c r="AZY6" s="219"/>
      <c r="AZZ6" s="219"/>
      <c r="BAA6" s="219"/>
      <c r="BAB6" s="219"/>
      <c r="BAC6" s="219"/>
      <c r="BAD6" s="219"/>
      <c r="BAE6" s="219"/>
      <c r="BAF6" s="219"/>
      <c r="BAG6" s="219"/>
      <c r="BAH6" s="219"/>
      <c r="BAI6" s="219"/>
      <c r="BAJ6" s="219"/>
      <c r="BAK6" s="219"/>
      <c r="BAL6" s="219"/>
      <c r="BAM6" s="219"/>
      <c r="BAN6" s="219"/>
      <c r="BAO6" s="219"/>
      <c r="BAP6" s="219"/>
      <c r="BAQ6" s="219"/>
      <c r="BAR6" s="219"/>
      <c r="BAS6" s="219"/>
      <c r="BAT6" s="219"/>
      <c r="BAU6" s="219"/>
      <c r="BAV6" s="219"/>
      <c r="BAW6" s="219"/>
      <c r="BAX6" s="219"/>
      <c r="BAY6" s="219"/>
      <c r="BAZ6" s="219"/>
      <c r="BBA6" s="219"/>
      <c r="BBB6" s="219"/>
      <c r="BBC6" s="219"/>
      <c r="BBD6" s="219"/>
      <c r="BBE6" s="219"/>
      <c r="BBF6" s="219"/>
      <c r="BBG6" s="219"/>
      <c r="BBH6" s="219"/>
      <c r="BBI6" s="219"/>
      <c r="BBJ6" s="219"/>
      <c r="BBK6" s="219"/>
      <c r="BBL6" s="219"/>
      <c r="BBM6" s="219"/>
      <c r="BBN6" s="219"/>
      <c r="BBO6" s="219"/>
      <c r="BBP6" s="219"/>
      <c r="BBQ6" s="219"/>
      <c r="BBR6" s="219"/>
      <c r="BBS6" s="219"/>
      <c r="BBT6" s="219"/>
      <c r="BBU6" s="219"/>
      <c r="BBV6" s="219"/>
      <c r="BBW6" s="219"/>
      <c r="BBX6" s="219"/>
      <c r="BBY6" s="219"/>
      <c r="BBZ6" s="219"/>
      <c r="BCA6" s="219"/>
      <c r="BCB6" s="219"/>
      <c r="BCC6" s="219"/>
      <c r="BCD6" s="219"/>
      <c r="BCE6" s="219"/>
      <c r="BCF6" s="219"/>
      <c r="BCG6" s="219"/>
      <c r="BCH6" s="219"/>
      <c r="BCI6" s="219"/>
      <c r="BCJ6" s="219"/>
      <c r="BCK6" s="219"/>
      <c r="BCL6" s="219"/>
      <c r="BCM6" s="219"/>
      <c r="BCN6" s="219"/>
      <c r="BCO6" s="219"/>
      <c r="BCP6" s="219"/>
      <c r="BCQ6" s="219"/>
      <c r="BCR6" s="219"/>
      <c r="BCS6" s="219"/>
      <c r="BCT6" s="219"/>
      <c r="BCU6" s="219"/>
      <c r="BCV6" s="219"/>
      <c r="BCW6" s="219"/>
      <c r="BCX6" s="219"/>
      <c r="BCY6" s="219"/>
      <c r="BCZ6" s="219"/>
      <c r="BDA6" s="219"/>
      <c r="BDB6" s="219"/>
      <c r="BDC6" s="219"/>
      <c r="BDD6" s="219"/>
      <c r="BDE6" s="219"/>
      <c r="BDF6" s="219"/>
      <c r="BDG6" s="219"/>
      <c r="BDH6" s="219"/>
      <c r="BDI6" s="219"/>
      <c r="BDJ6" s="219"/>
      <c r="BDK6" s="219"/>
      <c r="BDL6" s="219"/>
      <c r="BDM6" s="219"/>
      <c r="BDN6" s="219"/>
      <c r="BDO6" s="219"/>
      <c r="BDP6" s="219"/>
      <c r="BDQ6" s="219"/>
      <c r="BDR6" s="219"/>
      <c r="BDS6" s="219"/>
      <c r="BDT6" s="219"/>
      <c r="BDU6" s="219"/>
      <c r="BDV6" s="219"/>
      <c r="BDW6" s="219"/>
      <c r="BDX6" s="219"/>
      <c r="BDY6" s="219"/>
      <c r="BDZ6" s="219"/>
      <c r="BEA6" s="219"/>
      <c r="BEB6" s="219"/>
      <c r="BEC6" s="219"/>
      <c r="BED6" s="219"/>
      <c r="BEE6" s="219"/>
      <c r="BEF6" s="219"/>
      <c r="BEG6" s="219"/>
      <c r="BEH6" s="219"/>
      <c r="BEI6" s="219"/>
      <c r="BEJ6" s="219"/>
      <c r="BEK6" s="219"/>
      <c r="BEL6" s="219"/>
      <c r="BEM6" s="219"/>
      <c r="BEN6" s="219"/>
      <c r="BEO6" s="219"/>
      <c r="BEP6" s="219"/>
      <c r="BEQ6" s="219"/>
      <c r="BER6" s="219"/>
      <c r="BES6" s="219"/>
      <c r="BET6" s="219"/>
      <c r="BEU6" s="219"/>
      <c r="BEV6" s="219"/>
      <c r="BEW6" s="219"/>
      <c r="BEX6" s="219"/>
      <c r="BEY6" s="219"/>
      <c r="BEZ6" s="219"/>
      <c r="BFA6" s="219"/>
      <c r="BFB6" s="219"/>
      <c r="BFC6" s="219"/>
      <c r="BFD6" s="219"/>
      <c r="BFE6" s="219"/>
      <c r="BFF6" s="219"/>
      <c r="BFG6" s="219"/>
      <c r="BFH6" s="219"/>
      <c r="BFI6" s="219"/>
      <c r="BFJ6" s="219"/>
      <c r="BFK6" s="219"/>
      <c r="BFL6" s="219"/>
      <c r="BFM6" s="219"/>
      <c r="BFN6" s="219"/>
      <c r="BFO6" s="219"/>
      <c r="BFP6" s="219"/>
      <c r="BFQ6" s="219"/>
      <c r="BFR6" s="219"/>
      <c r="BFS6" s="219"/>
      <c r="BFT6" s="219"/>
      <c r="BFU6" s="219"/>
      <c r="BFV6" s="219"/>
      <c r="BFW6" s="219"/>
      <c r="BFX6" s="219"/>
      <c r="BFY6" s="219"/>
      <c r="BFZ6" s="219"/>
      <c r="BGA6" s="219"/>
      <c r="BGB6" s="219"/>
      <c r="BGC6" s="219"/>
      <c r="BGD6" s="219"/>
      <c r="BGE6" s="219"/>
      <c r="BGF6" s="219"/>
      <c r="BGG6" s="219"/>
      <c r="BGH6" s="219"/>
      <c r="BGI6" s="219"/>
      <c r="BGJ6" s="219"/>
      <c r="BGK6" s="219"/>
      <c r="BGL6" s="219"/>
      <c r="BGM6" s="219"/>
      <c r="BGN6" s="219"/>
      <c r="BGO6" s="219"/>
      <c r="BGP6" s="219"/>
      <c r="BGQ6" s="219"/>
      <c r="BGR6" s="219"/>
      <c r="BGS6" s="219"/>
      <c r="BGT6" s="219"/>
      <c r="BGU6" s="219"/>
      <c r="BGV6" s="219"/>
      <c r="BGW6" s="219"/>
      <c r="BGX6" s="219"/>
      <c r="BGY6" s="219"/>
      <c r="BGZ6" s="219"/>
      <c r="BHA6" s="219"/>
      <c r="BHB6" s="219"/>
      <c r="BHC6" s="219"/>
      <c r="BHD6" s="219"/>
      <c r="BHE6" s="219"/>
      <c r="BHF6" s="219"/>
      <c r="BHG6" s="219"/>
      <c r="BHH6" s="219"/>
      <c r="BHI6" s="219"/>
      <c r="BHJ6" s="219"/>
      <c r="BHK6" s="219"/>
      <c r="BHL6" s="219"/>
      <c r="BHM6" s="219"/>
      <c r="BHN6" s="219"/>
      <c r="BHO6" s="219"/>
      <c r="BHP6" s="219"/>
      <c r="BHQ6" s="219"/>
      <c r="BHR6" s="219"/>
      <c r="BHS6" s="219"/>
      <c r="BHT6" s="219"/>
      <c r="BHU6" s="219"/>
      <c r="BHV6" s="219"/>
      <c r="BHW6" s="219"/>
      <c r="BHX6" s="219"/>
      <c r="BHY6" s="219"/>
      <c r="BHZ6" s="219"/>
      <c r="BIA6" s="219"/>
      <c r="BIB6" s="219"/>
      <c r="BIC6" s="219"/>
      <c r="BID6" s="219"/>
      <c r="BIE6" s="219"/>
      <c r="BIF6" s="219"/>
      <c r="BIG6" s="219"/>
      <c r="BIH6" s="219"/>
      <c r="BII6" s="219"/>
      <c r="BIJ6" s="219"/>
      <c r="BIK6" s="219"/>
      <c r="BIL6" s="219"/>
      <c r="BIM6" s="219"/>
      <c r="BIN6" s="219"/>
      <c r="BIO6" s="219"/>
      <c r="BIP6" s="219"/>
      <c r="BIQ6" s="219"/>
      <c r="BIR6" s="219"/>
      <c r="BIS6" s="219"/>
      <c r="BIT6" s="219"/>
      <c r="BIU6" s="219"/>
      <c r="BIV6" s="219"/>
      <c r="BIW6" s="219"/>
      <c r="BIX6" s="219"/>
      <c r="BIY6" s="219"/>
      <c r="BIZ6" s="219"/>
      <c r="BJA6" s="219"/>
      <c r="BJB6" s="219"/>
      <c r="BJC6" s="219"/>
      <c r="BJD6" s="219"/>
      <c r="BJE6" s="219"/>
      <c r="BJF6" s="219"/>
      <c r="BJG6" s="219"/>
      <c r="BJH6" s="219"/>
      <c r="BJI6" s="219"/>
      <c r="BJJ6" s="219"/>
      <c r="BJK6" s="219"/>
      <c r="BJL6" s="219"/>
      <c r="BJM6" s="219"/>
      <c r="BJN6" s="219"/>
      <c r="BJO6" s="219"/>
      <c r="BJP6" s="219"/>
      <c r="BJQ6" s="219"/>
      <c r="BJR6" s="219"/>
      <c r="BJS6" s="219"/>
      <c r="BJT6" s="219"/>
      <c r="BJU6" s="219"/>
      <c r="BJV6" s="219"/>
      <c r="BJW6" s="219"/>
      <c r="BJX6" s="219"/>
      <c r="BJY6" s="219"/>
      <c r="BJZ6" s="219"/>
      <c r="BKA6" s="219"/>
      <c r="BKB6" s="219"/>
      <c r="BKC6" s="219"/>
      <c r="BKD6" s="219"/>
      <c r="BKE6" s="219"/>
      <c r="BKF6" s="219"/>
      <c r="BKG6" s="219"/>
      <c r="BKH6" s="219"/>
      <c r="BKI6" s="219"/>
      <c r="BKJ6" s="219"/>
      <c r="BKK6" s="219"/>
      <c r="BKL6" s="219"/>
      <c r="BKM6" s="219"/>
      <c r="BKN6" s="219"/>
      <c r="BKO6" s="219"/>
      <c r="BKP6" s="219"/>
      <c r="BKQ6" s="219"/>
      <c r="BKR6" s="219"/>
      <c r="BKS6" s="219"/>
      <c r="BKT6" s="219"/>
      <c r="BKU6" s="219"/>
      <c r="BKV6" s="219"/>
      <c r="BKW6" s="219"/>
      <c r="BKX6" s="219"/>
      <c r="BKY6" s="219"/>
      <c r="BKZ6" s="219"/>
      <c r="BLA6" s="219"/>
      <c r="BLB6" s="219"/>
      <c r="BLC6" s="219"/>
      <c r="BLD6" s="219"/>
      <c r="BLE6" s="219"/>
      <c r="BLF6" s="219"/>
      <c r="BLG6" s="219"/>
      <c r="BLH6" s="219"/>
      <c r="BLI6" s="219"/>
      <c r="BLJ6" s="219"/>
      <c r="BLK6" s="219"/>
      <c r="BLL6" s="219"/>
      <c r="BLM6" s="219"/>
      <c r="BLN6" s="219"/>
      <c r="BLO6" s="219"/>
      <c r="BLP6" s="219"/>
      <c r="BLQ6" s="219"/>
      <c r="BLR6" s="219"/>
      <c r="BLS6" s="219"/>
      <c r="BLT6" s="219"/>
      <c r="BLU6" s="219"/>
      <c r="BLV6" s="219"/>
      <c r="BLW6" s="219"/>
      <c r="BLX6" s="219"/>
      <c r="BLY6" s="219"/>
      <c r="BLZ6" s="219"/>
      <c r="BMA6" s="219"/>
      <c r="BMB6" s="219"/>
      <c r="BMC6" s="219"/>
      <c r="BMD6" s="219"/>
      <c r="BME6" s="219"/>
      <c r="BMF6" s="219"/>
      <c r="BMG6" s="219"/>
      <c r="BMH6" s="219"/>
      <c r="BMI6" s="219"/>
      <c r="BMJ6" s="219"/>
      <c r="BMK6" s="219"/>
      <c r="BML6" s="219"/>
      <c r="BMM6" s="219"/>
      <c r="BMN6" s="219"/>
      <c r="BMO6" s="219"/>
      <c r="BMP6" s="219"/>
      <c r="BMQ6" s="219"/>
      <c r="BMR6" s="219"/>
      <c r="BMS6" s="219"/>
      <c r="BMT6" s="219"/>
      <c r="BMU6" s="219"/>
      <c r="BMV6" s="219"/>
      <c r="BMW6" s="219"/>
      <c r="BMX6" s="219"/>
      <c r="BMY6" s="219"/>
      <c r="BMZ6" s="219"/>
      <c r="BNA6" s="219"/>
      <c r="BNB6" s="219"/>
      <c r="BNC6" s="219"/>
      <c r="BND6" s="219"/>
      <c r="BNE6" s="219"/>
      <c r="BNF6" s="219"/>
      <c r="BNG6" s="219"/>
      <c r="BNH6" s="219"/>
      <c r="BNI6" s="219"/>
      <c r="BNJ6" s="219"/>
      <c r="BNK6" s="219"/>
      <c r="BNL6" s="219"/>
      <c r="BNM6" s="219"/>
      <c r="BNN6" s="219"/>
      <c r="BNO6" s="219"/>
      <c r="BNP6" s="219"/>
      <c r="BNQ6" s="219"/>
      <c r="BNR6" s="219"/>
      <c r="BNS6" s="219"/>
      <c r="BNT6" s="219"/>
      <c r="BNU6" s="219"/>
      <c r="BNV6" s="219"/>
      <c r="BNW6" s="219"/>
      <c r="BNX6" s="219"/>
      <c r="BNY6" s="219"/>
      <c r="BNZ6" s="219"/>
      <c r="BOA6" s="219"/>
      <c r="BOB6" s="219"/>
      <c r="BOC6" s="219"/>
      <c r="BOD6" s="219"/>
      <c r="BOE6" s="219"/>
      <c r="BOF6" s="219"/>
      <c r="BOG6" s="219"/>
      <c r="BOH6" s="219"/>
      <c r="BOI6" s="219"/>
      <c r="BOJ6" s="219"/>
      <c r="BOK6" s="219"/>
      <c r="BOL6" s="219"/>
      <c r="BOM6" s="219"/>
      <c r="BON6" s="219"/>
      <c r="BOO6" s="219"/>
      <c r="BOP6" s="219"/>
      <c r="BOQ6" s="219"/>
      <c r="BOR6" s="219"/>
      <c r="BOS6" s="219"/>
      <c r="BOT6" s="219"/>
      <c r="BOU6" s="219"/>
      <c r="BOV6" s="219"/>
      <c r="BOW6" s="219"/>
      <c r="BOX6" s="219"/>
      <c r="BOY6" s="219"/>
      <c r="BOZ6" s="219"/>
      <c r="BPA6" s="219"/>
      <c r="BPB6" s="219"/>
      <c r="BPC6" s="219"/>
      <c r="BPD6" s="219"/>
      <c r="BPE6" s="219"/>
      <c r="BPF6" s="219"/>
      <c r="BPG6" s="219"/>
      <c r="BPH6" s="219"/>
      <c r="BPI6" s="219"/>
      <c r="BPJ6" s="219"/>
      <c r="BPK6" s="219"/>
      <c r="BPL6" s="219"/>
      <c r="BPM6" s="219"/>
      <c r="BPN6" s="219"/>
      <c r="BPO6" s="219"/>
      <c r="BPP6" s="219"/>
      <c r="BPQ6" s="219"/>
      <c r="BPR6" s="219"/>
      <c r="BPS6" s="219"/>
      <c r="BPT6" s="219"/>
      <c r="BPU6" s="219"/>
      <c r="BPV6" s="219"/>
      <c r="BPW6" s="219"/>
      <c r="BPX6" s="219"/>
      <c r="BPY6" s="219"/>
      <c r="BPZ6" s="219"/>
      <c r="BQA6" s="219"/>
      <c r="BQB6" s="219"/>
      <c r="BQC6" s="219"/>
      <c r="BQD6" s="219"/>
      <c r="BQE6" s="219"/>
      <c r="BQF6" s="219"/>
      <c r="BQG6" s="219"/>
      <c r="BQH6" s="219"/>
      <c r="BQI6" s="219"/>
      <c r="BQJ6" s="219"/>
      <c r="BQK6" s="219"/>
      <c r="BQL6" s="219"/>
      <c r="BQM6" s="219"/>
      <c r="BQN6" s="219"/>
      <c r="BQO6" s="219"/>
      <c r="BQP6" s="219"/>
      <c r="BQQ6" s="219"/>
      <c r="BQR6" s="219"/>
      <c r="BQS6" s="219"/>
      <c r="BQT6" s="219"/>
      <c r="BQU6" s="219"/>
      <c r="BQV6" s="219"/>
      <c r="BQW6" s="219"/>
      <c r="BQX6" s="219"/>
      <c r="BQY6" s="219"/>
      <c r="BQZ6" s="219"/>
      <c r="BRA6" s="219"/>
      <c r="BRB6" s="219"/>
      <c r="BRC6" s="219"/>
      <c r="BRD6" s="219"/>
      <c r="BRE6" s="219"/>
      <c r="BRF6" s="219"/>
      <c r="BRG6" s="219"/>
      <c r="BRH6" s="219"/>
      <c r="BRI6" s="219"/>
      <c r="BRJ6" s="219"/>
      <c r="BRK6" s="219"/>
      <c r="BRL6" s="219"/>
      <c r="BRM6" s="219"/>
      <c r="BRN6" s="219"/>
      <c r="BRO6" s="219"/>
      <c r="BRP6" s="219"/>
      <c r="BRQ6" s="219"/>
      <c r="BRR6" s="219"/>
      <c r="BRS6" s="219"/>
      <c r="BRT6" s="219"/>
      <c r="BRU6" s="219"/>
      <c r="BRV6" s="219"/>
      <c r="BRW6" s="219"/>
      <c r="BRX6" s="219"/>
      <c r="BRY6" s="219"/>
      <c r="BRZ6" s="219"/>
      <c r="BSA6" s="219"/>
      <c r="BSB6" s="219"/>
      <c r="BSC6" s="219"/>
      <c r="BSD6" s="219"/>
      <c r="BSE6" s="219"/>
      <c r="BSF6" s="219"/>
      <c r="BSG6" s="219"/>
      <c r="BSH6" s="219"/>
      <c r="BSI6" s="219"/>
      <c r="BSJ6" s="219"/>
      <c r="BSK6" s="219"/>
      <c r="BSL6" s="219"/>
      <c r="BSM6" s="219"/>
      <c r="BSN6" s="219"/>
      <c r="BSO6" s="219"/>
      <c r="BSP6" s="219"/>
      <c r="BSQ6" s="219"/>
      <c r="BSR6" s="219"/>
      <c r="BSS6" s="219"/>
      <c r="BST6" s="219"/>
      <c r="BSU6" s="219"/>
      <c r="BSV6" s="219"/>
      <c r="BSW6" s="219"/>
      <c r="BSX6" s="219"/>
      <c r="BSY6" s="219"/>
      <c r="BSZ6" s="219"/>
      <c r="BTA6" s="219"/>
      <c r="BTB6" s="219"/>
      <c r="BTC6" s="219"/>
      <c r="BTD6" s="219"/>
      <c r="BTE6" s="219"/>
      <c r="BTF6" s="219"/>
      <c r="BTG6" s="219"/>
      <c r="BTH6" s="219"/>
      <c r="BTI6" s="219"/>
      <c r="BTJ6" s="219"/>
      <c r="BTK6" s="219"/>
      <c r="BTL6" s="219"/>
      <c r="BTM6" s="219"/>
      <c r="BTN6" s="219"/>
      <c r="BTO6" s="219"/>
      <c r="BTP6" s="219"/>
      <c r="BTQ6" s="219"/>
      <c r="BTR6" s="219"/>
      <c r="BTS6" s="219"/>
      <c r="BTT6" s="219"/>
      <c r="BTU6" s="219"/>
      <c r="BTV6" s="219"/>
      <c r="BTW6" s="219"/>
      <c r="BTX6" s="219"/>
      <c r="BTY6" s="219"/>
      <c r="BTZ6" s="219"/>
      <c r="BUA6" s="219"/>
      <c r="BUB6" s="219"/>
      <c r="BUC6" s="219"/>
      <c r="BUD6" s="219"/>
      <c r="BUE6" s="219"/>
      <c r="BUF6" s="219"/>
      <c r="BUG6" s="219"/>
      <c r="BUH6" s="219"/>
      <c r="BUI6" s="219"/>
      <c r="BUJ6" s="219"/>
      <c r="BUK6" s="219"/>
      <c r="BUL6" s="219"/>
      <c r="BUM6" s="219"/>
      <c r="BUN6" s="219"/>
      <c r="BUO6" s="219"/>
      <c r="BUP6" s="219"/>
      <c r="BUQ6" s="219"/>
      <c r="BUR6" s="219"/>
      <c r="BUS6" s="219"/>
      <c r="BUT6" s="219"/>
      <c r="BUU6" s="219"/>
      <c r="BUV6" s="219"/>
      <c r="BUW6" s="219"/>
      <c r="BUX6" s="219"/>
      <c r="BUY6" s="219"/>
      <c r="BUZ6" s="219"/>
      <c r="BVA6" s="219"/>
      <c r="BVB6" s="219"/>
      <c r="BVC6" s="219"/>
      <c r="BVD6" s="219"/>
      <c r="BVE6" s="219"/>
      <c r="BVF6" s="219"/>
      <c r="BVG6" s="219"/>
      <c r="BVH6" s="219"/>
      <c r="BVI6" s="219"/>
      <c r="BVJ6" s="219"/>
      <c r="BVK6" s="219"/>
      <c r="BVL6" s="219"/>
      <c r="BVM6" s="219"/>
      <c r="BVN6" s="219"/>
      <c r="BVO6" s="219"/>
      <c r="BVP6" s="219"/>
      <c r="BVQ6" s="219"/>
      <c r="BVR6" s="219"/>
      <c r="BVS6" s="219"/>
      <c r="BVT6" s="219"/>
      <c r="BVU6" s="219"/>
      <c r="BVV6" s="219"/>
      <c r="BVW6" s="219"/>
      <c r="BVX6" s="219"/>
      <c r="BVY6" s="219"/>
      <c r="BVZ6" s="219"/>
      <c r="BWA6" s="219"/>
      <c r="BWB6" s="219"/>
      <c r="BWC6" s="219"/>
      <c r="BWD6" s="219"/>
      <c r="BWE6" s="219"/>
      <c r="BWF6" s="219"/>
      <c r="BWG6" s="219"/>
      <c r="BWH6" s="219"/>
      <c r="BWI6" s="219"/>
      <c r="BWJ6" s="219"/>
      <c r="BWK6" s="219"/>
      <c r="BWL6" s="219"/>
      <c r="BWM6" s="219"/>
      <c r="BWN6" s="219"/>
      <c r="BWO6" s="219"/>
      <c r="BWP6" s="219"/>
      <c r="BWQ6" s="219"/>
      <c r="BWR6" s="219"/>
      <c r="BWS6" s="219"/>
      <c r="BWT6" s="219"/>
      <c r="BWU6" s="219"/>
      <c r="BWV6" s="219"/>
      <c r="BWW6" s="219"/>
      <c r="BWX6" s="219"/>
      <c r="BWY6" s="219"/>
      <c r="BWZ6" s="219"/>
      <c r="BXA6" s="219"/>
      <c r="BXB6" s="219"/>
      <c r="BXC6" s="219"/>
      <c r="BXD6" s="219"/>
      <c r="BXE6" s="219"/>
      <c r="BXF6" s="219"/>
      <c r="BXG6" s="219"/>
      <c r="BXH6" s="219"/>
      <c r="BXI6" s="219"/>
      <c r="BXJ6" s="219"/>
      <c r="BXK6" s="219"/>
      <c r="BXL6" s="219"/>
      <c r="BXM6" s="219"/>
      <c r="BXN6" s="219"/>
      <c r="BXO6" s="219"/>
      <c r="BXP6" s="219"/>
      <c r="BXQ6" s="219"/>
      <c r="BXR6" s="219"/>
      <c r="BXS6" s="219"/>
      <c r="BXT6" s="219"/>
      <c r="BXU6" s="219"/>
      <c r="BXV6" s="219"/>
      <c r="BXW6" s="219"/>
      <c r="BXX6" s="219"/>
      <c r="BXY6" s="219"/>
      <c r="BXZ6" s="219"/>
      <c r="BYA6" s="219"/>
      <c r="BYB6" s="219"/>
      <c r="BYC6" s="219"/>
      <c r="BYD6" s="219"/>
      <c r="BYE6" s="219"/>
      <c r="BYF6" s="219"/>
      <c r="BYG6" s="219"/>
      <c r="BYH6" s="219"/>
      <c r="BYI6" s="219"/>
      <c r="BYJ6" s="219"/>
      <c r="BYK6" s="219"/>
      <c r="BYL6" s="219"/>
      <c r="BYM6" s="219"/>
      <c r="BYN6" s="219"/>
      <c r="BYO6" s="219"/>
      <c r="BYP6" s="219"/>
      <c r="BYQ6" s="219"/>
      <c r="BYR6" s="219"/>
      <c r="BYS6" s="219"/>
      <c r="BYT6" s="219"/>
      <c r="BYU6" s="219"/>
      <c r="BYV6" s="219"/>
      <c r="BYW6" s="219"/>
      <c r="BYX6" s="219"/>
      <c r="BYY6" s="219"/>
      <c r="BYZ6" s="219"/>
      <c r="BZA6" s="219"/>
      <c r="BZB6" s="219"/>
      <c r="BZC6" s="219"/>
      <c r="BZD6" s="219"/>
      <c r="BZE6" s="219"/>
      <c r="BZF6" s="219"/>
      <c r="BZG6" s="219"/>
      <c r="BZH6" s="219"/>
      <c r="BZI6" s="219"/>
      <c r="BZJ6" s="219"/>
      <c r="BZK6" s="219"/>
      <c r="BZL6" s="219"/>
      <c r="BZM6" s="219"/>
      <c r="BZN6" s="219"/>
      <c r="BZO6" s="219"/>
      <c r="BZP6" s="219"/>
      <c r="BZQ6" s="219"/>
      <c r="BZR6" s="219"/>
      <c r="BZS6" s="219"/>
      <c r="BZT6" s="219"/>
      <c r="BZU6" s="219"/>
      <c r="BZV6" s="219"/>
      <c r="BZW6" s="219"/>
      <c r="BZX6" s="219"/>
      <c r="BZY6" s="219"/>
      <c r="BZZ6" s="219"/>
      <c r="CAA6" s="219"/>
      <c r="CAB6" s="219"/>
      <c r="CAC6" s="219"/>
      <c r="CAD6" s="219"/>
      <c r="CAE6" s="219"/>
      <c r="CAF6" s="219"/>
      <c r="CAG6" s="219"/>
      <c r="CAH6" s="219"/>
      <c r="CAI6" s="219"/>
      <c r="CAJ6" s="219"/>
      <c r="CAK6" s="219"/>
      <c r="CAL6" s="219"/>
      <c r="CAM6" s="219"/>
      <c r="CAN6" s="219"/>
      <c r="CAO6" s="219"/>
      <c r="CAP6" s="219"/>
      <c r="CAQ6" s="219"/>
      <c r="CAR6" s="219"/>
      <c r="CAS6" s="219"/>
      <c r="CAT6" s="219"/>
      <c r="CAU6" s="219"/>
      <c r="CAV6" s="219"/>
      <c r="CAW6" s="219"/>
      <c r="CAX6" s="219"/>
      <c r="CAY6" s="219"/>
      <c r="CAZ6" s="219"/>
      <c r="CBA6" s="219"/>
      <c r="CBB6" s="219"/>
      <c r="CBC6" s="219"/>
      <c r="CBD6" s="219"/>
      <c r="CBE6" s="219"/>
      <c r="CBF6" s="219"/>
      <c r="CBG6" s="219"/>
      <c r="CBH6" s="219"/>
      <c r="CBI6" s="219"/>
      <c r="CBJ6" s="219"/>
      <c r="CBK6" s="219"/>
      <c r="CBL6" s="219"/>
      <c r="CBM6" s="219"/>
      <c r="CBN6" s="219"/>
      <c r="CBO6" s="219"/>
      <c r="CBP6" s="219"/>
      <c r="CBQ6" s="219"/>
      <c r="CBR6" s="219"/>
      <c r="CBS6" s="219"/>
      <c r="CBT6" s="219"/>
      <c r="CBU6" s="219"/>
      <c r="CBV6" s="219"/>
      <c r="CBW6" s="219"/>
      <c r="CBX6" s="219"/>
      <c r="CBY6" s="219"/>
      <c r="CBZ6" s="219"/>
      <c r="CCA6" s="219"/>
      <c r="CCB6" s="219"/>
      <c r="CCC6" s="219"/>
      <c r="CCD6" s="219"/>
      <c r="CCE6" s="219"/>
      <c r="CCF6" s="219"/>
      <c r="CCG6" s="219"/>
      <c r="CCH6" s="219"/>
      <c r="CCI6" s="219"/>
      <c r="CCJ6" s="219"/>
      <c r="CCK6" s="219"/>
      <c r="CCL6" s="219"/>
      <c r="CCM6" s="219"/>
      <c r="CCN6" s="219"/>
      <c r="CCO6" s="219"/>
      <c r="CCP6" s="219"/>
      <c r="CCQ6" s="219"/>
      <c r="CCR6" s="219"/>
      <c r="CCS6" s="219"/>
      <c r="CCT6" s="219"/>
      <c r="CCU6" s="219"/>
      <c r="CCV6" s="219"/>
      <c r="CCW6" s="219"/>
      <c r="CCX6" s="219"/>
      <c r="CCY6" s="219"/>
      <c r="CCZ6" s="219"/>
      <c r="CDA6" s="219"/>
      <c r="CDB6" s="219"/>
      <c r="CDC6" s="219"/>
      <c r="CDD6" s="219"/>
      <c r="CDE6" s="219"/>
      <c r="CDF6" s="219"/>
      <c r="CDG6" s="219"/>
      <c r="CDH6" s="219"/>
      <c r="CDI6" s="219"/>
      <c r="CDJ6" s="219"/>
      <c r="CDK6" s="219"/>
      <c r="CDL6" s="219"/>
      <c r="CDM6" s="219"/>
      <c r="CDN6" s="219"/>
      <c r="CDO6" s="219"/>
      <c r="CDP6" s="219"/>
      <c r="CDQ6" s="219"/>
      <c r="CDR6" s="219"/>
      <c r="CDS6" s="219"/>
      <c r="CDT6" s="219"/>
      <c r="CDU6" s="219"/>
      <c r="CDV6" s="219"/>
      <c r="CDW6" s="219"/>
      <c r="CDX6" s="219"/>
      <c r="CDY6" s="219"/>
      <c r="CDZ6" s="219"/>
      <c r="CEA6" s="219"/>
      <c r="CEB6" s="219"/>
      <c r="CEC6" s="219"/>
      <c r="CED6" s="219"/>
      <c r="CEE6" s="219"/>
      <c r="CEF6" s="219"/>
      <c r="CEG6" s="219"/>
      <c r="CEH6" s="219"/>
      <c r="CEI6" s="219"/>
      <c r="CEJ6" s="219"/>
      <c r="CEK6" s="219"/>
      <c r="CEL6" s="219"/>
      <c r="CEM6" s="219"/>
      <c r="CEN6" s="219"/>
      <c r="CEO6" s="219"/>
      <c r="CEP6" s="219"/>
      <c r="CEQ6" s="219"/>
      <c r="CER6" s="219"/>
      <c r="CES6" s="219"/>
      <c r="CET6" s="219"/>
      <c r="CEU6" s="219"/>
      <c r="CEV6" s="219"/>
      <c r="CEW6" s="219"/>
      <c r="CEX6" s="219"/>
      <c r="CEY6" s="219"/>
      <c r="CEZ6" s="219"/>
      <c r="CFA6" s="219"/>
      <c r="CFB6" s="219"/>
      <c r="CFC6" s="219"/>
      <c r="CFD6" s="219"/>
      <c r="CFE6" s="219"/>
      <c r="CFF6" s="219"/>
      <c r="CFG6" s="219"/>
      <c r="CFH6" s="219"/>
      <c r="CFI6" s="219"/>
      <c r="CFJ6" s="219"/>
      <c r="CFK6" s="219"/>
      <c r="CFL6" s="219"/>
      <c r="CFM6" s="219"/>
      <c r="CFN6" s="219"/>
      <c r="CFO6" s="219"/>
      <c r="CFP6" s="219"/>
      <c r="CFQ6" s="219"/>
      <c r="CFR6" s="219"/>
      <c r="CFS6" s="219"/>
      <c r="CFT6" s="219"/>
      <c r="CFU6" s="219"/>
      <c r="CFV6" s="219"/>
      <c r="CFW6" s="219"/>
      <c r="CFX6" s="219"/>
      <c r="CFY6" s="219"/>
      <c r="CFZ6" s="219"/>
      <c r="CGA6" s="219"/>
      <c r="CGB6" s="219"/>
      <c r="CGC6" s="219"/>
      <c r="CGD6" s="219"/>
      <c r="CGE6" s="219"/>
      <c r="CGF6" s="219"/>
      <c r="CGG6" s="219"/>
      <c r="CGH6" s="219"/>
      <c r="CGI6" s="219"/>
      <c r="CGJ6" s="219"/>
      <c r="CGK6" s="219"/>
      <c r="CGL6" s="219"/>
      <c r="CGM6" s="219"/>
      <c r="CGN6" s="219"/>
      <c r="CGO6" s="219"/>
      <c r="CGP6" s="219"/>
      <c r="CGQ6" s="219"/>
      <c r="CGR6" s="219"/>
      <c r="CGS6" s="219"/>
      <c r="CGT6" s="219"/>
      <c r="CGU6" s="219"/>
      <c r="CGV6" s="219"/>
      <c r="CGW6" s="219"/>
      <c r="CGX6" s="219"/>
      <c r="CGY6" s="219"/>
      <c r="CGZ6" s="219"/>
      <c r="CHA6" s="219"/>
      <c r="CHB6" s="219"/>
      <c r="CHC6" s="219"/>
      <c r="CHD6" s="219"/>
      <c r="CHE6" s="219"/>
      <c r="CHF6" s="219"/>
      <c r="CHG6" s="219"/>
      <c r="CHH6" s="219"/>
      <c r="CHI6" s="219"/>
      <c r="CHJ6" s="219"/>
      <c r="CHK6" s="219"/>
      <c r="CHL6" s="219"/>
      <c r="CHM6" s="219"/>
      <c r="CHN6" s="219"/>
      <c r="CHO6" s="219"/>
      <c r="CHP6" s="219"/>
      <c r="CHQ6" s="219"/>
      <c r="CHR6" s="219"/>
      <c r="CHS6" s="219"/>
      <c r="CHT6" s="219"/>
      <c r="CHU6" s="219"/>
      <c r="CHV6" s="219"/>
      <c r="CHW6" s="219"/>
      <c r="CHX6" s="219"/>
      <c r="CHY6" s="219"/>
      <c r="CHZ6" s="219"/>
      <c r="CIA6" s="219"/>
      <c r="CIB6" s="219"/>
      <c r="CIC6" s="219"/>
      <c r="CID6" s="219"/>
      <c r="CIE6" s="219"/>
      <c r="CIF6" s="219"/>
      <c r="CIG6" s="219"/>
      <c r="CIH6" s="219"/>
      <c r="CII6" s="219"/>
      <c r="CIJ6" s="219"/>
      <c r="CIK6" s="219"/>
      <c r="CIL6" s="219"/>
      <c r="CIM6" s="219"/>
      <c r="CIN6" s="219"/>
      <c r="CIO6" s="219"/>
      <c r="CIP6" s="219"/>
      <c r="CIQ6" s="219"/>
      <c r="CIR6" s="219"/>
      <c r="CIS6" s="219"/>
      <c r="CIT6" s="219"/>
      <c r="CIU6" s="219"/>
      <c r="CIV6" s="219"/>
      <c r="CIW6" s="219"/>
      <c r="CIX6" s="219"/>
      <c r="CIY6" s="219"/>
      <c r="CIZ6" s="219"/>
      <c r="CJA6" s="219"/>
      <c r="CJB6" s="219"/>
      <c r="CJC6" s="219"/>
      <c r="CJD6" s="219"/>
      <c r="CJE6" s="219"/>
      <c r="CJF6" s="219"/>
      <c r="CJG6" s="219"/>
      <c r="CJH6" s="219"/>
      <c r="CJI6" s="219"/>
      <c r="CJJ6" s="219"/>
      <c r="CJK6" s="219"/>
      <c r="CJL6" s="219"/>
      <c r="CJM6" s="219"/>
      <c r="CJN6" s="219"/>
      <c r="CJO6" s="219"/>
      <c r="CJP6" s="219"/>
      <c r="CJQ6" s="219"/>
      <c r="CJR6" s="219"/>
      <c r="CJS6" s="219"/>
      <c r="CJT6" s="219"/>
      <c r="CJU6" s="219"/>
      <c r="CJV6" s="219"/>
      <c r="CJW6" s="219"/>
      <c r="CJX6" s="219"/>
      <c r="CJY6" s="219"/>
      <c r="CJZ6" s="219"/>
      <c r="CKA6" s="219"/>
      <c r="CKB6" s="219"/>
      <c r="CKC6" s="219"/>
      <c r="CKD6" s="219"/>
      <c r="CKE6" s="219"/>
      <c r="CKF6" s="219"/>
      <c r="CKG6" s="219"/>
      <c r="CKH6" s="219"/>
      <c r="CKI6" s="219"/>
      <c r="CKJ6" s="219"/>
      <c r="CKK6" s="219"/>
      <c r="CKL6" s="219"/>
      <c r="CKM6" s="219"/>
      <c r="CKN6" s="219"/>
      <c r="CKO6" s="219"/>
      <c r="CKP6" s="219"/>
      <c r="CKQ6" s="219"/>
      <c r="CKR6" s="219"/>
      <c r="CKS6" s="219"/>
      <c r="CKT6" s="219"/>
      <c r="CKU6" s="219"/>
      <c r="CKV6" s="219"/>
      <c r="CKW6" s="219"/>
      <c r="CKX6" s="219"/>
      <c r="CKY6" s="219"/>
      <c r="CKZ6" s="219"/>
      <c r="CLA6" s="219"/>
      <c r="CLB6" s="219"/>
      <c r="CLC6" s="219"/>
      <c r="CLD6" s="219"/>
      <c r="CLE6" s="219"/>
      <c r="CLF6" s="219"/>
      <c r="CLG6" s="219"/>
      <c r="CLH6" s="219"/>
      <c r="CLI6" s="219"/>
      <c r="CLJ6" s="219"/>
      <c r="CLK6" s="219"/>
      <c r="CLL6" s="219"/>
      <c r="CLM6" s="219"/>
      <c r="CLN6" s="219"/>
      <c r="CLO6" s="219"/>
      <c r="CLP6" s="219"/>
      <c r="CLQ6" s="219"/>
      <c r="CLR6" s="219"/>
      <c r="CLS6" s="219"/>
      <c r="CLT6" s="219"/>
      <c r="CLU6" s="219"/>
      <c r="CLV6" s="219"/>
      <c r="CLW6" s="219"/>
      <c r="CLX6" s="219"/>
      <c r="CLY6" s="219"/>
      <c r="CLZ6" s="219"/>
      <c r="CMA6" s="219"/>
      <c r="CMB6" s="219"/>
      <c r="CMC6" s="219"/>
      <c r="CMD6" s="219"/>
      <c r="CME6" s="219"/>
      <c r="CMF6" s="219"/>
      <c r="CMG6" s="219"/>
      <c r="CMH6" s="219"/>
      <c r="CMI6" s="219"/>
      <c r="CMJ6" s="219"/>
      <c r="CMK6" s="219"/>
      <c r="CML6" s="219"/>
      <c r="CMM6" s="219"/>
      <c r="CMN6" s="219"/>
      <c r="CMO6" s="219"/>
      <c r="CMP6" s="219"/>
      <c r="CMQ6" s="219"/>
      <c r="CMR6" s="219"/>
      <c r="CMS6" s="219"/>
      <c r="CMT6" s="219"/>
      <c r="CMU6" s="219"/>
      <c r="CMV6" s="219"/>
      <c r="CMW6" s="219"/>
      <c r="CMX6" s="219"/>
      <c r="CMY6" s="219"/>
      <c r="CMZ6" s="219"/>
      <c r="CNA6" s="219"/>
      <c r="CNB6" s="219"/>
      <c r="CNC6" s="219"/>
      <c r="CND6" s="219"/>
      <c r="CNE6" s="219"/>
      <c r="CNF6" s="219"/>
      <c r="CNG6" s="219"/>
      <c r="CNH6" s="219"/>
      <c r="CNI6" s="219"/>
      <c r="CNJ6" s="219"/>
      <c r="CNK6" s="219"/>
      <c r="CNL6" s="219"/>
      <c r="CNM6" s="219"/>
      <c r="CNN6" s="219"/>
      <c r="CNO6" s="219"/>
      <c r="CNP6" s="219"/>
      <c r="CNQ6" s="219"/>
      <c r="CNR6" s="219"/>
      <c r="CNS6" s="219"/>
      <c r="CNT6" s="219"/>
      <c r="CNU6" s="219"/>
      <c r="CNV6" s="219"/>
      <c r="CNW6" s="219"/>
      <c r="CNX6" s="219"/>
      <c r="CNY6" s="219"/>
      <c r="CNZ6" s="219"/>
      <c r="COA6" s="219"/>
      <c r="COB6" s="219"/>
      <c r="COC6" s="219"/>
      <c r="COD6" s="219"/>
      <c r="COE6" s="219"/>
      <c r="COF6" s="219"/>
      <c r="COG6" s="219"/>
      <c r="COH6" s="219"/>
      <c r="COI6" s="219"/>
      <c r="COJ6" s="219"/>
      <c r="COK6" s="219"/>
      <c r="COL6" s="219"/>
      <c r="COM6" s="219"/>
      <c r="CON6" s="219"/>
      <c r="COO6" s="219"/>
      <c r="COP6" s="219"/>
      <c r="COQ6" s="219"/>
      <c r="COR6" s="219"/>
      <c r="COS6" s="219"/>
      <c r="COT6" s="219"/>
      <c r="COU6" s="219"/>
      <c r="COV6" s="219"/>
      <c r="COW6" s="219"/>
      <c r="COX6" s="219"/>
      <c r="COY6" s="219"/>
      <c r="COZ6" s="219"/>
      <c r="CPA6" s="219"/>
      <c r="CPB6" s="219"/>
      <c r="CPC6" s="219"/>
      <c r="CPD6" s="219"/>
      <c r="CPE6" s="219"/>
      <c r="CPF6" s="219"/>
      <c r="CPG6" s="219"/>
      <c r="CPH6" s="219"/>
      <c r="CPI6" s="219"/>
      <c r="CPJ6" s="219"/>
      <c r="CPK6" s="219"/>
      <c r="CPL6" s="219"/>
      <c r="CPM6" s="219"/>
      <c r="CPN6" s="219"/>
      <c r="CPO6" s="219"/>
      <c r="CPP6" s="219"/>
      <c r="CPQ6" s="219"/>
      <c r="CPR6" s="219"/>
      <c r="CPS6" s="219"/>
      <c r="CPT6" s="219"/>
      <c r="CPU6" s="219"/>
      <c r="CPV6" s="219"/>
      <c r="CPW6" s="219"/>
      <c r="CPX6" s="219"/>
      <c r="CPY6" s="219"/>
      <c r="CPZ6" s="219"/>
      <c r="CQA6" s="219"/>
      <c r="CQB6" s="219"/>
      <c r="CQC6" s="219"/>
      <c r="CQD6" s="219"/>
      <c r="CQE6" s="219"/>
      <c r="CQF6" s="219"/>
      <c r="CQG6" s="219"/>
      <c r="CQH6" s="219"/>
      <c r="CQI6" s="219"/>
      <c r="CQJ6" s="219"/>
      <c r="CQK6" s="219"/>
      <c r="CQL6" s="219"/>
      <c r="CQM6" s="219"/>
      <c r="CQN6" s="219"/>
      <c r="CQO6" s="219"/>
      <c r="CQP6" s="219"/>
      <c r="CQQ6" s="219"/>
      <c r="CQR6" s="219"/>
      <c r="CQS6" s="219"/>
      <c r="CQT6" s="219"/>
      <c r="CQU6" s="219"/>
      <c r="CQV6" s="219"/>
      <c r="CQW6" s="219"/>
      <c r="CQX6" s="219"/>
      <c r="CQY6" s="219"/>
      <c r="CQZ6" s="219"/>
      <c r="CRA6" s="219"/>
      <c r="CRB6" s="219"/>
      <c r="CRC6" s="219"/>
      <c r="CRD6" s="219"/>
      <c r="CRE6" s="219"/>
      <c r="CRF6" s="219"/>
      <c r="CRG6" s="219"/>
      <c r="CRH6" s="219"/>
      <c r="CRI6" s="219"/>
      <c r="CRJ6" s="219"/>
      <c r="CRK6" s="219"/>
      <c r="CRL6" s="219"/>
      <c r="CRM6" s="219"/>
      <c r="CRN6" s="219"/>
      <c r="CRO6" s="219"/>
      <c r="CRP6" s="219"/>
      <c r="CRQ6" s="219"/>
      <c r="CRR6" s="219"/>
      <c r="CRS6" s="219"/>
      <c r="CRT6" s="219"/>
      <c r="CRU6" s="219"/>
      <c r="CRV6" s="219"/>
      <c r="CRW6" s="219"/>
      <c r="CRX6" s="219"/>
      <c r="CRY6" s="219"/>
      <c r="CRZ6" s="219"/>
      <c r="CSA6" s="219"/>
      <c r="CSB6" s="219"/>
      <c r="CSC6" s="219"/>
      <c r="CSD6" s="219"/>
      <c r="CSE6" s="219"/>
      <c r="CSF6" s="219"/>
      <c r="CSG6" s="219"/>
      <c r="CSH6" s="219"/>
      <c r="CSI6" s="219"/>
      <c r="CSJ6" s="219"/>
      <c r="CSK6" s="219"/>
      <c r="CSL6" s="219"/>
      <c r="CSM6" s="219"/>
      <c r="CSN6" s="219"/>
      <c r="CSO6" s="219"/>
      <c r="CSP6" s="219"/>
      <c r="CSQ6" s="219"/>
      <c r="CSR6" s="219"/>
      <c r="CSS6" s="219"/>
      <c r="CST6" s="219"/>
      <c r="CSU6" s="219"/>
      <c r="CSV6" s="219"/>
      <c r="CSW6" s="219"/>
      <c r="CSX6" s="219"/>
      <c r="CSY6" s="219"/>
      <c r="CSZ6" s="219"/>
      <c r="CTA6" s="219"/>
      <c r="CTB6" s="219"/>
      <c r="CTC6" s="219"/>
      <c r="CTD6" s="219"/>
      <c r="CTE6" s="219"/>
      <c r="CTF6" s="219"/>
      <c r="CTG6" s="219"/>
      <c r="CTH6" s="219"/>
      <c r="CTI6" s="219"/>
      <c r="CTJ6" s="219"/>
      <c r="CTK6" s="219"/>
      <c r="CTL6" s="219"/>
      <c r="CTM6" s="219"/>
      <c r="CTN6" s="219"/>
      <c r="CTO6" s="219"/>
      <c r="CTP6" s="219"/>
      <c r="CTQ6" s="219"/>
      <c r="CTR6" s="219"/>
      <c r="CTS6" s="219"/>
      <c r="CTT6" s="219"/>
      <c r="CTU6" s="219"/>
      <c r="CTV6" s="219"/>
      <c r="CTW6" s="219"/>
      <c r="CTX6" s="219"/>
      <c r="CTY6" s="219"/>
      <c r="CTZ6" s="219"/>
      <c r="CUA6" s="219"/>
      <c r="CUB6" s="219"/>
      <c r="CUC6" s="219"/>
      <c r="CUD6" s="219"/>
      <c r="CUE6" s="219"/>
      <c r="CUF6" s="219"/>
      <c r="CUG6" s="219"/>
      <c r="CUH6" s="219"/>
      <c r="CUI6" s="219"/>
      <c r="CUJ6" s="219"/>
      <c r="CUK6" s="219"/>
      <c r="CUL6" s="219"/>
      <c r="CUM6" s="219"/>
      <c r="CUN6" s="219"/>
      <c r="CUO6" s="219"/>
      <c r="CUP6" s="219"/>
      <c r="CUQ6" s="219"/>
      <c r="CUR6" s="219"/>
      <c r="CUS6" s="219"/>
      <c r="CUT6" s="219"/>
      <c r="CUU6" s="219"/>
      <c r="CUV6" s="219"/>
      <c r="CUW6" s="219"/>
      <c r="CUX6" s="219"/>
      <c r="CUY6" s="219"/>
      <c r="CUZ6" s="219"/>
      <c r="CVA6" s="219"/>
      <c r="CVB6" s="219"/>
      <c r="CVC6" s="219"/>
      <c r="CVD6" s="219"/>
      <c r="CVE6" s="219"/>
      <c r="CVF6" s="219"/>
      <c r="CVG6" s="219"/>
      <c r="CVH6" s="219"/>
      <c r="CVI6" s="219"/>
      <c r="CVJ6" s="219"/>
      <c r="CVK6" s="219"/>
      <c r="CVL6" s="219"/>
      <c r="CVM6" s="219"/>
      <c r="CVN6" s="219"/>
      <c r="CVO6" s="219"/>
      <c r="CVP6" s="219"/>
      <c r="CVQ6" s="219"/>
      <c r="CVR6" s="219"/>
      <c r="CVS6" s="219"/>
      <c r="CVT6" s="219"/>
      <c r="CVU6" s="219"/>
      <c r="CVV6" s="219"/>
      <c r="CVW6" s="219"/>
      <c r="CVX6" s="219"/>
      <c r="CVY6" s="219"/>
      <c r="CVZ6" s="219"/>
      <c r="CWA6" s="219"/>
      <c r="CWB6" s="219"/>
      <c r="CWC6" s="219"/>
      <c r="CWD6" s="219"/>
      <c r="CWE6" s="219"/>
      <c r="CWF6" s="219"/>
      <c r="CWG6" s="219"/>
      <c r="CWH6" s="219"/>
      <c r="CWI6" s="219"/>
      <c r="CWJ6" s="219"/>
      <c r="CWK6" s="219"/>
      <c r="CWL6" s="219"/>
      <c r="CWM6" s="219"/>
      <c r="CWN6" s="219"/>
      <c r="CWO6" s="219"/>
      <c r="CWP6" s="219"/>
      <c r="CWQ6" s="219"/>
      <c r="CWR6" s="219"/>
      <c r="CWS6" s="219"/>
      <c r="CWT6" s="219"/>
      <c r="CWU6" s="219"/>
      <c r="CWV6" s="219"/>
      <c r="CWW6" s="219"/>
      <c r="CWX6" s="219"/>
      <c r="CWY6" s="219"/>
      <c r="CWZ6" s="219"/>
      <c r="CXA6" s="219"/>
      <c r="CXB6" s="219"/>
      <c r="CXC6" s="219"/>
      <c r="CXD6" s="219"/>
      <c r="CXE6" s="219"/>
      <c r="CXF6" s="219"/>
      <c r="CXG6" s="219"/>
      <c r="CXH6" s="219"/>
      <c r="CXI6" s="219"/>
      <c r="CXJ6" s="219"/>
      <c r="CXK6" s="219"/>
      <c r="CXL6" s="219"/>
      <c r="CXM6" s="219"/>
      <c r="CXN6" s="219"/>
      <c r="CXO6" s="219"/>
      <c r="CXP6" s="219"/>
      <c r="CXQ6" s="219"/>
      <c r="CXR6" s="219"/>
      <c r="CXS6" s="219"/>
      <c r="CXT6" s="219"/>
      <c r="CXU6" s="219"/>
      <c r="CXV6" s="219"/>
      <c r="CXW6" s="219"/>
      <c r="CXX6" s="219"/>
      <c r="CXY6" s="219"/>
      <c r="CXZ6" s="219"/>
      <c r="CYA6" s="219"/>
      <c r="CYB6" s="219"/>
      <c r="CYC6" s="219"/>
      <c r="CYD6" s="219"/>
      <c r="CYE6" s="219"/>
      <c r="CYF6" s="219"/>
      <c r="CYG6" s="219"/>
      <c r="CYH6" s="219"/>
      <c r="CYI6" s="219"/>
      <c r="CYJ6" s="219"/>
      <c r="CYK6" s="219"/>
      <c r="CYL6" s="219"/>
      <c r="CYM6" s="219"/>
      <c r="CYN6" s="219"/>
      <c r="CYO6" s="219"/>
      <c r="CYP6" s="219"/>
      <c r="CYQ6" s="219"/>
      <c r="CYR6" s="219"/>
      <c r="CYS6" s="219"/>
      <c r="CYT6" s="219"/>
      <c r="CYU6" s="219"/>
      <c r="CYV6" s="219"/>
      <c r="CYW6" s="219"/>
      <c r="CYX6" s="219"/>
      <c r="CYY6" s="219"/>
      <c r="CYZ6" s="219"/>
      <c r="CZA6" s="219"/>
      <c r="CZB6" s="219"/>
      <c r="CZC6" s="219"/>
      <c r="CZD6" s="219"/>
      <c r="CZE6" s="219"/>
      <c r="CZF6" s="219"/>
      <c r="CZG6" s="219"/>
      <c r="CZH6" s="219"/>
      <c r="CZI6" s="219"/>
      <c r="CZJ6" s="219"/>
      <c r="CZK6" s="219"/>
      <c r="CZL6" s="219"/>
      <c r="CZM6" s="219"/>
      <c r="CZN6" s="219"/>
      <c r="CZO6" s="219"/>
      <c r="CZP6" s="219"/>
      <c r="CZQ6" s="219"/>
      <c r="CZR6" s="219"/>
      <c r="CZS6" s="219"/>
      <c r="CZT6" s="219"/>
      <c r="CZU6" s="219"/>
      <c r="CZV6" s="219"/>
      <c r="CZW6" s="219"/>
      <c r="CZX6" s="219"/>
      <c r="CZY6" s="219"/>
      <c r="CZZ6" s="219"/>
      <c r="DAA6" s="219"/>
      <c r="DAB6" s="219"/>
      <c r="DAC6" s="219"/>
      <c r="DAD6" s="219"/>
      <c r="DAE6" s="219"/>
      <c r="DAF6" s="219"/>
      <c r="DAG6" s="219"/>
      <c r="DAH6" s="219"/>
      <c r="DAI6" s="219"/>
      <c r="DAJ6" s="219"/>
      <c r="DAK6" s="219"/>
      <c r="DAL6" s="219"/>
      <c r="DAM6" s="219"/>
      <c r="DAN6" s="219"/>
      <c r="DAO6" s="219"/>
      <c r="DAP6" s="219"/>
      <c r="DAQ6" s="219"/>
      <c r="DAR6" s="219"/>
      <c r="DAS6" s="219"/>
      <c r="DAT6" s="219"/>
      <c r="DAU6" s="219"/>
      <c r="DAV6" s="219"/>
      <c r="DAW6" s="219"/>
      <c r="DAX6" s="219"/>
      <c r="DAY6" s="219"/>
      <c r="DAZ6" s="219"/>
      <c r="DBA6" s="219"/>
      <c r="DBB6" s="219"/>
      <c r="DBC6" s="219"/>
      <c r="DBD6" s="219"/>
      <c r="DBE6" s="219"/>
      <c r="DBF6" s="219"/>
      <c r="DBG6" s="219"/>
      <c r="DBH6" s="219"/>
      <c r="DBI6" s="219"/>
      <c r="DBJ6" s="219"/>
      <c r="DBK6" s="219"/>
      <c r="DBL6" s="219"/>
      <c r="DBM6" s="219"/>
      <c r="DBN6" s="219"/>
      <c r="DBO6" s="219"/>
      <c r="DBP6" s="219"/>
      <c r="DBQ6" s="219"/>
      <c r="DBR6" s="219"/>
      <c r="DBS6" s="219"/>
      <c r="DBT6" s="219"/>
      <c r="DBU6" s="219"/>
      <c r="DBV6" s="219"/>
      <c r="DBW6" s="219"/>
      <c r="DBX6" s="219"/>
      <c r="DBY6" s="219"/>
      <c r="DBZ6" s="219"/>
      <c r="DCA6" s="219"/>
      <c r="DCB6" s="219"/>
      <c r="DCC6" s="219"/>
      <c r="DCD6" s="219"/>
      <c r="DCE6" s="219"/>
      <c r="DCF6" s="219"/>
      <c r="DCG6" s="219"/>
      <c r="DCH6" s="219"/>
      <c r="DCI6" s="219"/>
      <c r="DCJ6" s="219"/>
      <c r="DCK6" s="219"/>
      <c r="DCL6" s="219"/>
      <c r="DCM6" s="219"/>
      <c r="DCN6" s="219"/>
      <c r="DCO6" s="219"/>
      <c r="DCP6" s="219"/>
      <c r="DCQ6" s="219"/>
      <c r="DCR6" s="219"/>
      <c r="DCS6" s="219"/>
      <c r="DCT6" s="219"/>
      <c r="DCU6" s="219"/>
      <c r="DCV6" s="219"/>
      <c r="DCW6" s="219"/>
      <c r="DCX6" s="219"/>
      <c r="DCY6" s="219"/>
      <c r="DCZ6" s="219"/>
      <c r="DDA6" s="219"/>
      <c r="DDB6" s="219"/>
      <c r="DDC6" s="219"/>
      <c r="DDD6" s="219"/>
      <c r="DDE6" s="219"/>
      <c r="DDF6" s="219"/>
      <c r="DDG6" s="219"/>
      <c r="DDH6" s="219"/>
      <c r="DDI6" s="219"/>
      <c r="DDJ6" s="219"/>
      <c r="DDK6" s="219"/>
      <c r="DDL6" s="219"/>
      <c r="DDM6" s="219"/>
      <c r="DDN6" s="219"/>
      <c r="DDO6" s="219"/>
      <c r="DDP6" s="219"/>
      <c r="DDQ6" s="219"/>
      <c r="DDR6" s="219"/>
      <c r="DDS6" s="219"/>
      <c r="DDT6" s="219"/>
      <c r="DDU6" s="219"/>
      <c r="DDV6" s="219"/>
      <c r="DDW6" s="219"/>
      <c r="DDX6" s="219"/>
      <c r="DDY6" s="219"/>
      <c r="DDZ6" s="219"/>
      <c r="DEA6" s="219"/>
      <c r="DEB6" s="219"/>
      <c r="DEC6" s="219"/>
      <c r="DED6" s="219"/>
      <c r="DEE6" s="219"/>
      <c r="DEF6" s="219"/>
      <c r="DEG6" s="219"/>
      <c r="DEH6" s="219"/>
      <c r="DEI6" s="219"/>
      <c r="DEJ6" s="219"/>
      <c r="DEK6" s="219"/>
      <c r="DEL6" s="219"/>
      <c r="DEM6" s="219"/>
      <c r="DEN6" s="219"/>
      <c r="DEO6" s="219"/>
      <c r="DEP6" s="219"/>
      <c r="DEQ6" s="219"/>
      <c r="DER6" s="219"/>
      <c r="DES6" s="219"/>
      <c r="DET6" s="219"/>
      <c r="DEU6" s="219"/>
      <c r="DEV6" s="219"/>
      <c r="DEW6" s="219"/>
      <c r="DEX6" s="219"/>
      <c r="DEY6" s="219"/>
      <c r="DEZ6" s="219"/>
      <c r="DFA6" s="219"/>
      <c r="DFB6" s="219"/>
      <c r="DFC6" s="219"/>
      <c r="DFD6" s="219"/>
      <c r="DFE6" s="219"/>
      <c r="DFF6" s="219"/>
      <c r="DFG6" s="219"/>
      <c r="DFH6" s="219"/>
      <c r="DFI6" s="219"/>
      <c r="DFJ6" s="219"/>
      <c r="DFK6" s="219"/>
      <c r="DFL6" s="219"/>
      <c r="DFM6" s="219"/>
      <c r="DFN6" s="219"/>
      <c r="DFO6" s="219"/>
      <c r="DFP6" s="219"/>
      <c r="DFQ6" s="219"/>
      <c r="DFR6" s="219"/>
      <c r="DFS6" s="219"/>
      <c r="DFT6" s="219"/>
      <c r="DFU6" s="219"/>
      <c r="DFV6" s="219"/>
      <c r="DFW6" s="219"/>
      <c r="DFX6" s="219"/>
      <c r="DFY6" s="219"/>
      <c r="DFZ6" s="219"/>
      <c r="DGA6" s="219"/>
      <c r="DGB6" s="219"/>
      <c r="DGC6" s="219"/>
      <c r="DGD6" s="219"/>
      <c r="DGE6" s="219"/>
      <c r="DGF6" s="219"/>
      <c r="DGG6" s="219"/>
      <c r="DGH6" s="219"/>
      <c r="DGI6" s="219"/>
      <c r="DGJ6" s="219"/>
      <c r="DGK6" s="219"/>
      <c r="DGL6" s="219"/>
      <c r="DGM6" s="219"/>
      <c r="DGN6" s="219"/>
      <c r="DGO6" s="219"/>
      <c r="DGP6" s="219"/>
      <c r="DGQ6" s="219"/>
      <c r="DGR6" s="219"/>
      <c r="DGS6" s="219"/>
      <c r="DGT6" s="219"/>
      <c r="DGU6" s="219"/>
      <c r="DGV6" s="219"/>
      <c r="DGW6" s="219"/>
      <c r="DGX6" s="219"/>
      <c r="DGY6" s="219"/>
      <c r="DGZ6" s="219"/>
      <c r="DHA6" s="219"/>
      <c r="DHB6" s="219"/>
      <c r="DHC6" s="219"/>
      <c r="DHD6" s="219"/>
      <c r="DHE6" s="219"/>
      <c r="DHF6" s="219"/>
      <c r="DHG6" s="219"/>
      <c r="DHH6" s="219"/>
      <c r="DHI6" s="219"/>
      <c r="DHJ6" s="219"/>
      <c r="DHK6" s="219"/>
      <c r="DHL6" s="219"/>
      <c r="DHM6" s="219"/>
      <c r="DHN6" s="219"/>
      <c r="DHO6" s="219"/>
      <c r="DHP6" s="219"/>
      <c r="DHQ6" s="219"/>
      <c r="DHR6" s="219"/>
      <c r="DHS6" s="219"/>
      <c r="DHT6" s="219"/>
      <c r="DHU6" s="219"/>
      <c r="DHV6" s="219"/>
      <c r="DHW6" s="219"/>
      <c r="DHX6" s="219"/>
      <c r="DHY6" s="219"/>
      <c r="DHZ6" s="219"/>
      <c r="DIA6" s="219"/>
      <c r="DIB6" s="219"/>
      <c r="DIC6" s="219"/>
      <c r="DID6" s="219"/>
      <c r="DIE6" s="219"/>
      <c r="DIF6" s="219"/>
      <c r="DIG6" s="219"/>
      <c r="DIH6" s="219"/>
      <c r="DII6" s="219"/>
      <c r="DIJ6" s="219"/>
      <c r="DIK6" s="219"/>
      <c r="DIL6" s="219"/>
      <c r="DIM6" s="219"/>
      <c r="DIN6" s="219"/>
      <c r="DIO6" s="219"/>
      <c r="DIP6" s="219"/>
      <c r="DIQ6" s="219"/>
      <c r="DIR6" s="219"/>
      <c r="DIS6" s="219"/>
      <c r="DIT6" s="219"/>
      <c r="DIU6" s="219"/>
      <c r="DIV6" s="219"/>
      <c r="DIW6" s="219"/>
      <c r="DIX6" s="219"/>
      <c r="DIY6" s="219"/>
      <c r="DIZ6" s="219"/>
      <c r="DJA6" s="219"/>
      <c r="DJB6" s="219"/>
      <c r="DJC6" s="219"/>
      <c r="DJD6" s="219"/>
      <c r="DJE6" s="219"/>
      <c r="DJF6" s="219"/>
      <c r="DJG6" s="219"/>
      <c r="DJH6" s="219"/>
      <c r="DJI6" s="219"/>
      <c r="DJJ6" s="219"/>
      <c r="DJK6" s="219"/>
      <c r="DJL6" s="219"/>
      <c r="DJM6" s="219"/>
      <c r="DJN6" s="219"/>
      <c r="DJO6" s="219"/>
      <c r="DJP6" s="219"/>
      <c r="DJQ6" s="219"/>
      <c r="DJR6" s="219"/>
      <c r="DJS6" s="219"/>
      <c r="DJT6" s="219"/>
      <c r="DJU6" s="219"/>
      <c r="DJV6" s="219"/>
      <c r="DJW6" s="219"/>
      <c r="DJX6" s="219"/>
      <c r="DJY6" s="219"/>
      <c r="DJZ6" s="219"/>
      <c r="DKA6" s="219"/>
      <c r="DKB6" s="219"/>
      <c r="DKC6" s="219"/>
      <c r="DKD6" s="219"/>
      <c r="DKE6" s="219"/>
      <c r="DKF6" s="219"/>
      <c r="DKG6" s="219"/>
      <c r="DKH6" s="219"/>
      <c r="DKI6" s="219"/>
      <c r="DKJ6" s="219"/>
      <c r="DKK6" s="219"/>
      <c r="DKL6" s="219"/>
      <c r="DKM6" s="219"/>
      <c r="DKN6" s="219"/>
      <c r="DKO6" s="219"/>
      <c r="DKP6" s="219"/>
      <c r="DKQ6" s="219"/>
      <c r="DKR6" s="219"/>
      <c r="DKS6" s="219"/>
      <c r="DKT6" s="219"/>
      <c r="DKU6" s="219"/>
      <c r="DKV6" s="219"/>
      <c r="DKW6" s="219"/>
      <c r="DKX6" s="219"/>
      <c r="DKY6" s="219"/>
      <c r="DKZ6" s="219"/>
      <c r="DLA6" s="219"/>
      <c r="DLB6" s="219"/>
      <c r="DLC6" s="219"/>
      <c r="DLD6" s="219"/>
      <c r="DLE6" s="219"/>
      <c r="DLF6" s="219"/>
      <c r="DLG6" s="219"/>
      <c r="DLH6" s="219"/>
      <c r="DLI6" s="219"/>
      <c r="DLJ6" s="219"/>
      <c r="DLK6" s="219"/>
      <c r="DLL6" s="219"/>
      <c r="DLM6" s="219"/>
      <c r="DLN6" s="219"/>
      <c r="DLO6" s="219"/>
      <c r="DLP6" s="219"/>
      <c r="DLQ6" s="219"/>
      <c r="DLR6" s="219"/>
      <c r="DLS6" s="219"/>
      <c r="DLT6" s="219"/>
      <c r="DLU6" s="219"/>
      <c r="DLV6" s="219"/>
      <c r="DLW6" s="219"/>
      <c r="DLX6" s="219"/>
      <c r="DLY6" s="219"/>
      <c r="DLZ6" s="219"/>
      <c r="DMA6" s="219"/>
      <c r="DMB6" s="219"/>
      <c r="DMC6" s="219"/>
      <c r="DMD6" s="219"/>
      <c r="DME6" s="219"/>
      <c r="DMF6" s="219"/>
      <c r="DMG6" s="219"/>
      <c r="DMH6" s="219"/>
      <c r="DMI6" s="219"/>
      <c r="DMJ6" s="219"/>
      <c r="DMK6" s="219"/>
      <c r="DML6" s="219"/>
      <c r="DMM6" s="219"/>
      <c r="DMN6" s="219"/>
      <c r="DMO6" s="219"/>
      <c r="DMP6" s="219"/>
      <c r="DMQ6" s="219"/>
      <c r="DMR6" s="219"/>
      <c r="DMS6" s="219"/>
      <c r="DMT6" s="219"/>
      <c r="DMU6" s="219"/>
      <c r="DMV6" s="219"/>
      <c r="DMW6" s="219"/>
      <c r="DMX6" s="219"/>
      <c r="DMY6" s="219"/>
      <c r="DMZ6" s="219"/>
      <c r="DNA6" s="219"/>
      <c r="DNB6" s="219"/>
      <c r="DNC6" s="219"/>
      <c r="DND6" s="219"/>
      <c r="DNE6" s="219"/>
      <c r="DNF6" s="219"/>
      <c r="DNG6" s="219"/>
      <c r="DNH6" s="219"/>
      <c r="DNI6" s="219"/>
      <c r="DNJ6" s="219"/>
      <c r="DNK6" s="219"/>
      <c r="DNL6" s="219"/>
      <c r="DNM6" s="219"/>
      <c r="DNN6" s="219"/>
      <c r="DNO6" s="219"/>
      <c r="DNP6" s="219"/>
      <c r="DNQ6" s="219"/>
      <c r="DNR6" s="219"/>
      <c r="DNS6" s="219"/>
      <c r="DNT6" s="219"/>
      <c r="DNU6" s="219"/>
      <c r="DNV6" s="219"/>
      <c r="DNW6" s="219"/>
      <c r="DNX6" s="219"/>
      <c r="DNY6" s="219"/>
      <c r="DNZ6" s="219"/>
      <c r="DOA6" s="219"/>
      <c r="DOB6" s="219"/>
      <c r="DOC6" s="219"/>
      <c r="DOD6" s="219"/>
      <c r="DOE6" s="219"/>
      <c r="DOF6" s="219"/>
      <c r="DOG6" s="219"/>
      <c r="DOH6" s="219"/>
      <c r="DOI6" s="219"/>
      <c r="DOJ6" s="219"/>
      <c r="DOK6" s="219"/>
      <c r="DOL6" s="219"/>
      <c r="DOM6" s="219"/>
      <c r="DON6" s="219"/>
      <c r="DOO6" s="219"/>
      <c r="DOP6" s="219"/>
      <c r="DOQ6" s="219"/>
      <c r="DOR6" s="219"/>
      <c r="DOS6" s="219"/>
      <c r="DOT6" s="219"/>
      <c r="DOU6" s="219"/>
      <c r="DOV6" s="219"/>
      <c r="DOW6" s="219"/>
      <c r="DOX6" s="219"/>
      <c r="DOY6" s="219"/>
      <c r="DOZ6" s="219"/>
      <c r="DPA6" s="219"/>
      <c r="DPB6" s="219"/>
      <c r="DPC6" s="219"/>
      <c r="DPD6" s="219"/>
      <c r="DPE6" s="219"/>
      <c r="DPF6" s="219"/>
      <c r="DPG6" s="219"/>
      <c r="DPH6" s="219"/>
      <c r="DPI6" s="219"/>
      <c r="DPJ6" s="219"/>
      <c r="DPK6" s="219"/>
      <c r="DPL6" s="219"/>
      <c r="DPM6" s="219"/>
      <c r="DPN6" s="219"/>
      <c r="DPO6" s="219"/>
      <c r="DPP6" s="219"/>
      <c r="DPQ6" s="219"/>
      <c r="DPR6" s="219"/>
      <c r="DPS6" s="219"/>
      <c r="DPT6" s="219"/>
      <c r="DPU6" s="219"/>
      <c r="DPV6" s="219"/>
      <c r="DPW6" s="219"/>
      <c r="DPX6" s="219"/>
      <c r="DPY6" s="219"/>
      <c r="DPZ6" s="219"/>
      <c r="DQA6" s="219"/>
      <c r="DQB6" s="219"/>
      <c r="DQC6" s="219"/>
      <c r="DQD6" s="219"/>
      <c r="DQE6" s="219"/>
      <c r="DQF6" s="219"/>
      <c r="DQG6" s="219"/>
      <c r="DQH6" s="219"/>
      <c r="DQI6" s="219"/>
      <c r="DQJ6" s="219"/>
      <c r="DQK6" s="219"/>
      <c r="DQL6" s="219"/>
      <c r="DQM6" s="219"/>
      <c r="DQN6" s="219"/>
      <c r="DQO6" s="219"/>
      <c r="DQP6" s="219"/>
      <c r="DQQ6" s="219"/>
      <c r="DQR6" s="219"/>
      <c r="DQS6" s="219"/>
      <c r="DQT6" s="219"/>
      <c r="DQU6" s="219"/>
      <c r="DQV6" s="219"/>
      <c r="DQW6" s="219"/>
      <c r="DQX6" s="219"/>
      <c r="DQY6" s="219"/>
      <c r="DQZ6" s="219"/>
      <c r="DRA6" s="219"/>
      <c r="DRB6" s="219"/>
      <c r="DRC6" s="219"/>
      <c r="DRD6" s="219"/>
      <c r="DRE6" s="219"/>
      <c r="DRF6" s="219"/>
      <c r="DRG6" s="219"/>
      <c r="DRH6" s="219"/>
      <c r="DRI6" s="219"/>
      <c r="DRJ6" s="219"/>
      <c r="DRK6" s="219"/>
      <c r="DRL6" s="219"/>
      <c r="DRM6" s="219"/>
      <c r="DRN6" s="219"/>
      <c r="DRO6" s="219"/>
      <c r="DRP6" s="219"/>
      <c r="DRQ6" s="219"/>
      <c r="DRR6" s="219"/>
      <c r="DRS6" s="219"/>
      <c r="DRT6" s="219"/>
      <c r="DRU6" s="219"/>
      <c r="DRV6" s="219"/>
      <c r="DRW6" s="219"/>
      <c r="DRX6" s="219"/>
      <c r="DRY6" s="219"/>
      <c r="DRZ6" s="219"/>
      <c r="DSA6" s="219"/>
      <c r="DSB6" s="219"/>
      <c r="DSC6" s="219"/>
      <c r="DSD6" s="219"/>
      <c r="DSE6" s="219"/>
      <c r="DSF6" s="219"/>
      <c r="DSG6" s="219"/>
      <c r="DSH6" s="219"/>
      <c r="DSI6" s="219"/>
      <c r="DSJ6" s="219"/>
      <c r="DSK6" s="219"/>
      <c r="DSL6" s="219"/>
      <c r="DSM6" s="219"/>
      <c r="DSN6" s="219"/>
      <c r="DSO6" s="219"/>
      <c r="DSP6" s="219"/>
      <c r="DSQ6" s="219"/>
      <c r="DSR6" s="219"/>
      <c r="DSS6" s="219"/>
      <c r="DST6" s="219"/>
      <c r="DSU6" s="219"/>
      <c r="DSV6" s="219"/>
      <c r="DSW6" s="219"/>
      <c r="DSX6" s="219"/>
      <c r="DSY6" s="219"/>
      <c r="DSZ6" s="219"/>
      <c r="DTA6" s="219"/>
      <c r="DTB6" s="219"/>
      <c r="DTC6" s="219"/>
      <c r="DTD6" s="219"/>
      <c r="DTE6" s="219"/>
      <c r="DTF6" s="219"/>
      <c r="DTG6" s="219"/>
      <c r="DTH6" s="219"/>
      <c r="DTI6" s="219"/>
      <c r="DTJ6" s="219"/>
      <c r="DTK6" s="219"/>
      <c r="DTL6" s="219"/>
      <c r="DTM6" s="219"/>
      <c r="DTN6" s="219"/>
      <c r="DTO6" s="219"/>
      <c r="DTP6" s="219"/>
      <c r="DTQ6" s="219"/>
      <c r="DTR6" s="219"/>
      <c r="DTS6" s="219"/>
      <c r="DTT6" s="219"/>
      <c r="DTU6" s="219"/>
      <c r="DTV6" s="219"/>
      <c r="DTW6" s="219"/>
      <c r="DTX6" s="219"/>
      <c r="DTY6" s="219"/>
      <c r="DTZ6" s="219"/>
      <c r="DUA6" s="219"/>
      <c r="DUB6" s="219"/>
      <c r="DUC6" s="219"/>
      <c r="DUD6" s="219"/>
      <c r="DUE6" s="219"/>
      <c r="DUF6" s="219"/>
      <c r="DUG6" s="219"/>
      <c r="DUH6" s="219"/>
      <c r="DUI6" s="219"/>
      <c r="DUJ6" s="219"/>
      <c r="DUK6" s="219"/>
      <c r="DUL6" s="219"/>
      <c r="DUM6" s="219"/>
      <c r="DUN6" s="219"/>
      <c r="DUO6" s="219"/>
      <c r="DUP6" s="219"/>
      <c r="DUQ6" s="219"/>
      <c r="DUR6" s="219"/>
      <c r="DUS6" s="219"/>
      <c r="DUT6" s="219"/>
      <c r="DUU6" s="219"/>
      <c r="DUV6" s="219"/>
      <c r="DUW6" s="219"/>
      <c r="DUX6" s="219"/>
      <c r="DUY6" s="219"/>
      <c r="DUZ6" s="219"/>
      <c r="DVA6" s="219"/>
      <c r="DVB6" s="219"/>
      <c r="DVC6" s="219"/>
      <c r="DVD6" s="219"/>
      <c r="DVE6" s="219"/>
      <c r="DVF6" s="219"/>
      <c r="DVG6" s="219"/>
      <c r="DVH6" s="219"/>
      <c r="DVI6" s="219"/>
      <c r="DVJ6" s="219"/>
      <c r="DVK6" s="219"/>
      <c r="DVL6" s="219"/>
      <c r="DVM6" s="219"/>
      <c r="DVN6" s="219"/>
      <c r="DVO6" s="219"/>
      <c r="DVP6" s="219"/>
      <c r="DVQ6" s="219"/>
      <c r="DVR6" s="219"/>
      <c r="DVS6" s="219"/>
      <c r="DVT6" s="219"/>
      <c r="DVU6" s="219"/>
      <c r="DVV6" s="219"/>
      <c r="DVW6" s="219"/>
      <c r="DVX6" s="219"/>
      <c r="DVY6" s="219"/>
      <c r="DVZ6" s="219"/>
      <c r="DWA6" s="219"/>
      <c r="DWB6" s="219"/>
      <c r="DWC6" s="219"/>
      <c r="DWD6" s="219"/>
      <c r="DWE6" s="219"/>
      <c r="DWF6" s="219"/>
      <c r="DWG6" s="219"/>
      <c r="DWH6" s="219"/>
      <c r="DWI6" s="219"/>
      <c r="DWJ6" s="219"/>
      <c r="DWK6" s="219"/>
      <c r="DWL6" s="219"/>
      <c r="DWM6" s="219"/>
      <c r="DWN6" s="219"/>
      <c r="DWO6" s="219"/>
      <c r="DWP6" s="219"/>
      <c r="DWQ6" s="219"/>
      <c r="DWR6" s="219"/>
      <c r="DWS6" s="219"/>
      <c r="DWT6" s="219"/>
      <c r="DWU6" s="219"/>
      <c r="DWV6" s="219"/>
      <c r="DWW6" s="219"/>
      <c r="DWX6" s="219"/>
      <c r="DWY6" s="219"/>
      <c r="DWZ6" s="219"/>
      <c r="DXA6" s="219"/>
      <c r="DXB6" s="219"/>
      <c r="DXC6" s="219"/>
      <c r="DXD6" s="219"/>
      <c r="DXE6" s="219"/>
      <c r="DXF6" s="219"/>
      <c r="DXG6" s="219"/>
      <c r="DXH6" s="219"/>
      <c r="DXI6" s="219"/>
      <c r="DXJ6" s="219"/>
      <c r="DXK6" s="219"/>
      <c r="DXL6" s="219"/>
      <c r="DXM6" s="219"/>
      <c r="DXN6" s="219"/>
      <c r="DXO6" s="219"/>
      <c r="DXP6" s="219"/>
      <c r="DXQ6" s="219"/>
      <c r="DXR6" s="219"/>
      <c r="DXS6" s="219"/>
      <c r="DXT6" s="219"/>
      <c r="DXU6" s="219"/>
      <c r="DXV6" s="219"/>
      <c r="DXW6" s="219"/>
      <c r="DXX6" s="219"/>
      <c r="DXY6" s="219"/>
      <c r="DXZ6" s="219"/>
      <c r="DYA6" s="219"/>
      <c r="DYB6" s="219"/>
      <c r="DYC6" s="219"/>
      <c r="DYD6" s="219"/>
      <c r="DYE6" s="219"/>
      <c r="DYF6" s="219"/>
      <c r="DYG6" s="219"/>
      <c r="DYH6" s="219"/>
      <c r="DYI6" s="219"/>
      <c r="DYJ6" s="219"/>
      <c r="DYK6" s="219"/>
      <c r="DYL6" s="219"/>
      <c r="DYM6" s="219"/>
      <c r="DYN6" s="219"/>
      <c r="DYO6" s="219"/>
      <c r="DYP6" s="219"/>
      <c r="DYQ6" s="219"/>
      <c r="DYR6" s="219"/>
      <c r="DYS6" s="219"/>
      <c r="DYT6" s="219"/>
      <c r="DYU6" s="219"/>
      <c r="DYV6" s="219"/>
      <c r="DYW6" s="219"/>
      <c r="DYX6" s="219"/>
      <c r="DYY6" s="219"/>
      <c r="DYZ6" s="219"/>
      <c r="DZA6" s="219"/>
      <c r="DZB6" s="219"/>
      <c r="DZC6" s="219"/>
      <c r="DZD6" s="219"/>
      <c r="DZE6" s="219"/>
      <c r="DZF6" s="219"/>
      <c r="DZG6" s="219"/>
      <c r="DZH6" s="219"/>
      <c r="DZI6" s="219"/>
      <c r="DZJ6" s="219"/>
      <c r="DZK6" s="219"/>
      <c r="DZL6" s="219"/>
      <c r="DZM6" s="219"/>
      <c r="DZN6" s="219"/>
      <c r="DZO6" s="219"/>
      <c r="DZP6" s="219"/>
      <c r="DZQ6" s="219"/>
      <c r="DZR6" s="219"/>
      <c r="DZS6" s="219"/>
      <c r="DZT6" s="219"/>
      <c r="DZU6" s="219"/>
      <c r="DZV6" s="219"/>
      <c r="DZW6" s="219"/>
      <c r="DZX6" s="219"/>
      <c r="DZY6" s="219"/>
      <c r="DZZ6" s="219"/>
      <c r="EAA6" s="219"/>
      <c r="EAB6" s="219"/>
      <c r="EAC6" s="219"/>
      <c r="EAD6" s="219"/>
      <c r="EAE6" s="219"/>
      <c r="EAF6" s="219"/>
      <c r="EAG6" s="219"/>
      <c r="EAH6" s="219"/>
      <c r="EAI6" s="219"/>
      <c r="EAJ6" s="219"/>
      <c r="EAK6" s="219"/>
      <c r="EAL6" s="219"/>
      <c r="EAM6" s="219"/>
      <c r="EAN6" s="219"/>
      <c r="EAO6" s="219"/>
      <c r="EAP6" s="219"/>
      <c r="EAQ6" s="219"/>
      <c r="EAR6" s="219"/>
      <c r="EAS6" s="219"/>
      <c r="EAT6" s="219"/>
      <c r="EAU6" s="219"/>
      <c r="EAV6" s="219"/>
      <c r="EAW6" s="219"/>
      <c r="EAX6" s="219"/>
      <c r="EAY6" s="219"/>
      <c r="EAZ6" s="219"/>
      <c r="EBA6" s="219"/>
      <c r="EBB6" s="219"/>
      <c r="EBC6" s="219"/>
      <c r="EBD6" s="219"/>
      <c r="EBE6" s="219"/>
      <c r="EBF6" s="219"/>
      <c r="EBG6" s="219"/>
      <c r="EBH6" s="219"/>
      <c r="EBI6" s="219"/>
      <c r="EBJ6" s="219"/>
      <c r="EBK6" s="219"/>
      <c r="EBL6" s="219"/>
      <c r="EBM6" s="219"/>
      <c r="EBN6" s="219"/>
      <c r="EBO6" s="219"/>
      <c r="EBP6" s="219"/>
      <c r="EBQ6" s="219"/>
      <c r="EBR6" s="219"/>
      <c r="EBS6" s="219"/>
      <c r="EBT6" s="219"/>
      <c r="EBU6" s="219"/>
      <c r="EBV6" s="219"/>
      <c r="EBW6" s="219"/>
      <c r="EBX6" s="219"/>
      <c r="EBY6" s="219"/>
      <c r="EBZ6" s="219"/>
      <c r="ECA6" s="219"/>
      <c r="ECB6" s="219"/>
      <c r="ECC6" s="219"/>
      <c r="ECD6" s="219"/>
      <c r="ECE6" s="219"/>
      <c r="ECF6" s="219"/>
      <c r="ECG6" s="219"/>
      <c r="ECH6" s="219"/>
      <c r="ECI6" s="219"/>
      <c r="ECJ6" s="219"/>
      <c r="ECK6" s="219"/>
      <c r="ECL6" s="219"/>
      <c r="ECM6" s="219"/>
      <c r="ECN6" s="219"/>
      <c r="ECO6" s="219"/>
      <c r="ECP6" s="219"/>
      <c r="ECQ6" s="219"/>
      <c r="ECR6" s="219"/>
      <c r="ECS6" s="219"/>
      <c r="ECT6" s="219"/>
      <c r="ECU6" s="219"/>
      <c r="ECV6" s="219"/>
      <c r="ECW6" s="219"/>
      <c r="ECX6" s="219"/>
      <c r="ECY6" s="219"/>
      <c r="ECZ6" s="219"/>
      <c r="EDA6" s="219"/>
      <c r="EDB6" s="219"/>
      <c r="EDC6" s="219"/>
      <c r="EDD6" s="219"/>
      <c r="EDE6" s="219"/>
      <c r="EDF6" s="219"/>
      <c r="EDG6" s="219"/>
      <c r="EDH6" s="219"/>
      <c r="EDI6" s="219"/>
      <c r="EDJ6" s="219"/>
      <c r="EDK6" s="219"/>
      <c r="EDL6" s="219"/>
      <c r="EDM6" s="219"/>
      <c r="EDN6" s="219"/>
      <c r="EDO6" s="219"/>
      <c r="EDP6" s="219"/>
      <c r="EDQ6" s="219"/>
      <c r="EDR6" s="219"/>
      <c r="EDS6" s="219"/>
      <c r="EDT6" s="219"/>
      <c r="EDU6" s="219"/>
      <c r="EDV6" s="219"/>
      <c r="EDW6" s="219"/>
      <c r="EDX6" s="219"/>
      <c r="EDY6" s="219"/>
      <c r="EDZ6" s="219"/>
      <c r="EEA6" s="219"/>
      <c r="EEB6" s="219"/>
      <c r="EEC6" s="219"/>
      <c r="EED6" s="219"/>
      <c r="EEE6" s="219"/>
      <c r="EEF6" s="219"/>
      <c r="EEG6" s="219"/>
      <c r="EEH6" s="219"/>
      <c r="EEI6" s="219"/>
      <c r="EEJ6" s="219"/>
      <c r="EEK6" s="219"/>
      <c r="EEL6" s="219"/>
      <c r="EEM6" s="219"/>
      <c r="EEN6" s="219"/>
      <c r="EEO6" s="219"/>
      <c r="EEP6" s="219"/>
      <c r="EEQ6" s="219"/>
      <c r="EER6" s="219"/>
      <c r="EES6" s="219"/>
      <c r="EET6" s="219"/>
      <c r="EEU6" s="219"/>
      <c r="EEV6" s="219"/>
      <c r="EEW6" s="219"/>
      <c r="EEX6" s="219"/>
      <c r="EEY6" s="219"/>
      <c r="EEZ6" s="219"/>
      <c r="EFA6" s="219"/>
      <c r="EFB6" s="219"/>
      <c r="EFC6" s="219"/>
      <c r="EFD6" s="219"/>
      <c r="EFE6" s="219"/>
      <c r="EFF6" s="219"/>
      <c r="EFG6" s="219"/>
      <c r="EFH6" s="219"/>
      <c r="EFI6" s="219"/>
      <c r="EFJ6" s="219"/>
      <c r="EFK6" s="219"/>
      <c r="EFL6" s="219"/>
      <c r="EFM6" s="219"/>
      <c r="EFN6" s="219"/>
      <c r="EFO6" s="219"/>
      <c r="EFP6" s="219"/>
      <c r="EFQ6" s="219"/>
      <c r="EFR6" s="219"/>
      <c r="EFS6" s="219"/>
      <c r="EFT6" s="219"/>
      <c r="EFU6" s="219"/>
      <c r="EFV6" s="219"/>
      <c r="EFW6" s="219"/>
      <c r="EFX6" s="219"/>
      <c r="EFY6" s="219"/>
      <c r="EFZ6" s="219"/>
      <c r="EGA6" s="219"/>
      <c r="EGB6" s="219"/>
      <c r="EGC6" s="219"/>
      <c r="EGD6" s="219"/>
      <c r="EGE6" s="219"/>
      <c r="EGF6" s="219"/>
      <c r="EGG6" s="219"/>
      <c r="EGH6" s="219"/>
      <c r="EGI6" s="219"/>
      <c r="EGJ6" s="219"/>
      <c r="EGK6" s="219"/>
      <c r="EGL6" s="219"/>
      <c r="EGM6" s="219"/>
      <c r="EGN6" s="219"/>
      <c r="EGO6" s="219"/>
      <c r="EGP6" s="219"/>
      <c r="EGQ6" s="219"/>
      <c r="EGR6" s="219"/>
      <c r="EGS6" s="219"/>
      <c r="EGT6" s="219"/>
      <c r="EGU6" s="219"/>
      <c r="EGV6" s="219"/>
      <c r="EGW6" s="219"/>
      <c r="EGX6" s="219"/>
      <c r="EGY6" s="219"/>
      <c r="EGZ6" s="219"/>
      <c r="EHA6" s="219"/>
      <c r="EHB6" s="219"/>
      <c r="EHC6" s="219"/>
      <c r="EHD6" s="219"/>
      <c r="EHE6" s="219"/>
      <c r="EHF6" s="219"/>
      <c r="EHG6" s="219"/>
      <c r="EHH6" s="219"/>
      <c r="EHI6" s="219"/>
      <c r="EHJ6" s="219"/>
      <c r="EHK6" s="219"/>
      <c r="EHL6" s="219"/>
      <c r="EHM6" s="219"/>
      <c r="EHN6" s="219"/>
      <c r="EHO6" s="219"/>
      <c r="EHP6" s="219"/>
      <c r="EHQ6" s="219"/>
      <c r="EHR6" s="219"/>
      <c r="EHS6" s="219"/>
      <c r="EHT6" s="219"/>
      <c r="EHU6" s="219"/>
      <c r="EHV6" s="219"/>
      <c r="EHW6" s="219"/>
      <c r="EHX6" s="219"/>
      <c r="EHY6" s="219"/>
      <c r="EHZ6" s="219"/>
      <c r="EIA6" s="219"/>
      <c r="EIB6" s="219"/>
      <c r="EIC6" s="219"/>
      <c r="EID6" s="219"/>
      <c r="EIE6" s="219"/>
      <c r="EIF6" s="219"/>
      <c r="EIG6" s="219"/>
      <c r="EIH6" s="219"/>
      <c r="EII6" s="219"/>
      <c r="EIJ6" s="219"/>
      <c r="EIK6" s="219"/>
      <c r="EIL6" s="219"/>
      <c r="EIM6" s="219"/>
      <c r="EIN6" s="219"/>
      <c r="EIO6" s="219"/>
      <c r="EIP6" s="219"/>
      <c r="EIQ6" s="219"/>
      <c r="EIR6" s="219"/>
      <c r="EIS6" s="219"/>
      <c r="EIT6" s="219"/>
      <c r="EIU6" s="219"/>
      <c r="EIV6" s="219"/>
      <c r="EIW6" s="219"/>
      <c r="EIX6" s="219"/>
      <c r="EIY6" s="219"/>
      <c r="EIZ6" s="219"/>
      <c r="EJA6" s="219"/>
      <c r="EJB6" s="219"/>
      <c r="EJC6" s="219"/>
      <c r="EJD6" s="219"/>
      <c r="EJE6" s="219"/>
      <c r="EJF6" s="219"/>
      <c r="EJG6" s="219"/>
      <c r="EJH6" s="219"/>
      <c r="EJI6" s="219"/>
      <c r="EJJ6" s="219"/>
      <c r="EJK6" s="219"/>
      <c r="EJL6" s="219"/>
      <c r="EJM6" s="219"/>
      <c r="EJN6" s="219"/>
      <c r="EJO6" s="219"/>
      <c r="EJP6" s="219"/>
      <c r="EJQ6" s="219"/>
      <c r="EJR6" s="219"/>
      <c r="EJS6" s="219"/>
      <c r="EJT6" s="219"/>
      <c r="EJU6" s="219"/>
      <c r="EJV6" s="219"/>
      <c r="EJW6" s="219"/>
      <c r="EJX6" s="219"/>
      <c r="EJY6" s="219"/>
      <c r="EJZ6" s="219"/>
      <c r="EKA6" s="219"/>
      <c r="EKB6" s="219"/>
      <c r="EKC6" s="219"/>
      <c r="EKD6" s="219"/>
      <c r="EKE6" s="219"/>
      <c r="EKF6" s="219"/>
      <c r="EKG6" s="219"/>
      <c r="EKH6" s="219"/>
      <c r="EKI6" s="219"/>
      <c r="EKJ6" s="219"/>
      <c r="EKK6" s="219"/>
      <c r="EKL6" s="219"/>
      <c r="EKM6" s="219"/>
      <c r="EKN6" s="219"/>
      <c r="EKO6" s="219"/>
      <c r="EKP6" s="219"/>
      <c r="EKQ6" s="219"/>
      <c r="EKR6" s="219"/>
      <c r="EKS6" s="219"/>
      <c r="EKT6" s="219"/>
      <c r="EKU6" s="219"/>
      <c r="EKV6" s="219"/>
      <c r="EKW6" s="219"/>
      <c r="EKX6" s="219"/>
      <c r="EKY6" s="219"/>
      <c r="EKZ6" s="219"/>
      <c r="ELA6" s="219"/>
      <c r="ELB6" s="219"/>
      <c r="ELC6" s="219"/>
      <c r="ELD6" s="219"/>
      <c r="ELE6" s="219"/>
      <c r="ELF6" s="219"/>
      <c r="ELG6" s="219"/>
      <c r="ELH6" s="219"/>
      <c r="ELI6" s="219"/>
      <c r="ELJ6" s="219"/>
      <c r="ELK6" s="219"/>
      <c r="ELL6" s="219"/>
      <c r="ELM6" s="219"/>
      <c r="ELN6" s="219"/>
      <c r="ELO6" s="219"/>
      <c r="ELP6" s="219"/>
      <c r="ELQ6" s="219"/>
      <c r="ELR6" s="219"/>
      <c r="ELS6" s="219"/>
      <c r="ELT6" s="219"/>
      <c r="ELU6" s="219"/>
      <c r="ELV6" s="219"/>
      <c r="ELW6" s="219"/>
      <c r="ELX6" s="219"/>
      <c r="ELY6" s="219"/>
      <c r="ELZ6" s="219"/>
      <c r="EMA6" s="219"/>
      <c r="EMB6" s="219"/>
      <c r="EMC6" s="219"/>
      <c r="EMD6" s="219"/>
      <c r="EME6" s="219"/>
      <c r="EMF6" s="219"/>
      <c r="EMG6" s="219"/>
      <c r="EMH6" s="219"/>
      <c r="EMI6" s="219"/>
      <c r="EMJ6" s="219"/>
      <c r="EMK6" s="219"/>
      <c r="EML6" s="219"/>
      <c r="EMM6" s="219"/>
      <c r="EMN6" s="219"/>
      <c r="EMO6" s="219"/>
      <c r="EMP6" s="219"/>
      <c r="EMQ6" s="219"/>
      <c r="EMR6" s="219"/>
      <c r="EMS6" s="219"/>
      <c r="EMT6" s="219"/>
      <c r="EMU6" s="219"/>
      <c r="EMV6" s="219"/>
      <c r="EMW6" s="219"/>
      <c r="EMX6" s="219"/>
      <c r="EMY6" s="219"/>
      <c r="EMZ6" s="219"/>
      <c r="ENA6" s="219"/>
      <c r="ENB6" s="219"/>
      <c r="ENC6" s="219"/>
      <c r="END6" s="219"/>
      <c r="ENE6" s="219"/>
      <c r="ENF6" s="219"/>
      <c r="ENG6" s="219"/>
      <c r="ENH6" s="219"/>
      <c r="ENI6" s="219"/>
      <c r="ENJ6" s="219"/>
      <c r="ENK6" s="219"/>
      <c r="ENL6" s="219"/>
      <c r="ENM6" s="219"/>
      <c r="ENN6" s="219"/>
      <c r="ENO6" s="219"/>
      <c r="ENP6" s="219"/>
      <c r="ENQ6" s="219"/>
      <c r="ENR6" s="219"/>
      <c r="ENS6" s="219"/>
      <c r="ENT6" s="219"/>
      <c r="ENU6" s="219"/>
      <c r="ENV6" s="219"/>
      <c r="ENW6" s="219"/>
      <c r="ENX6" s="219"/>
      <c r="ENY6" s="219"/>
      <c r="ENZ6" s="219"/>
      <c r="EOA6" s="219"/>
      <c r="EOB6" s="219"/>
      <c r="EOC6" s="219"/>
      <c r="EOD6" s="219"/>
      <c r="EOE6" s="219"/>
      <c r="EOF6" s="219"/>
      <c r="EOG6" s="219"/>
      <c r="EOH6" s="219"/>
      <c r="EOI6" s="219"/>
      <c r="EOJ6" s="219"/>
      <c r="EOK6" s="219"/>
      <c r="EOL6" s="219"/>
      <c r="EOM6" s="219"/>
      <c r="EON6" s="219"/>
      <c r="EOO6" s="219"/>
      <c r="EOP6" s="219"/>
      <c r="EOQ6" s="219"/>
      <c r="EOR6" s="219"/>
      <c r="EOS6" s="219"/>
      <c r="EOT6" s="219"/>
      <c r="EOU6" s="219"/>
      <c r="EOV6" s="219"/>
      <c r="EOW6" s="219"/>
      <c r="EOX6" s="219"/>
      <c r="EOY6" s="219"/>
      <c r="EOZ6" s="219"/>
      <c r="EPA6" s="219"/>
      <c r="EPB6" s="219"/>
      <c r="EPC6" s="219"/>
      <c r="EPD6" s="219"/>
      <c r="EPE6" s="219"/>
      <c r="EPF6" s="219"/>
      <c r="EPG6" s="219"/>
      <c r="EPH6" s="219"/>
      <c r="EPI6" s="219"/>
      <c r="EPJ6" s="219"/>
      <c r="EPK6" s="219"/>
      <c r="EPL6" s="219"/>
      <c r="EPM6" s="219"/>
      <c r="EPN6" s="219"/>
      <c r="EPO6" s="219"/>
      <c r="EPP6" s="219"/>
      <c r="EPQ6" s="219"/>
      <c r="EPR6" s="219"/>
      <c r="EPS6" s="219"/>
      <c r="EPT6" s="219"/>
      <c r="EPU6" s="219"/>
      <c r="EPV6" s="219"/>
      <c r="EPW6" s="219"/>
      <c r="EPX6" s="219"/>
      <c r="EPY6" s="219"/>
      <c r="EPZ6" s="219"/>
      <c r="EQA6" s="219"/>
      <c r="EQB6" s="219"/>
      <c r="EQC6" s="219"/>
      <c r="EQD6" s="219"/>
      <c r="EQE6" s="219"/>
      <c r="EQF6" s="219"/>
      <c r="EQG6" s="219"/>
      <c r="EQH6" s="219"/>
      <c r="EQI6" s="219"/>
      <c r="EQJ6" s="219"/>
      <c r="EQK6" s="219"/>
      <c r="EQL6" s="219"/>
      <c r="EQM6" s="219"/>
      <c r="EQN6" s="219"/>
      <c r="EQO6" s="219"/>
      <c r="EQP6" s="219"/>
      <c r="EQQ6" s="219"/>
      <c r="EQR6" s="219"/>
      <c r="EQS6" s="219"/>
      <c r="EQT6" s="219"/>
      <c r="EQU6" s="219"/>
      <c r="EQV6" s="219"/>
      <c r="EQW6" s="219"/>
      <c r="EQX6" s="219"/>
      <c r="EQY6" s="219"/>
      <c r="EQZ6" s="219"/>
      <c r="ERA6" s="219"/>
      <c r="ERB6" s="219"/>
      <c r="ERC6" s="219"/>
      <c r="ERD6" s="219"/>
      <c r="ERE6" s="219"/>
      <c r="ERF6" s="219"/>
      <c r="ERG6" s="219"/>
      <c r="ERH6" s="219"/>
      <c r="ERI6" s="219"/>
      <c r="ERJ6" s="219"/>
      <c r="ERK6" s="219"/>
      <c r="ERL6" s="219"/>
      <c r="ERM6" s="219"/>
      <c r="ERN6" s="219"/>
      <c r="ERO6" s="219"/>
      <c r="ERP6" s="219"/>
      <c r="ERQ6" s="219"/>
      <c r="ERR6" s="219"/>
      <c r="ERS6" s="219"/>
      <c r="ERT6" s="219"/>
      <c r="ERU6" s="219"/>
      <c r="ERV6" s="219"/>
      <c r="ERW6" s="219"/>
      <c r="ERX6" s="219"/>
      <c r="ERY6" s="219"/>
      <c r="ERZ6" s="219"/>
      <c r="ESA6" s="219"/>
      <c r="ESB6" s="219"/>
      <c r="ESC6" s="219"/>
      <c r="ESD6" s="219"/>
      <c r="ESE6" s="219"/>
      <c r="ESF6" s="219"/>
      <c r="ESG6" s="219"/>
      <c r="ESH6" s="219"/>
      <c r="ESI6" s="219"/>
      <c r="ESJ6" s="219"/>
      <c r="ESK6" s="219"/>
      <c r="ESL6" s="219"/>
      <c r="ESM6" s="219"/>
      <c r="ESN6" s="219"/>
      <c r="ESO6" s="219"/>
      <c r="ESP6" s="219"/>
      <c r="ESQ6" s="219"/>
      <c r="ESR6" s="219"/>
      <c r="ESS6" s="219"/>
      <c r="EST6" s="219"/>
      <c r="ESU6" s="219"/>
      <c r="ESV6" s="219"/>
      <c r="ESW6" s="219"/>
      <c r="ESX6" s="219"/>
      <c r="ESY6" s="219"/>
      <c r="ESZ6" s="219"/>
      <c r="ETA6" s="219"/>
      <c r="ETB6" s="219"/>
      <c r="ETC6" s="219"/>
      <c r="ETD6" s="219"/>
      <c r="ETE6" s="219"/>
      <c r="ETF6" s="219"/>
      <c r="ETG6" s="219"/>
      <c r="ETH6" s="219"/>
      <c r="ETI6" s="219"/>
      <c r="ETJ6" s="219"/>
      <c r="ETK6" s="219"/>
      <c r="ETL6" s="219"/>
      <c r="ETM6" s="219"/>
      <c r="ETN6" s="219"/>
      <c r="ETO6" s="219"/>
      <c r="ETP6" s="219"/>
      <c r="ETQ6" s="219"/>
      <c r="ETR6" s="219"/>
      <c r="ETS6" s="219"/>
      <c r="ETT6" s="219"/>
      <c r="ETU6" s="219"/>
      <c r="ETV6" s="219"/>
      <c r="ETW6" s="219"/>
      <c r="ETX6" s="219"/>
      <c r="ETY6" s="219"/>
      <c r="ETZ6" s="219"/>
      <c r="EUA6" s="219"/>
      <c r="EUB6" s="219"/>
      <c r="EUC6" s="219"/>
      <c r="EUD6" s="219"/>
      <c r="EUE6" s="219"/>
      <c r="EUF6" s="219"/>
      <c r="EUG6" s="219"/>
      <c r="EUH6" s="219"/>
      <c r="EUI6" s="219"/>
      <c r="EUJ6" s="219"/>
      <c r="EUK6" s="219"/>
      <c r="EUL6" s="219"/>
      <c r="EUM6" s="219"/>
      <c r="EUN6" s="219"/>
      <c r="EUO6" s="219"/>
      <c r="EUP6" s="219"/>
      <c r="EUQ6" s="219"/>
      <c r="EUR6" s="219"/>
      <c r="EUS6" s="219"/>
      <c r="EUT6" s="219"/>
      <c r="EUU6" s="219"/>
      <c r="EUV6" s="219"/>
      <c r="EUW6" s="219"/>
      <c r="EUX6" s="219"/>
      <c r="EUY6" s="219"/>
      <c r="EUZ6" s="219"/>
      <c r="EVA6" s="219"/>
      <c r="EVB6" s="219"/>
      <c r="EVC6" s="219"/>
      <c r="EVD6" s="219"/>
      <c r="EVE6" s="219"/>
      <c r="EVF6" s="219"/>
      <c r="EVG6" s="219"/>
      <c r="EVH6" s="219"/>
      <c r="EVI6" s="219"/>
      <c r="EVJ6" s="219"/>
      <c r="EVK6" s="219"/>
      <c r="EVL6" s="219"/>
      <c r="EVM6" s="219"/>
      <c r="EVN6" s="219"/>
      <c r="EVO6" s="219"/>
      <c r="EVP6" s="219"/>
      <c r="EVQ6" s="219"/>
      <c r="EVR6" s="219"/>
      <c r="EVS6" s="219"/>
      <c r="EVT6" s="219"/>
      <c r="EVU6" s="219"/>
      <c r="EVV6" s="219"/>
      <c r="EVW6" s="219"/>
      <c r="EVX6" s="219"/>
      <c r="EVY6" s="219"/>
      <c r="EVZ6" s="219"/>
      <c r="EWA6" s="219"/>
      <c r="EWB6" s="219"/>
      <c r="EWC6" s="219"/>
      <c r="EWD6" s="219"/>
      <c r="EWE6" s="219"/>
      <c r="EWF6" s="219"/>
      <c r="EWG6" s="219"/>
      <c r="EWH6" s="219"/>
      <c r="EWI6" s="219"/>
      <c r="EWJ6" s="219"/>
      <c r="EWK6" s="219"/>
      <c r="EWL6" s="219"/>
      <c r="EWM6" s="219"/>
      <c r="EWN6" s="219"/>
      <c r="EWO6" s="219"/>
      <c r="EWP6" s="219"/>
      <c r="EWQ6" s="219"/>
      <c r="EWR6" s="219"/>
      <c r="EWS6" s="219"/>
      <c r="EWT6" s="219"/>
      <c r="EWU6" s="219"/>
      <c r="EWV6" s="219"/>
      <c r="EWW6" s="219"/>
      <c r="EWX6" s="219"/>
      <c r="EWY6" s="219"/>
      <c r="EWZ6" s="219"/>
      <c r="EXA6" s="219"/>
      <c r="EXB6" s="219"/>
      <c r="EXC6" s="219"/>
      <c r="EXD6" s="219"/>
      <c r="EXE6" s="219"/>
      <c r="EXF6" s="219"/>
      <c r="EXG6" s="219"/>
      <c r="EXH6" s="219"/>
      <c r="EXI6" s="219"/>
      <c r="EXJ6" s="219"/>
      <c r="EXK6" s="219"/>
      <c r="EXL6" s="219"/>
      <c r="EXM6" s="219"/>
      <c r="EXN6" s="219"/>
      <c r="EXO6" s="219"/>
      <c r="EXP6" s="219"/>
      <c r="EXQ6" s="219"/>
      <c r="EXR6" s="219"/>
      <c r="EXS6" s="219"/>
      <c r="EXT6" s="219"/>
      <c r="EXU6" s="219"/>
      <c r="EXV6" s="219"/>
      <c r="EXW6" s="219"/>
      <c r="EXX6" s="219"/>
      <c r="EXY6" s="219"/>
      <c r="EXZ6" s="219"/>
      <c r="EYA6" s="219"/>
      <c r="EYB6" s="219"/>
      <c r="EYC6" s="219"/>
      <c r="EYD6" s="219"/>
      <c r="EYE6" s="219"/>
      <c r="EYF6" s="219"/>
      <c r="EYG6" s="219"/>
      <c r="EYH6" s="219"/>
      <c r="EYI6" s="219"/>
      <c r="EYJ6" s="219"/>
      <c r="EYK6" s="219"/>
      <c r="EYL6" s="219"/>
      <c r="EYM6" s="219"/>
      <c r="EYN6" s="219"/>
      <c r="EYO6" s="219"/>
      <c r="EYP6" s="219"/>
      <c r="EYQ6" s="219"/>
      <c r="EYR6" s="219"/>
      <c r="EYS6" s="219"/>
      <c r="EYT6" s="219"/>
      <c r="EYU6" s="219"/>
      <c r="EYV6" s="219"/>
      <c r="EYW6" s="219"/>
      <c r="EYX6" s="219"/>
      <c r="EYY6" s="219"/>
      <c r="EYZ6" s="219"/>
      <c r="EZA6" s="219"/>
      <c r="EZB6" s="219"/>
      <c r="EZC6" s="219"/>
      <c r="EZD6" s="219"/>
      <c r="EZE6" s="219"/>
      <c r="EZF6" s="219"/>
      <c r="EZG6" s="219"/>
      <c r="EZH6" s="219"/>
      <c r="EZI6" s="219"/>
      <c r="EZJ6" s="219"/>
      <c r="EZK6" s="219"/>
      <c r="EZL6" s="219"/>
      <c r="EZM6" s="219"/>
      <c r="EZN6" s="219"/>
      <c r="EZO6" s="219"/>
      <c r="EZP6" s="219"/>
      <c r="EZQ6" s="219"/>
      <c r="EZR6" s="219"/>
      <c r="EZS6" s="219"/>
      <c r="EZT6" s="219"/>
      <c r="EZU6" s="219"/>
      <c r="EZV6" s="219"/>
      <c r="EZW6" s="219"/>
      <c r="EZX6" s="219"/>
      <c r="EZY6" s="219"/>
      <c r="EZZ6" s="219"/>
      <c r="FAA6" s="219"/>
      <c r="FAB6" s="219"/>
      <c r="FAC6" s="219"/>
      <c r="FAD6" s="219"/>
      <c r="FAE6" s="219"/>
      <c r="FAF6" s="219"/>
      <c r="FAG6" s="219"/>
      <c r="FAH6" s="219"/>
      <c r="FAI6" s="219"/>
      <c r="FAJ6" s="219"/>
      <c r="FAK6" s="219"/>
      <c r="FAL6" s="219"/>
      <c r="FAM6" s="219"/>
      <c r="FAN6" s="219"/>
      <c r="FAO6" s="219"/>
      <c r="FAP6" s="219"/>
      <c r="FAQ6" s="219"/>
      <c r="FAR6" s="219"/>
      <c r="FAS6" s="219"/>
      <c r="FAT6" s="219"/>
      <c r="FAU6" s="219"/>
      <c r="FAV6" s="219"/>
      <c r="FAW6" s="219"/>
      <c r="FAX6" s="219"/>
      <c r="FAY6" s="219"/>
      <c r="FAZ6" s="219"/>
      <c r="FBA6" s="219"/>
      <c r="FBB6" s="219"/>
      <c r="FBC6" s="219"/>
      <c r="FBD6" s="219"/>
      <c r="FBE6" s="219"/>
      <c r="FBF6" s="219"/>
      <c r="FBG6" s="219"/>
      <c r="FBH6" s="219"/>
      <c r="FBI6" s="219"/>
      <c r="FBJ6" s="219"/>
      <c r="FBK6" s="219"/>
      <c r="FBL6" s="219"/>
      <c r="FBM6" s="219"/>
      <c r="FBN6" s="219"/>
      <c r="FBO6" s="219"/>
      <c r="FBP6" s="219"/>
      <c r="FBQ6" s="219"/>
      <c r="FBR6" s="219"/>
      <c r="FBS6" s="219"/>
      <c r="FBT6" s="219"/>
      <c r="FBU6" s="219"/>
      <c r="FBV6" s="219"/>
      <c r="FBW6" s="219"/>
      <c r="FBX6" s="219"/>
      <c r="FBY6" s="219"/>
      <c r="FBZ6" s="219"/>
      <c r="FCA6" s="219"/>
      <c r="FCB6" s="219"/>
      <c r="FCC6" s="219"/>
      <c r="FCD6" s="219"/>
      <c r="FCE6" s="219"/>
      <c r="FCF6" s="219"/>
      <c r="FCG6" s="219"/>
      <c r="FCH6" s="219"/>
      <c r="FCI6" s="219"/>
      <c r="FCJ6" s="219"/>
      <c r="FCK6" s="219"/>
      <c r="FCL6" s="219"/>
      <c r="FCM6" s="219"/>
      <c r="FCN6" s="219"/>
      <c r="FCO6" s="219"/>
      <c r="FCP6" s="219"/>
      <c r="FCQ6" s="219"/>
      <c r="FCR6" s="219"/>
      <c r="FCS6" s="219"/>
      <c r="FCT6" s="219"/>
      <c r="FCU6" s="219"/>
      <c r="FCV6" s="219"/>
      <c r="FCW6" s="219"/>
      <c r="FCX6" s="219"/>
      <c r="FCY6" s="219"/>
      <c r="FCZ6" s="219"/>
      <c r="FDA6" s="219"/>
      <c r="FDB6" s="219"/>
      <c r="FDC6" s="219"/>
      <c r="FDD6" s="219"/>
      <c r="FDE6" s="219"/>
      <c r="FDF6" s="219"/>
      <c r="FDG6" s="219"/>
      <c r="FDH6" s="219"/>
      <c r="FDI6" s="219"/>
      <c r="FDJ6" s="219"/>
      <c r="FDK6" s="219"/>
      <c r="FDL6" s="219"/>
      <c r="FDM6" s="219"/>
      <c r="FDN6" s="219"/>
      <c r="FDO6" s="219"/>
      <c r="FDP6" s="219"/>
      <c r="FDQ6" s="219"/>
      <c r="FDR6" s="219"/>
      <c r="FDS6" s="219"/>
      <c r="FDT6" s="219"/>
      <c r="FDU6" s="219"/>
      <c r="FDV6" s="219"/>
      <c r="FDW6" s="219"/>
      <c r="FDX6" s="219"/>
      <c r="FDY6" s="219"/>
      <c r="FDZ6" s="219"/>
      <c r="FEA6" s="219"/>
      <c r="FEB6" s="219"/>
      <c r="FEC6" s="219"/>
      <c r="FED6" s="219"/>
      <c r="FEE6" s="219"/>
      <c r="FEF6" s="219"/>
      <c r="FEG6" s="219"/>
      <c r="FEH6" s="219"/>
      <c r="FEI6" s="219"/>
      <c r="FEJ6" s="219"/>
      <c r="FEK6" s="219"/>
      <c r="FEL6" s="219"/>
      <c r="FEM6" s="219"/>
      <c r="FEN6" s="219"/>
      <c r="FEO6" s="219"/>
      <c r="FEP6" s="219"/>
      <c r="FEQ6" s="219"/>
      <c r="FER6" s="219"/>
      <c r="FES6" s="219"/>
      <c r="FET6" s="219"/>
      <c r="FEU6" s="219"/>
      <c r="FEV6" s="219"/>
      <c r="FEW6" s="219"/>
      <c r="FEX6" s="219"/>
      <c r="FEY6" s="219"/>
      <c r="FEZ6" s="219"/>
      <c r="FFA6" s="219"/>
      <c r="FFB6" s="219"/>
      <c r="FFC6" s="219"/>
      <c r="FFD6" s="219"/>
      <c r="FFE6" s="219"/>
      <c r="FFF6" s="219"/>
      <c r="FFG6" s="219"/>
      <c r="FFH6" s="219"/>
      <c r="FFI6" s="219"/>
      <c r="FFJ6" s="219"/>
      <c r="FFK6" s="219"/>
      <c r="FFL6" s="219"/>
      <c r="FFM6" s="219"/>
      <c r="FFN6" s="219"/>
      <c r="FFO6" s="219"/>
      <c r="FFP6" s="219"/>
      <c r="FFQ6" s="219"/>
      <c r="FFR6" s="219"/>
      <c r="FFS6" s="219"/>
      <c r="FFT6" s="219"/>
      <c r="FFU6" s="219"/>
      <c r="FFV6" s="219"/>
      <c r="FFW6" s="219"/>
      <c r="FFX6" s="219"/>
      <c r="FFY6" s="219"/>
      <c r="FFZ6" s="219"/>
      <c r="FGA6" s="219"/>
      <c r="FGB6" s="219"/>
      <c r="FGC6" s="219"/>
      <c r="FGD6" s="219"/>
      <c r="FGE6" s="219"/>
      <c r="FGF6" s="219"/>
      <c r="FGG6" s="219"/>
      <c r="FGH6" s="219"/>
      <c r="FGI6" s="219"/>
      <c r="FGJ6" s="219"/>
      <c r="FGK6" s="219"/>
      <c r="FGL6" s="219"/>
      <c r="FGM6" s="219"/>
      <c r="FGN6" s="219"/>
      <c r="FGO6" s="219"/>
      <c r="FGP6" s="219"/>
      <c r="FGQ6" s="219"/>
      <c r="FGR6" s="219"/>
      <c r="FGS6" s="219"/>
      <c r="FGT6" s="219"/>
      <c r="FGU6" s="219"/>
      <c r="FGV6" s="219"/>
      <c r="FGW6" s="219"/>
      <c r="FGX6" s="219"/>
      <c r="FGY6" s="219"/>
      <c r="FGZ6" s="219"/>
      <c r="FHA6" s="219"/>
      <c r="FHB6" s="219"/>
      <c r="FHC6" s="219"/>
      <c r="FHD6" s="219"/>
      <c r="FHE6" s="219"/>
      <c r="FHF6" s="219"/>
      <c r="FHG6" s="219"/>
      <c r="FHH6" s="219"/>
      <c r="FHI6" s="219"/>
      <c r="FHJ6" s="219"/>
      <c r="FHK6" s="219"/>
      <c r="FHL6" s="219"/>
      <c r="FHM6" s="219"/>
      <c r="FHN6" s="219"/>
      <c r="FHO6" s="219"/>
      <c r="FHP6" s="219"/>
      <c r="FHQ6" s="219"/>
      <c r="FHR6" s="219"/>
      <c r="FHS6" s="219"/>
      <c r="FHT6" s="219"/>
      <c r="FHU6" s="219"/>
      <c r="FHV6" s="219"/>
      <c r="FHW6" s="219"/>
      <c r="FHX6" s="219"/>
      <c r="FHY6" s="219"/>
      <c r="FHZ6" s="219"/>
      <c r="FIA6" s="219"/>
      <c r="FIB6" s="219"/>
      <c r="FIC6" s="219"/>
      <c r="FID6" s="219"/>
      <c r="FIE6" s="219"/>
      <c r="FIF6" s="219"/>
      <c r="FIG6" s="219"/>
      <c r="FIH6" s="219"/>
      <c r="FII6" s="219"/>
      <c r="FIJ6" s="219"/>
      <c r="FIK6" s="219"/>
      <c r="FIL6" s="219"/>
      <c r="FIM6" s="219"/>
      <c r="FIN6" s="219"/>
      <c r="FIO6" s="219"/>
      <c r="FIP6" s="219"/>
      <c r="FIQ6" s="219"/>
      <c r="FIR6" s="219"/>
      <c r="FIS6" s="219"/>
      <c r="FIT6" s="219"/>
      <c r="FIU6" s="219"/>
      <c r="FIV6" s="219"/>
      <c r="FIW6" s="219"/>
      <c r="FIX6" s="219"/>
      <c r="FIY6" s="219"/>
      <c r="FIZ6" s="219"/>
      <c r="FJA6" s="219"/>
      <c r="FJB6" s="219"/>
      <c r="FJC6" s="219"/>
      <c r="FJD6" s="219"/>
      <c r="FJE6" s="219"/>
      <c r="FJF6" s="219"/>
      <c r="FJG6" s="219"/>
      <c r="FJH6" s="219"/>
      <c r="FJI6" s="219"/>
      <c r="FJJ6" s="219"/>
      <c r="FJK6" s="219"/>
      <c r="FJL6" s="219"/>
      <c r="FJM6" s="219"/>
      <c r="FJN6" s="219"/>
      <c r="FJO6" s="219"/>
      <c r="FJP6" s="219"/>
      <c r="FJQ6" s="219"/>
      <c r="FJR6" s="219"/>
      <c r="FJS6" s="219"/>
      <c r="FJT6" s="219"/>
      <c r="FJU6" s="219"/>
      <c r="FJV6" s="219"/>
      <c r="FJW6" s="219"/>
      <c r="FJX6" s="219"/>
      <c r="FJY6" s="219"/>
      <c r="FJZ6" s="219"/>
      <c r="FKA6" s="219"/>
      <c r="FKB6" s="219"/>
      <c r="FKC6" s="219"/>
      <c r="FKD6" s="219"/>
      <c r="FKE6" s="219"/>
      <c r="FKF6" s="219"/>
      <c r="FKG6" s="219"/>
      <c r="FKH6" s="219"/>
      <c r="FKI6" s="219"/>
      <c r="FKJ6" s="219"/>
      <c r="FKK6" s="219"/>
      <c r="FKL6" s="219"/>
      <c r="FKM6" s="219"/>
      <c r="FKN6" s="219"/>
      <c r="FKO6" s="219"/>
      <c r="FKP6" s="219"/>
      <c r="FKQ6" s="219"/>
      <c r="FKR6" s="219"/>
      <c r="FKS6" s="219"/>
      <c r="FKT6" s="219"/>
      <c r="FKU6" s="219"/>
      <c r="FKV6" s="219"/>
      <c r="FKW6" s="219"/>
      <c r="FKX6" s="219"/>
      <c r="FKY6" s="219"/>
      <c r="FKZ6" s="219"/>
      <c r="FLA6" s="219"/>
      <c r="FLB6" s="219"/>
      <c r="FLC6" s="219"/>
      <c r="FLD6" s="219"/>
      <c r="FLE6" s="219"/>
      <c r="FLF6" s="219"/>
      <c r="FLG6" s="219"/>
      <c r="FLH6" s="219"/>
      <c r="FLI6" s="219"/>
      <c r="FLJ6" s="219"/>
      <c r="FLK6" s="219"/>
      <c r="FLL6" s="219"/>
      <c r="FLM6" s="219"/>
      <c r="FLN6" s="219"/>
      <c r="FLO6" s="219"/>
      <c r="FLP6" s="219"/>
      <c r="FLQ6" s="219"/>
      <c r="FLR6" s="219"/>
      <c r="FLS6" s="219"/>
      <c r="FLT6" s="219"/>
      <c r="FLU6" s="219"/>
      <c r="FLV6" s="219"/>
      <c r="FLW6" s="219"/>
      <c r="FLX6" s="219"/>
      <c r="FLY6" s="219"/>
      <c r="FLZ6" s="219"/>
      <c r="FMA6" s="219"/>
      <c r="FMB6" s="219"/>
      <c r="FMC6" s="219"/>
      <c r="FMD6" s="219"/>
      <c r="FME6" s="219"/>
      <c r="FMF6" s="219"/>
      <c r="FMG6" s="219"/>
      <c r="FMH6" s="219"/>
      <c r="FMI6" s="219"/>
      <c r="FMJ6" s="219"/>
      <c r="FMK6" s="219"/>
      <c r="FML6" s="219"/>
      <c r="FMM6" s="219"/>
      <c r="FMN6" s="219"/>
      <c r="FMO6" s="219"/>
      <c r="FMP6" s="219"/>
      <c r="FMQ6" s="219"/>
      <c r="FMR6" s="219"/>
      <c r="FMS6" s="219"/>
      <c r="FMT6" s="219"/>
      <c r="FMU6" s="219"/>
      <c r="FMV6" s="219"/>
      <c r="FMW6" s="219"/>
      <c r="FMX6" s="219"/>
      <c r="FMY6" s="219"/>
      <c r="FMZ6" s="219"/>
      <c r="FNA6" s="219"/>
      <c r="FNB6" s="219"/>
      <c r="FNC6" s="219"/>
      <c r="FND6" s="219"/>
      <c r="FNE6" s="219"/>
      <c r="FNF6" s="219"/>
      <c r="FNG6" s="219"/>
      <c r="FNH6" s="219"/>
      <c r="FNI6" s="219"/>
      <c r="FNJ6" s="219"/>
      <c r="FNK6" s="219"/>
      <c r="FNL6" s="219"/>
      <c r="FNM6" s="219"/>
      <c r="FNN6" s="219"/>
      <c r="FNO6" s="219"/>
      <c r="FNP6" s="219"/>
      <c r="FNQ6" s="219"/>
      <c r="FNR6" s="219"/>
      <c r="FNS6" s="219"/>
      <c r="FNT6" s="219"/>
      <c r="FNU6" s="219"/>
      <c r="FNV6" s="219"/>
      <c r="FNW6" s="219"/>
      <c r="FNX6" s="219"/>
      <c r="FNY6" s="219"/>
      <c r="FNZ6" s="219"/>
      <c r="FOA6" s="219"/>
      <c r="FOB6" s="219"/>
      <c r="FOC6" s="219"/>
      <c r="FOD6" s="219"/>
      <c r="FOE6" s="219"/>
      <c r="FOF6" s="219"/>
      <c r="FOG6" s="219"/>
      <c r="FOH6" s="219"/>
      <c r="FOI6" s="219"/>
      <c r="FOJ6" s="219"/>
      <c r="FOK6" s="219"/>
      <c r="FOL6" s="219"/>
      <c r="FOM6" s="219"/>
      <c r="FON6" s="219"/>
      <c r="FOO6" s="219"/>
      <c r="FOP6" s="219"/>
      <c r="FOQ6" s="219"/>
      <c r="FOR6" s="219"/>
      <c r="FOS6" s="219"/>
      <c r="FOT6" s="219"/>
      <c r="FOU6" s="219"/>
      <c r="FOV6" s="219"/>
      <c r="FOW6" s="219"/>
      <c r="FOX6" s="219"/>
      <c r="FOY6" s="219"/>
      <c r="FOZ6" s="219"/>
      <c r="FPA6" s="219"/>
      <c r="FPB6" s="219"/>
      <c r="FPC6" s="219"/>
      <c r="FPD6" s="219"/>
      <c r="FPE6" s="219"/>
      <c r="FPF6" s="219"/>
      <c r="FPG6" s="219"/>
      <c r="FPH6" s="219"/>
      <c r="FPI6" s="219"/>
      <c r="FPJ6" s="219"/>
      <c r="FPK6" s="219"/>
      <c r="FPL6" s="219"/>
      <c r="FPM6" s="219"/>
      <c r="FPN6" s="219"/>
      <c r="FPO6" s="219"/>
      <c r="FPP6" s="219"/>
      <c r="FPQ6" s="219"/>
      <c r="FPR6" s="219"/>
      <c r="FPS6" s="219"/>
      <c r="FPT6" s="219"/>
      <c r="FPU6" s="219"/>
      <c r="FPV6" s="219"/>
      <c r="FPW6" s="219"/>
      <c r="FPX6" s="219"/>
      <c r="FPY6" s="219"/>
      <c r="FPZ6" s="219"/>
      <c r="FQA6" s="219"/>
      <c r="FQB6" s="219"/>
      <c r="FQC6" s="219"/>
      <c r="FQD6" s="219"/>
      <c r="FQE6" s="219"/>
      <c r="FQF6" s="219"/>
      <c r="FQG6" s="219"/>
      <c r="FQH6" s="219"/>
      <c r="FQI6" s="219"/>
      <c r="FQJ6" s="219"/>
      <c r="FQK6" s="219"/>
      <c r="FQL6" s="219"/>
      <c r="FQM6" s="219"/>
      <c r="FQN6" s="219"/>
      <c r="FQO6" s="219"/>
      <c r="FQP6" s="219"/>
      <c r="FQQ6" s="219"/>
      <c r="FQR6" s="219"/>
      <c r="FQS6" s="219"/>
      <c r="FQT6" s="219"/>
      <c r="FQU6" s="219"/>
      <c r="FQV6" s="219"/>
      <c r="FQW6" s="219"/>
      <c r="FQX6" s="219"/>
      <c r="FQY6" s="219"/>
      <c r="FQZ6" s="219"/>
      <c r="FRA6" s="219"/>
      <c r="FRB6" s="219"/>
      <c r="FRC6" s="219"/>
      <c r="FRD6" s="219"/>
      <c r="FRE6" s="219"/>
      <c r="FRF6" s="219"/>
      <c r="FRG6" s="219"/>
      <c r="FRH6" s="219"/>
      <c r="FRI6" s="219"/>
      <c r="FRJ6" s="219"/>
      <c r="FRK6" s="219"/>
      <c r="FRL6" s="219"/>
      <c r="FRM6" s="219"/>
      <c r="FRN6" s="219"/>
      <c r="FRO6" s="219"/>
      <c r="FRP6" s="219"/>
      <c r="FRQ6" s="219"/>
      <c r="FRR6" s="219"/>
      <c r="FRS6" s="219"/>
      <c r="FRT6" s="219"/>
      <c r="FRU6" s="219"/>
      <c r="FRV6" s="219"/>
      <c r="FRW6" s="219"/>
      <c r="FRX6" s="219"/>
      <c r="FRY6" s="219"/>
      <c r="FRZ6" s="219"/>
      <c r="FSA6" s="219"/>
      <c r="FSB6" s="219"/>
      <c r="FSC6" s="219"/>
      <c r="FSD6" s="219"/>
      <c r="FSE6" s="219"/>
      <c r="FSF6" s="219"/>
      <c r="FSG6" s="219"/>
      <c r="FSH6" s="219"/>
      <c r="FSI6" s="219"/>
      <c r="FSJ6" s="219"/>
      <c r="FSK6" s="219"/>
      <c r="FSL6" s="219"/>
      <c r="FSM6" s="219"/>
      <c r="FSN6" s="219"/>
      <c r="FSO6" s="219"/>
      <c r="FSP6" s="219"/>
      <c r="FSQ6" s="219"/>
      <c r="FSR6" s="219"/>
      <c r="FSS6" s="219"/>
      <c r="FST6" s="219"/>
      <c r="FSU6" s="219"/>
      <c r="FSV6" s="219"/>
      <c r="FSW6" s="219"/>
      <c r="FSX6" s="219"/>
      <c r="FSY6" s="219"/>
      <c r="FSZ6" s="219"/>
      <c r="FTA6" s="219"/>
      <c r="FTB6" s="219"/>
      <c r="FTC6" s="219"/>
      <c r="FTD6" s="219"/>
      <c r="FTE6" s="219"/>
      <c r="FTF6" s="219"/>
      <c r="FTG6" s="219"/>
      <c r="FTH6" s="219"/>
      <c r="FTI6" s="219"/>
      <c r="FTJ6" s="219"/>
      <c r="FTK6" s="219"/>
      <c r="FTL6" s="219"/>
      <c r="FTM6" s="219"/>
      <c r="FTN6" s="219"/>
      <c r="FTO6" s="219"/>
      <c r="FTP6" s="219"/>
      <c r="FTQ6" s="219"/>
      <c r="FTR6" s="219"/>
      <c r="FTS6" s="219"/>
      <c r="FTT6" s="219"/>
      <c r="FTU6" s="219"/>
      <c r="FTV6" s="219"/>
      <c r="FTW6" s="219"/>
      <c r="FTX6" s="219"/>
      <c r="FTY6" s="219"/>
      <c r="FTZ6" s="219"/>
      <c r="FUA6" s="219"/>
      <c r="FUB6" s="219"/>
      <c r="FUC6" s="219"/>
      <c r="FUD6" s="219"/>
      <c r="FUE6" s="219"/>
      <c r="FUF6" s="219"/>
      <c r="FUG6" s="219"/>
      <c r="FUH6" s="219"/>
      <c r="FUI6" s="219"/>
      <c r="FUJ6" s="219"/>
      <c r="FUK6" s="219"/>
      <c r="FUL6" s="219"/>
      <c r="FUM6" s="219"/>
      <c r="FUN6" s="219"/>
      <c r="FUO6" s="219"/>
      <c r="FUP6" s="219"/>
      <c r="FUQ6" s="219"/>
      <c r="FUR6" s="219"/>
      <c r="FUS6" s="219"/>
      <c r="FUT6" s="219"/>
      <c r="FUU6" s="219"/>
      <c r="FUV6" s="219"/>
      <c r="FUW6" s="219"/>
      <c r="FUX6" s="219"/>
      <c r="FUY6" s="219"/>
      <c r="FUZ6" s="219"/>
      <c r="FVA6" s="219"/>
      <c r="FVB6" s="219"/>
      <c r="FVC6" s="219"/>
      <c r="FVD6" s="219"/>
      <c r="FVE6" s="219"/>
      <c r="FVF6" s="219"/>
      <c r="FVG6" s="219"/>
      <c r="FVH6" s="219"/>
      <c r="FVI6" s="219"/>
      <c r="FVJ6" s="219"/>
      <c r="FVK6" s="219"/>
      <c r="FVL6" s="219"/>
      <c r="FVM6" s="219"/>
      <c r="FVN6" s="219"/>
      <c r="FVO6" s="219"/>
      <c r="FVP6" s="219"/>
      <c r="FVQ6" s="219"/>
      <c r="FVR6" s="219"/>
      <c r="FVS6" s="219"/>
      <c r="FVT6" s="219"/>
      <c r="FVU6" s="219"/>
      <c r="FVV6" s="219"/>
      <c r="FVW6" s="219"/>
      <c r="FVX6" s="219"/>
      <c r="FVY6" s="219"/>
      <c r="FVZ6" s="219"/>
      <c r="FWA6" s="219"/>
      <c r="FWB6" s="219"/>
      <c r="FWC6" s="219"/>
      <c r="FWD6" s="219"/>
      <c r="FWE6" s="219"/>
      <c r="FWF6" s="219"/>
      <c r="FWG6" s="219"/>
      <c r="FWH6" s="219"/>
      <c r="FWI6" s="219"/>
      <c r="FWJ6" s="219"/>
      <c r="FWK6" s="219"/>
      <c r="FWL6" s="219"/>
      <c r="FWM6" s="219"/>
      <c r="FWN6" s="219"/>
      <c r="FWO6" s="219"/>
      <c r="FWP6" s="219"/>
      <c r="FWQ6" s="219"/>
      <c r="FWR6" s="219"/>
      <c r="FWS6" s="219"/>
      <c r="FWT6" s="219"/>
      <c r="FWU6" s="219"/>
      <c r="FWV6" s="219"/>
      <c r="FWW6" s="219"/>
      <c r="FWX6" s="219"/>
      <c r="FWY6" s="219"/>
      <c r="FWZ6" s="219"/>
      <c r="FXA6" s="219"/>
      <c r="FXB6" s="219"/>
      <c r="FXC6" s="219"/>
      <c r="FXD6" s="219"/>
      <c r="FXE6" s="219"/>
      <c r="FXF6" s="219"/>
      <c r="FXG6" s="219"/>
      <c r="FXH6" s="219"/>
      <c r="FXI6" s="219"/>
      <c r="FXJ6" s="219"/>
      <c r="FXK6" s="219"/>
      <c r="FXL6" s="219"/>
      <c r="FXM6" s="219"/>
      <c r="FXN6" s="219"/>
      <c r="FXO6" s="219"/>
      <c r="FXP6" s="219"/>
      <c r="FXQ6" s="219"/>
      <c r="FXR6" s="219"/>
      <c r="FXS6" s="219"/>
      <c r="FXT6" s="219"/>
      <c r="FXU6" s="219"/>
      <c r="FXV6" s="219"/>
      <c r="FXW6" s="219"/>
      <c r="FXX6" s="219"/>
      <c r="FXY6" s="219"/>
      <c r="FXZ6" s="219"/>
      <c r="FYA6" s="219"/>
      <c r="FYB6" s="219"/>
      <c r="FYC6" s="219"/>
      <c r="FYD6" s="219"/>
      <c r="FYE6" s="219"/>
      <c r="FYF6" s="219"/>
      <c r="FYG6" s="219"/>
      <c r="FYH6" s="219"/>
      <c r="FYI6" s="219"/>
      <c r="FYJ6" s="219"/>
      <c r="FYK6" s="219"/>
      <c r="FYL6" s="219"/>
      <c r="FYM6" s="219"/>
      <c r="FYN6" s="219"/>
      <c r="FYO6" s="219"/>
      <c r="FYP6" s="219"/>
      <c r="FYQ6" s="219"/>
      <c r="FYR6" s="219"/>
      <c r="FYS6" s="219"/>
      <c r="FYT6" s="219"/>
      <c r="FYU6" s="219"/>
      <c r="FYV6" s="219"/>
      <c r="FYW6" s="219"/>
      <c r="FYX6" s="219"/>
      <c r="FYY6" s="219"/>
      <c r="FYZ6" s="219"/>
      <c r="FZA6" s="219"/>
      <c r="FZB6" s="219"/>
      <c r="FZC6" s="219"/>
      <c r="FZD6" s="219"/>
      <c r="FZE6" s="219"/>
      <c r="FZF6" s="219"/>
      <c r="FZG6" s="219"/>
      <c r="FZH6" s="219"/>
      <c r="FZI6" s="219"/>
      <c r="FZJ6" s="219"/>
      <c r="FZK6" s="219"/>
      <c r="FZL6" s="219"/>
      <c r="FZM6" s="219"/>
      <c r="FZN6" s="219"/>
      <c r="FZO6" s="219"/>
      <c r="FZP6" s="219"/>
      <c r="FZQ6" s="219"/>
      <c r="FZR6" s="219"/>
      <c r="FZS6" s="219"/>
      <c r="FZT6" s="219"/>
      <c r="FZU6" s="219"/>
      <c r="FZV6" s="219"/>
      <c r="FZW6" s="219"/>
      <c r="FZX6" s="219"/>
      <c r="FZY6" s="219"/>
      <c r="FZZ6" s="219"/>
      <c r="GAA6" s="219"/>
      <c r="GAB6" s="219"/>
      <c r="GAC6" s="219"/>
      <c r="GAD6" s="219"/>
      <c r="GAE6" s="219"/>
      <c r="GAF6" s="219"/>
      <c r="GAG6" s="219"/>
      <c r="GAH6" s="219"/>
      <c r="GAI6" s="219"/>
      <c r="GAJ6" s="219"/>
      <c r="GAK6" s="219"/>
      <c r="GAL6" s="219"/>
      <c r="GAM6" s="219"/>
      <c r="GAN6" s="219"/>
      <c r="GAO6" s="219"/>
      <c r="GAP6" s="219"/>
      <c r="GAQ6" s="219"/>
      <c r="GAR6" s="219"/>
      <c r="GAS6" s="219"/>
      <c r="GAT6" s="219"/>
      <c r="GAU6" s="219"/>
      <c r="GAV6" s="219"/>
      <c r="GAW6" s="219"/>
      <c r="GAX6" s="219"/>
      <c r="GAY6" s="219"/>
      <c r="GAZ6" s="219"/>
      <c r="GBA6" s="219"/>
      <c r="GBB6" s="219"/>
      <c r="GBC6" s="219"/>
      <c r="GBD6" s="219"/>
      <c r="GBE6" s="219"/>
      <c r="GBF6" s="219"/>
      <c r="GBG6" s="219"/>
      <c r="GBH6" s="219"/>
      <c r="GBI6" s="219"/>
      <c r="GBJ6" s="219"/>
      <c r="GBK6" s="219"/>
      <c r="GBL6" s="219"/>
      <c r="GBM6" s="219"/>
      <c r="GBN6" s="219"/>
      <c r="GBO6" s="219"/>
      <c r="GBP6" s="219"/>
      <c r="GBQ6" s="219"/>
      <c r="GBR6" s="219"/>
      <c r="GBS6" s="219"/>
      <c r="GBT6" s="219"/>
      <c r="GBU6" s="219"/>
      <c r="GBV6" s="219"/>
      <c r="GBW6" s="219"/>
      <c r="GBX6" s="219"/>
      <c r="GBY6" s="219"/>
      <c r="GBZ6" s="219"/>
      <c r="GCA6" s="219"/>
      <c r="GCB6" s="219"/>
      <c r="GCC6" s="219"/>
      <c r="GCD6" s="219"/>
      <c r="GCE6" s="219"/>
      <c r="GCF6" s="219"/>
      <c r="GCG6" s="219"/>
      <c r="GCH6" s="219"/>
      <c r="GCI6" s="219"/>
      <c r="GCJ6" s="219"/>
      <c r="GCK6" s="219"/>
      <c r="GCL6" s="219"/>
      <c r="GCM6" s="219"/>
      <c r="GCN6" s="219"/>
      <c r="GCO6" s="219"/>
      <c r="GCP6" s="219"/>
      <c r="GCQ6" s="219"/>
      <c r="GCR6" s="219"/>
      <c r="GCS6" s="219"/>
      <c r="GCT6" s="219"/>
      <c r="GCU6" s="219"/>
      <c r="GCV6" s="219"/>
      <c r="GCW6" s="219"/>
      <c r="GCX6" s="219"/>
      <c r="GCY6" s="219"/>
      <c r="GCZ6" s="219"/>
      <c r="GDA6" s="219"/>
      <c r="GDB6" s="219"/>
      <c r="GDC6" s="219"/>
      <c r="GDD6" s="219"/>
      <c r="GDE6" s="219"/>
      <c r="GDF6" s="219"/>
      <c r="GDG6" s="219"/>
      <c r="GDH6" s="219"/>
      <c r="GDI6" s="219"/>
      <c r="GDJ6" s="219"/>
      <c r="GDK6" s="219"/>
      <c r="GDL6" s="219"/>
      <c r="GDM6" s="219"/>
      <c r="GDN6" s="219"/>
      <c r="GDO6" s="219"/>
      <c r="GDP6" s="219"/>
      <c r="GDQ6" s="219"/>
      <c r="GDR6" s="219"/>
      <c r="GDS6" s="219"/>
      <c r="GDT6" s="219"/>
      <c r="GDU6" s="219"/>
      <c r="GDV6" s="219"/>
      <c r="GDW6" s="219"/>
      <c r="GDX6" s="219"/>
      <c r="GDY6" s="219"/>
      <c r="GDZ6" s="219"/>
      <c r="GEA6" s="219"/>
      <c r="GEB6" s="219"/>
      <c r="GEC6" s="219"/>
      <c r="GED6" s="219"/>
      <c r="GEE6" s="219"/>
      <c r="GEF6" s="219"/>
      <c r="GEG6" s="219"/>
      <c r="GEH6" s="219"/>
      <c r="GEI6" s="219"/>
      <c r="GEJ6" s="219"/>
      <c r="GEK6" s="219"/>
      <c r="GEL6" s="219"/>
      <c r="GEM6" s="219"/>
      <c r="GEN6" s="219"/>
      <c r="GEO6" s="219"/>
      <c r="GEP6" s="219"/>
      <c r="GEQ6" s="219"/>
      <c r="GER6" s="219"/>
      <c r="GES6" s="219"/>
      <c r="GET6" s="219"/>
      <c r="GEU6" s="219"/>
      <c r="GEV6" s="219"/>
      <c r="GEW6" s="219"/>
      <c r="GEX6" s="219"/>
      <c r="GEY6" s="219"/>
      <c r="GEZ6" s="219"/>
      <c r="GFA6" s="219"/>
      <c r="GFB6" s="219"/>
      <c r="GFC6" s="219"/>
      <c r="GFD6" s="219"/>
      <c r="GFE6" s="219"/>
      <c r="GFF6" s="219"/>
      <c r="GFG6" s="219"/>
      <c r="GFH6" s="219"/>
      <c r="GFI6" s="219"/>
      <c r="GFJ6" s="219"/>
      <c r="GFK6" s="219"/>
      <c r="GFL6" s="219"/>
      <c r="GFM6" s="219"/>
      <c r="GFN6" s="219"/>
      <c r="GFO6" s="219"/>
      <c r="GFP6" s="219"/>
      <c r="GFQ6" s="219"/>
      <c r="GFR6" s="219"/>
      <c r="GFS6" s="219"/>
      <c r="GFT6" s="219"/>
      <c r="GFU6" s="219"/>
      <c r="GFV6" s="219"/>
      <c r="GFW6" s="219"/>
      <c r="GFX6" s="219"/>
      <c r="GFY6" s="219"/>
      <c r="GFZ6" s="219"/>
      <c r="GGA6" s="219"/>
      <c r="GGB6" s="219"/>
      <c r="GGC6" s="219"/>
      <c r="GGD6" s="219"/>
      <c r="GGE6" s="219"/>
      <c r="GGF6" s="219"/>
      <c r="GGG6" s="219"/>
      <c r="GGH6" s="219"/>
      <c r="GGI6" s="219"/>
      <c r="GGJ6" s="219"/>
      <c r="GGK6" s="219"/>
      <c r="GGL6" s="219"/>
      <c r="GGM6" s="219"/>
      <c r="GGN6" s="219"/>
      <c r="GGO6" s="219"/>
      <c r="GGP6" s="219"/>
      <c r="GGQ6" s="219"/>
      <c r="GGR6" s="219"/>
      <c r="GGS6" s="219"/>
      <c r="GGT6" s="219"/>
      <c r="GGU6" s="219"/>
      <c r="GGV6" s="219"/>
      <c r="GGW6" s="219"/>
      <c r="GGX6" s="219"/>
      <c r="GGY6" s="219"/>
      <c r="GGZ6" s="219"/>
      <c r="GHA6" s="219"/>
      <c r="GHB6" s="219"/>
      <c r="GHC6" s="219"/>
      <c r="GHD6" s="219"/>
      <c r="GHE6" s="219"/>
      <c r="GHF6" s="219"/>
      <c r="GHG6" s="219"/>
      <c r="GHH6" s="219"/>
      <c r="GHI6" s="219"/>
      <c r="GHJ6" s="219"/>
      <c r="GHK6" s="219"/>
      <c r="GHL6" s="219"/>
      <c r="GHM6" s="219"/>
      <c r="GHN6" s="219"/>
      <c r="GHO6" s="219"/>
      <c r="GHP6" s="219"/>
      <c r="GHQ6" s="219"/>
      <c r="GHR6" s="219"/>
      <c r="GHS6" s="219"/>
      <c r="GHT6" s="219"/>
      <c r="GHU6" s="219"/>
      <c r="GHV6" s="219"/>
      <c r="GHW6" s="219"/>
      <c r="GHX6" s="219"/>
      <c r="GHY6" s="219"/>
      <c r="GHZ6" s="219"/>
      <c r="GIA6" s="219"/>
      <c r="GIB6" s="219"/>
      <c r="GIC6" s="219"/>
      <c r="GID6" s="219"/>
      <c r="GIE6" s="219"/>
      <c r="GIF6" s="219"/>
      <c r="GIG6" s="219"/>
      <c r="GIH6" s="219"/>
      <c r="GII6" s="219"/>
      <c r="GIJ6" s="219"/>
      <c r="GIK6" s="219"/>
      <c r="GIL6" s="219"/>
      <c r="GIM6" s="219"/>
      <c r="GIN6" s="219"/>
      <c r="GIO6" s="219"/>
      <c r="GIP6" s="219"/>
      <c r="GIQ6" s="219"/>
      <c r="GIR6" s="219"/>
      <c r="GIS6" s="219"/>
      <c r="GIT6" s="219"/>
      <c r="GIU6" s="219"/>
      <c r="GIV6" s="219"/>
      <c r="GIW6" s="219"/>
      <c r="GIX6" s="219"/>
      <c r="GIY6" s="219"/>
      <c r="GIZ6" s="219"/>
      <c r="GJA6" s="219"/>
      <c r="GJB6" s="219"/>
      <c r="GJC6" s="219"/>
      <c r="GJD6" s="219"/>
      <c r="GJE6" s="219"/>
      <c r="GJF6" s="219"/>
      <c r="GJG6" s="219"/>
      <c r="GJH6" s="219"/>
      <c r="GJI6" s="219"/>
      <c r="GJJ6" s="219"/>
      <c r="GJK6" s="219"/>
      <c r="GJL6" s="219"/>
      <c r="GJM6" s="219"/>
      <c r="GJN6" s="219"/>
      <c r="GJO6" s="219"/>
      <c r="GJP6" s="219"/>
      <c r="GJQ6" s="219"/>
      <c r="GJR6" s="219"/>
      <c r="GJS6" s="219"/>
      <c r="GJT6" s="219"/>
      <c r="GJU6" s="219"/>
      <c r="GJV6" s="219"/>
      <c r="GJW6" s="219"/>
      <c r="GJX6" s="219"/>
      <c r="GJY6" s="219"/>
      <c r="GJZ6" s="219"/>
      <c r="GKA6" s="219"/>
      <c r="GKB6" s="219"/>
      <c r="GKC6" s="219"/>
      <c r="GKD6" s="219"/>
      <c r="GKE6" s="219"/>
      <c r="GKF6" s="219"/>
      <c r="GKG6" s="219"/>
      <c r="GKH6" s="219"/>
      <c r="GKI6" s="219"/>
      <c r="GKJ6" s="219"/>
      <c r="GKK6" s="219"/>
      <c r="GKL6" s="219"/>
      <c r="GKM6" s="219"/>
      <c r="GKN6" s="219"/>
      <c r="GKO6" s="219"/>
      <c r="GKP6" s="219"/>
      <c r="GKQ6" s="219"/>
      <c r="GKR6" s="219"/>
      <c r="GKS6" s="219"/>
      <c r="GKT6" s="219"/>
      <c r="GKU6" s="219"/>
      <c r="GKV6" s="219"/>
      <c r="GKW6" s="219"/>
      <c r="GKX6" s="219"/>
      <c r="GKY6" s="219"/>
      <c r="GKZ6" s="219"/>
      <c r="GLA6" s="219"/>
      <c r="GLB6" s="219"/>
      <c r="GLC6" s="219"/>
      <c r="GLD6" s="219"/>
      <c r="GLE6" s="219"/>
      <c r="GLF6" s="219"/>
      <c r="GLG6" s="219"/>
      <c r="GLH6" s="219"/>
      <c r="GLI6" s="219"/>
      <c r="GLJ6" s="219"/>
      <c r="GLK6" s="219"/>
      <c r="GLL6" s="219"/>
      <c r="GLM6" s="219"/>
      <c r="GLN6" s="219"/>
      <c r="GLO6" s="219"/>
      <c r="GLP6" s="219"/>
      <c r="GLQ6" s="219"/>
      <c r="GLR6" s="219"/>
      <c r="GLS6" s="219"/>
      <c r="GLT6" s="219"/>
      <c r="GLU6" s="219"/>
      <c r="GLV6" s="219"/>
      <c r="GLW6" s="219"/>
      <c r="GLX6" s="219"/>
      <c r="GLY6" s="219"/>
      <c r="GLZ6" s="219"/>
      <c r="GMA6" s="219"/>
      <c r="GMB6" s="219"/>
      <c r="GMC6" s="219"/>
      <c r="GMD6" s="219"/>
      <c r="GME6" s="219"/>
      <c r="GMF6" s="219"/>
      <c r="GMG6" s="219"/>
      <c r="GMH6" s="219"/>
      <c r="GMI6" s="219"/>
      <c r="GMJ6" s="219"/>
      <c r="GMK6" s="219"/>
      <c r="GML6" s="219"/>
      <c r="GMM6" s="219"/>
      <c r="GMN6" s="219"/>
      <c r="GMO6" s="219"/>
      <c r="GMP6" s="219"/>
      <c r="GMQ6" s="219"/>
      <c r="GMR6" s="219"/>
      <c r="GMS6" s="219"/>
      <c r="GMT6" s="219"/>
      <c r="GMU6" s="219"/>
      <c r="GMV6" s="219"/>
      <c r="GMW6" s="219"/>
      <c r="GMX6" s="219"/>
      <c r="GMY6" s="219"/>
      <c r="GMZ6" s="219"/>
      <c r="GNA6" s="219"/>
      <c r="GNB6" s="219"/>
      <c r="GNC6" s="219"/>
      <c r="GND6" s="219"/>
      <c r="GNE6" s="219"/>
      <c r="GNF6" s="219"/>
      <c r="GNG6" s="219"/>
      <c r="GNH6" s="219"/>
      <c r="GNI6" s="219"/>
      <c r="GNJ6" s="219"/>
      <c r="GNK6" s="219"/>
      <c r="GNL6" s="219"/>
      <c r="GNM6" s="219"/>
      <c r="GNN6" s="219"/>
      <c r="GNO6" s="219"/>
      <c r="GNP6" s="219"/>
      <c r="GNQ6" s="219"/>
      <c r="GNR6" s="219"/>
      <c r="GNS6" s="219"/>
      <c r="GNT6" s="219"/>
      <c r="GNU6" s="219"/>
      <c r="GNV6" s="219"/>
      <c r="GNW6" s="219"/>
      <c r="GNX6" s="219"/>
      <c r="GNY6" s="219"/>
      <c r="GNZ6" s="219"/>
      <c r="GOA6" s="219"/>
      <c r="GOB6" s="219"/>
      <c r="GOC6" s="219"/>
      <c r="GOD6" s="219"/>
      <c r="GOE6" s="219"/>
      <c r="GOF6" s="219"/>
      <c r="GOG6" s="219"/>
      <c r="GOH6" s="219"/>
      <c r="GOI6" s="219"/>
      <c r="GOJ6" s="219"/>
      <c r="GOK6" s="219"/>
      <c r="GOL6" s="219"/>
      <c r="GOM6" s="219"/>
      <c r="GON6" s="219"/>
      <c r="GOO6" s="219"/>
      <c r="GOP6" s="219"/>
      <c r="GOQ6" s="219"/>
      <c r="GOR6" s="219"/>
      <c r="GOS6" s="219"/>
      <c r="GOT6" s="219"/>
      <c r="GOU6" s="219"/>
      <c r="GOV6" s="219"/>
      <c r="GOW6" s="219"/>
      <c r="GOX6" s="219"/>
      <c r="GOY6" s="219"/>
      <c r="GOZ6" s="219"/>
      <c r="GPA6" s="219"/>
      <c r="GPB6" s="219"/>
      <c r="GPC6" s="219"/>
      <c r="GPD6" s="219"/>
      <c r="GPE6" s="219"/>
      <c r="GPF6" s="219"/>
      <c r="GPG6" s="219"/>
      <c r="GPH6" s="219"/>
      <c r="GPI6" s="219"/>
      <c r="GPJ6" s="219"/>
      <c r="GPK6" s="219"/>
      <c r="GPL6" s="219"/>
      <c r="GPM6" s="219"/>
      <c r="GPN6" s="219"/>
      <c r="GPO6" s="219"/>
      <c r="GPP6" s="219"/>
      <c r="GPQ6" s="219"/>
      <c r="GPR6" s="219"/>
      <c r="GPS6" s="219"/>
      <c r="GPT6" s="219"/>
      <c r="GPU6" s="219"/>
      <c r="GPV6" s="219"/>
      <c r="GPW6" s="219"/>
      <c r="GPX6" s="219"/>
      <c r="GPY6" s="219"/>
      <c r="GPZ6" s="219"/>
      <c r="GQA6" s="219"/>
      <c r="GQB6" s="219"/>
      <c r="GQC6" s="219"/>
      <c r="GQD6" s="219"/>
      <c r="GQE6" s="219"/>
      <c r="GQF6" s="219"/>
      <c r="GQG6" s="219"/>
      <c r="GQH6" s="219"/>
      <c r="GQI6" s="219"/>
      <c r="GQJ6" s="219"/>
      <c r="GQK6" s="219"/>
      <c r="GQL6" s="219"/>
      <c r="GQM6" s="219"/>
      <c r="GQN6" s="219"/>
      <c r="GQO6" s="219"/>
      <c r="GQP6" s="219"/>
      <c r="GQQ6" s="219"/>
      <c r="GQR6" s="219"/>
      <c r="GQS6" s="219"/>
      <c r="GQT6" s="219"/>
      <c r="GQU6" s="219"/>
      <c r="GQV6" s="219"/>
      <c r="GQW6" s="219"/>
      <c r="GQX6" s="219"/>
      <c r="GQY6" s="219"/>
      <c r="GQZ6" s="219"/>
      <c r="GRA6" s="219"/>
      <c r="GRB6" s="219"/>
      <c r="GRC6" s="219"/>
      <c r="GRD6" s="219"/>
      <c r="GRE6" s="219"/>
      <c r="GRF6" s="219"/>
      <c r="GRG6" s="219"/>
      <c r="GRH6" s="219"/>
      <c r="GRI6" s="219"/>
      <c r="GRJ6" s="219"/>
      <c r="GRK6" s="219"/>
      <c r="GRL6" s="219"/>
      <c r="GRM6" s="219"/>
      <c r="GRN6" s="219"/>
      <c r="GRO6" s="219"/>
      <c r="GRP6" s="219"/>
      <c r="GRQ6" s="219"/>
      <c r="GRR6" s="219"/>
      <c r="GRS6" s="219"/>
      <c r="GRT6" s="219"/>
      <c r="GRU6" s="219"/>
      <c r="GRV6" s="219"/>
      <c r="GRW6" s="219"/>
      <c r="GRX6" s="219"/>
      <c r="GRY6" s="219"/>
      <c r="GRZ6" s="219"/>
      <c r="GSA6" s="219"/>
      <c r="GSB6" s="219"/>
      <c r="GSC6" s="219"/>
      <c r="GSD6" s="219"/>
      <c r="GSE6" s="219"/>
      <c r="GSF6" s="219"/>
      <c r="GSG6" s="219"/>
      <c r="GSH6" s="219"/>
      <c r="GSI6" s="219"/>
      <c r="GSJ6" s="219"/>
      <c r="GSK6" s="219"/>
      <c r="GSL6" s="219"/>
      <c r="GSM6" s="219"/>
      <c r="GSN6" s="219"/>
      <c r="GSO6" s="219"/>
      <c r="GSP6" s="219"/>
      <c r="GSQ6" s="219"/>
      <c r="GSR6" s="219"/>
      <c r="GSS6" s="219"/>
      <c r="GST6" s="219"/>
      <c r="GSU6" s="219"/>
      <c r="GSV6" s="219"/>
      <c r="GSW6" s="219"/>
      <c r="GSX6" s="219"/>
      <c r="GSY6" s="219"/>
      <c r="GSZ6" s="219"/>
      <c r="GTA6" s="219"/>
      <c r="GTB6" s="219"/>
      <c r="GTC6" s="219"/>
      <c r="GTD6" s="219"/>
      <c r="GTE6" s="219"/>
      <c r="GTF6" s="219"/>
      <c r="GTG6" s="219"/>
      <c r="GTH6" s="219"/>
      <c r="GTI6" s="219"/>
      <c r="GTJ6" s="219"/>
      <c r="GTK6" s="219"/>
      <c r="GTL6" s="219"/>
      <c r="GTM6" s="219"/>
      <c r="GTN6" s="219"/>
      <c r="GTO6" s="219"/>
      <c r="GTP6" s="219"/>
      <c r="GTQ6" s="219"/>
      <c r="GTR6" s="219"/>
      <c r="GTS6" s="219"/>
      <c r="GTT6" s="219"/>
      <c r="GTU6" s="219"/>
      <c r="GTV6" s="219"/>
      <c r="GTW6" s="219"/>
      <c r="GTX6" s="219"/>
      <c r="GTY6" s="219"/>
      <c r="GTZ6" s="219"/>
      <c r="GUA6" s="219"/>
      <c r="GUB6" s="219"/>
      <c r="GUC6" s="219"/>
      <c r="GUD6" s="219"/>
      <c r="GUE6" s="219"/>
      <c r="GUF6" s="219"/>
      <c r="GUG6" s="219"/>
      <c r="GUH6" s="219"/>
      <c r="GUI6" s="219"/>
      <c r="GUJ6" s="219"/>
      <c r="GUK6" s="219"/>
      <c r="GUL6" s="219"/>
      <c r="GUM6" s="219"/>
      <c r="GUN6" s="219"/>
      <c r="GUO6" s="219"/>
      <c r="GUP6" s="219"/>
      <c r="GUQ6" s="219"/>
      <c r="GUR6" s="219"/>
      <c r="GUS6" s="219"/>
      <c r="GUT6" s="219"/>
      <c r="GUU6" s="219"/>
      <c r="GUV6" s="219"/>
      <c r="GUW6" s="219"/>
      <c r="GUX6" s="219"/>
      <c r="GUY6" s="219"/>
      <c r="GUZ6" s="219"/>
      <c r="GVA6" s="219"/>
      <c r="GVB6" s="219"/>
      <c r="GVC6" s="219"/>
      <c r="GVD6" s="219"/>
      <c r="GVE6" s="219"/>
      <c r="GVF6" s="219"/>
      <c r="GVG6" s="219"/>
      <c r="GVH6" s="219"/>
      <c r="GVI6" s="219"/>
      <c r="GVJ6" s="219"/>
      <c r="GVK6" s="219"/>
      <c r="GVL6" s="219"/>
      <c r="GVM6" s="219"/>
      <c r="GVN6" s="219"/>
      <c r="GVO6" s="219"/>
      <c r="GVP6" s="219"/>
      <c r="GVQ6" s="219"/>
      <c r="GVR6" s="219"/>
      <c r="GVS6" s="219"/>
      <c r="GVT6" s="219"/>
      <c r="GVU6" s="219"/>
      <c r="GVV6" s="219"/>
      <c r="GVW6" s="219"/>
      <c r="GVX6" s="219"/>
      <c r="GVY6" s="219"/>
      <c r="GVZ6" s="219"/>
      <c r="GWA6" s="219"/>
      <c r="GWB6" s="219"/>
      <c r="GWC6" s="219"/>
      <c r="GWD6" s="219"/>
      <c r="GWE6" s="219"/>
      <c r="GWF6" s="219"/>
      <c r="GWG6" s="219"/>
      <c r="GWH6" s="219"/>
      <c r="GWI6" s="219"/>
      <c r="GWJ6" s="219"/>
      <c r="GWK6" s="219"/>
      <c r="GWL6" s="219"/>
      <c r="GWM6" s="219"/>
      <c r="GWN6" s="219"/>
      <c r="GWO6" s="219"/>
      <c r="GWP6" s="219"/>
      <c r="GWQ6" s="219"/>
      <c r="GWR6" s="219"/>
      <c r="GWS6" s="219"/>
      <c r="GWT6" s="219"/>
      <c r="GWU6" s="219"/>
      <c r="GWV6" s="219"/>
      <c r="GWW6" s="219"/>
      <c r="GWX6" s="219"/>
      <c r="GWY6" s="219"/>
      <c r="GWZ6" s="219"/>
      <c r="GXA6" s="219"/>
      <c r="GXB6" s="219"/>
      <c r="GXC6" s="219"/>
      <c r="GXD6" s="219"/>
      <c r="GXE6" s="219"/>
      <c r="GXF6" s="219"/>
      <c r="GXG6" s="219"/>
      <c r="GXH6" s="219"/>
      <c r="GXI6" s="219"/>
      <c r="GXJ6" s="219"/>
      <c r="GXK6" s="219"/>
      <c r="GXL6" s="219"/>
      <c r="GXM6" s="219"/>
      <c r="GXN6" s="219"/>
      <c r="GXO6" s="219"/>
      <c r="GXP6" s="219"/>
      <c r="GXQ6" s="219"/>
      <c r="GXR6" s="219"/>
      <c r="GXS6" s="219"/>
      <c r="GXT6" s="219"/>
      <c r="GXU6" s="219"/>
      <c r="GXV6" s="219"/>
      <c r="GXW6" s="219"/>
      <c r="GXX6" s="219"/>
      <c r="GXY6" s="219"/>
      <c r="GXZ6" s="219"/>
      <c r="GYA6" s="219"/>
      <c r="GYB6" s="219"/>
      <c r="GYC6" s="219"/>
      <c r="GYD6" s="219"/>
      <c r="GYE6" s="219"/>
      <c r="GYF6" s="219"/>
      <c r="GYG6" s="219"/>
      <c r="GYH6" s="219"/>
      <c r="GYI6" s="219"/>
      <c r="GYJ6" s="219"/>
      <c r="GYK6" s="219"/>
      <c r="GYL6" s="219"/>
      <c r="GYM6" s="219"/>
      <c r="GYN6" s="219"/>
      <c r="GYO6" s="219"/>
      <c r="GYP6" s="219"/>
      <c r="GYQ6" s="219"/>
      <c r="GYR6" s="219"/>
      <c r="GYS6" s="219"/>
      <c r="GYT6" s="219"/>
      <c r="GYU6" s="219"/>
      <c r="GYV6" s="219"/>
      <c r="GYW6" s="219"/>
      <c r="GYX6" s="219"/>
      <c r="GYY6" s="219"/>
      <c r="GYZ6" s="219"/>
      <c r="GZA6" s="219"/>
      <c r="GZB6" s="219"/>
      <c r="GZC6" s="219"/>
      <c r="GZD6" s="219"/>
      <c r="GZE6" s="219"/>
      <c r="GZF6" s="219"/>
      <c r="GZG6" s="219"/>
      <c r="GZH6" s="219"/>
      <c r="GZI6" s="219"/>
      <c r="GZJ6" s="219"/>
      <c r="GZK6" s="219"/>
      <c r="GZL6" s="219"/>
      <c r="GZM6" s="219"/>
      <c r="GZN6" s="219"/>
      <c r="GZO6" s="219"/>
      <c r="GZP6" s="219"/>
      <c r="GZQ6" s="219"/>
      <c r="GZR6" s="219"/>
      <c r="GZS6" s="219"/>
      <c r="GZT6" s="219"/>
      <c r="GZU6" s="219"/>
      <c r="GZV6" s="219"/>
      <c r="GZW6" s="219"/>
      <c r="GZX6" s="219"/>
      <c r="GZY6" s="219"/>
      <c r="GZZ6" s="219"/>
      <c r="HAA6" s="219"/>
      <c r="HAB6" s="219"/>
      <c r="HAC6" s="219"/>
      <c r="HAD6" s="219"/>
      <c r="HAE6" s="219"/>
      <c r="HAF6" s="219"/>
      <c r="HAG6" s="219"/>
      <c r="HAH6" s="219"/>
      <c r="HAI6" s="219"/>
      <c r="HAJ6" s="219"/>
      <c r="HAK6" s="219"/>
      <c r="HAL6" s="219"/>
      <c r="HAM6" s="219"/>
      <c r="HAN6" s="219"/>
      <c r="HAO6" s="219"/>
      <c r="HAP6" s="219"/>
      <c r="HAQ6" s="219"/>
      <c r="HAR6" s="219"/>
      <c r="HAS6" s="219"/>
      <c r="HAT6" s="219"/>
      <c r="HAU6" s="219"/>
      <c r="HAV6" s="219"/>
      <c r="HAW6" s="219"/>
      <c r="HAX6" s="219"/>
      <c r="HAY6" s="219"/>
      <c r="HAZ6" s="219"/>
      <c r="HBA6" s="219"/>
      <c r="HBB6" s="219"/>
      <c r="HBC6" s="219"/>
      <c r="HBD6" s="219"/>
      <c r="HBE6" s="219"/>
      <c r="HBF6" s="219"/>
      <c r="HBG6" s="219"/>
      <c r="HBH6" s="219"/>
      <c r="HBI6" s="219"/>
      <c r="HBJ6" s="219"/>
      <c r="HBK6" s="219"/>
      <c r="HBL6" s="219"/>
      <c r="HBM6" s="219"/>
      <c r="HBN6" s="219"/>
      <c r="HBO6" s="219"/>
      <c r="HBP6" s="219"/>
      <c r="HBQ6" s="219"/>
      <c r="HBR6" s="219"/>
      <c r="HBS6" s="219"/>
      <c r="HBT6" s="219"/>
      <c r="HBU6" s="219"/>
      <c r="HBV6" s="219"/>
      <c r="HBW6" s="219"/>
      <c r="HBX6" s="219"/>
      <c r="HBY6" s="219"/>
      <c r="HBZ6" s="219"/>
      <c r="HCA6" s="219"/>
      <c r="HCB6" s="219"/>
      <c r="HCC6" s="219"/>
      <c r="HCD6" s="219"/>
      <c r="HCE6" s="219"/>
      <c r="HCF6" s="219"/>
      <c r="HCG6" s="219"/>
      <c r="HCH6" s="219"/>
      <c r="HCI6" s="219"/>
      <c r="HCJ6" s="219"/>
      <c r="HCK6" s="219"/>
      <c r="HCL6" s="219"/>
      <c r="HCM6" s="219"/>
      <c r="HCN6" s="219"/>
      <c r="HCO6" s="219"/>
      <c r="HCP6" s="219"/>
      <c r="HCQ6" s="219"/>
      <c r="HCR6" s="219"/>
      <c r="HCS6" s="219"/>
      <c r="HCT6" s="219"/>
      <c r="HCU6" s="219"/>
      <c r="HCV6" s="219"/>
      <c r="HCW6" s="219"/>
      <c r="HCX6" s="219"/>
      <c r="HCY6" s="219"/>
      <c r="HCZ6" s="219"/>
      <c r="HDA6" s="219"/>
      <c r="HDB6" s="219"/>
      <c r="HDC6" s="219"/>
      <c r="HDD6" s="219"/>
      <c r="HDE6" s="219"/>
      <c r="HDF6" s="219"/>
      <c r="HDG6" s="219"/>
      <c r="HDH6" s="219"/>
      <c r="HDI6" s="219"/>
      <c r="HDJ6" s="219"/>
      <c r="HDK6" s="219"/>
      <c r="HDL6" s="219"/>
      <c r="HDM6" s="219"/>
      <c r="HDN6" s="219"/>
      <c r="HDO6" s="219"/>
      <c r="HDP6" s="219"/>
      <c r="HDQ6" s="219"/>
      <c r="HDR6" s="219"/>
      <c r="HDS6" s="219"/>
      <c r="HDT6" s="219"/>
      <c r="HDU6" s="219"/>
      <c r="HDV6" s="219"/>
      <c r="HDW6" s="219"/>
      <c r="HDX6" s="219"/>
      <c r="HDY6" s="219"/>
      <c r="HDZ6" s="219"/>
      <c r="HEA6" s="219"/>
      <c r="HEB6" s="219"/>
      <c r="HEC6" s="219"/>
      <c r="HED6" s="219"/>
      <c r="HEE6" s="219"/>
      <c r="HEF6" s="219"/>
      <c r="HEG6" s="219"/>
      <c r="HEH6" s="219"/>
      <c r="HEI6" s="219"/>
      <c r="HEJ6" s="219"/>
      <c r="HEK6" s="219"/>
      <c r="HEL6" s="219"/>
      <c r="HEM6" s="219"/>
      <c r="HEN6" s="219"/>
      <c r="HEO6" s="219"/>
      <c r="HEP6" s="219"/>
      <c r="HEQ6" s="219"/>
      <c r="HER6" s="219"/>
      <c r="HES6" s="219"/>
      <c r="HET6" s="219"/>
      <c r="HEU6" s="219"/>
      <c r="HEV6" s="219"/>
      <c r="HEW6" s="219"/>
      <c r="HEX6" s="219"/>
      <c r="HEY6" s="219"/>
      <c r="HEZ6" s="219"/>
      <c r="HFA6" s="219"/>
      <c r="HFB6" s="219"/>
      <c r="HFC6" s="219"/>
      <c r="HFD6" s="219"/>
      <c r="HFE6" s="219"/>
      <c r="HFF6" s="219"/>
      <c r="HFG6" s="219"/>
      <c r="HFH6" s="219"/>
      <c r="HFI6" s="219"/>
      <c r="HFJ6" s="219"/>
      <c r="HFK6" s="219"/>
      <c r="HFL6" s="219"/>
      <c r="HFM6" s="219"/>
      <c r="HFN6" s="219"/>
      <c r="HFO6" s="219"/>
      <c r="HFP6" s="219"/>
      <c r="HFQ6" s="219"/>
      <c r="HFR6" s="219"/>
      <c r="HFS6" s="219"/>
      <c r="HFT6" s="219"/>
      <c r="HFU6" s="219"/>
      <c r="HFV6" s="219"/>
      <c r="HFW6" s="219"/>
      <c r="HFX6" s="219"/>
      <c r="HFY6" s="219"/>
      <c r="HFZ6" s="219"/>
      <c r="HGA6" s="219"/>
      <c r="HGB6" s="219"/>
      <c r="HGC6" s="219"/>
      <c r="HGD6" s="219"/>
      <c r="HGE6" s="219"/>
      <c r="HGF6" s="219"/>
      <c r="HGG6" s="219"/>
      <c r="HGH6" s="219"/>
      <c r="HGI6" s="219"/>
      <c r="HGJ6" s="219"/>
      <c r="HGK6" s="219"/>
      <c r="HGL6" s="219"/>
      <c r="HGM6" s="219"/>
      <c r="HGN6" s="219"/>
      <c r="HGO6" s="219"/>
      <c r="HGP6" s="219"/>
      <c r="HGQ6" s="219"/>
      <c r="HGR6" s="219"/>
      <c r="HGS6" s="219"/>
      <c r="HGT6" s="219"/>
      <c r="HGU6" s="219"/>
      <c r="HGV6" s="219"/>
      <c r="HGW6" s="219"/>
      <c r="HGX6" s="219"/>
      <c r="HGY6" s="219"/>
      <c r="HGZ6" s="219"/>
      <c r="HHA6" s="219"/>
      <c r="HHB6" s="219"/>
      <c r="HHC6" s="219"/>
      <c r="HHD6" s="219"/>
      <c r="HHE6" s="219"/>
      <c r="HHF6" s="219"/>
      <c r="HHG6" s="219"/>
      <c r="HHH6" s="219"/>
      <c r="HHI6" s="219"/>
      <c r="HHJ6" s="219"/>
      <c r="HHK6" s="219"/>
      <c r="HHL6" s="219"/>
      <c r="HHM6" s="219"/>
      <c r="HHN6" s="219"/>
      <c r="HHO6" s="219"/>
      <c r="HHP6" s="219"/>
      <c r="HHQ6" s="219"/>
      <c r="HHR6" s="219"/>
      <c r="HHS6" s="219"/>
      <c r="HHT6" s="219"/>
      <c r="HHU6" s="219"/>
      <c r="HHV6" s="219"/>
      <c r="HHW6" s="219"/>
      <c r="HHX6" s="219"/>
      <c r="HHY6" s="219"/>
      <c r="HHZ6" s="219"/>
      <c r="HIA6" s="219"/>
      <c r="HIB6" s="219"/>
      <c r="HIC6" s="219"/>
      <c r="HID6" s="219"/>
      <c r="HIE6" s="219"/>
      <c r="HIF6" s="219"/>
      <c r="HIG6" s="219"/>
      <c r="HIH6" s="219"/>
      <c r="HII6" s="219"/>
      <c r="HIJ6" s="219"/>
      <c r="HIK6" s="219"/>
      <c r="HIL6" s="219"/>
      <c r="HIM6" s="219"/>
      <c r="HIN6" s="219"/>
      <c r="HIO6" s="219"/>
      <c r="HIP6" s="219"/>
      <c r="HIQ6" s="219"/>
      <c r="HIR6" s="219"/>
      <c r="HIS6" s="219"/>
      <c r="HIT6" s="219"/>
      <c r="HIU6" s="219"/>
      <c r="HIV6" s="219"/>
      <c r="HIW6" s="219"/>
      <c r="HIX6" s="219"/>
      <c r="HIY6" s="219"/>
      <c r="HIZ6" s="219"/>
      <c r="HJA6" s="219"/>
      <c r="HJB6" s="219"/>
      <c r="HJC6" s="219"/>
      <c r="HJD6" s="219"/>
      <c r="HJE6" s="219"/>
      <c r="HJF6" s="219"/>
      <c r="HJG6" s="219"/>
      <c r="HJH6" s="219"/>
      <c r="HJI6" s="219"/>
      <c r="HJJ6" s="219"/>
      <c r="HJK6" s="219"/>
      <c r="HJL6" s="219"/>
      <c r="HJM6" s="219"/>
      <c r="HJN6" s="219"/>
      <c r="HJO6" s="219"/>
      <c r="HJP6" s="219"/>
      <c r="HJQ6" s="219"/>
      <c r="HJR6" s="219"/>
      <c r="HJS6" s="219"/>
      <c r="HJT6" s="219"/>
      <c r="HJU6" s="219"/>
      <c r="HJV6" s="219"/>
      <c r="HJW6" s="219"/>
      <c r="HJX6" s="219"/>
      <c r="HJY6" s="219"/>
      <c r="HJZ6" s="219"/>
      <c r="HKA6" s="219"/>
      <c r="HKB6" s="219"/>
      <c r="HKC6" s="219"/>
      <c r="HKD6" s="219"/>
      <c r="HKE6" s="219"/>
      <c r="HKF6" s="219"/>
      <c r="HKG6" s="219"/>
      <c r="HKH6" s="219"/>
      <c r="HKI6" s="219"/>
      <c r="HKJ6" s="219"/>
      <c r="HKK6" s="219"/>
      <c r="HKL6" s="219"/>
      <c r="HKM6" s="219"/>
      <c r="HKN6" s="219"/>
      <c r="HKO6" s="219"/>
      <c r="HKP6" s="219"/>
      <c r="HKQ6" s="219"/>
      <c r="HKR6" s="219"/>
      <c r="HKS6" s="219"/>
      <c r="HKT6" s="219"/>
      <c r="HKU6" s="219"/>
      <c r="HKV6" s="219"/>
      <c r="HKW6" s="219"/>
      <c r="HKX6" s="219"/>
      <c r="HKY6" s="219"/>
      <c r="HKZ6" s="219"/>
      <c r="HLA6" s="219"/>
      <c r="HLB6" s="219"/>
      <c r="HLC6" s="219"/>
      <c r="HLD6" s="219"/>
      <c r="HLE6" s="219"/>
      <c r="HLF6" s="219"/>
      <c r="HLG6" s="219"/>
      <c r="HLH6" s="219"/>
      <c r="HLI6" s="219"/>
      <c r="HLJ6" s="219"/>
      <c r="HLK6" s="219"/>
      <c r="HLL6" s="219"/>
      <c r="HLM6" s="219"/>
      <c r="HLN6" s="219"/>
      <c r="HLO6" s="219"/>
      <c r="HLP6" s="219"/>
      <c r="HLQ6" s="219"/>
      <c r="HLR6" s="219"/>
      <c r="HLS6" s="219"/>
      <c r="HLT6" s="219"/>
      <c r="HLU6" s="219"/>
      <c r="HLV6" s="219"/>
      <c r="HLW6" s="219"/>
      <c r="HLX6" s="219"/>
      <c r="HLY6" s="219"/>
      <c r="HLZ6" s="219"/>
      <c r="HMA6" s="219"/>
      <c r="HMB6" s="219"/>
      <c r="HMC6" s="219"/>
      <c r="HMD6" s="219"/>
      <c r="HME6" s="219"/>
      <c r="HMF6" s="219"/>
      <c r="HMG6" s="219"/>
      <c r="HMH6" s="219"/>
      <c r="HMI6" s="219"/>
      <c r="HMJ6" s="219"/>
      <c r="HMK6" s="219"/>
      <c r="HML6" s="219"/>
      <c r="HMM6" s="219"/>
      <c r="HMN6" s="219"/>
      <c r="HMO6" s="219"/>
      <c r="HMP6" s="219"/>
      <c r="HMQ6" s="219"/>
      <c r="HMR6" s="219"/>
      <c r="HMS6" s="219"/>
      <c r="HMT6" s="219"/>
      <c r="HMU6" s="219"/>
      <c r="HMV6" s="219"/>
      <c r="HMW6" s="219"/>
      <c r="HMX6" s="219"/>
      <c r="HMY6" s="219"/>
      <c r="HMZ6" s="219"/>
      <c r="HNA6" s="219"/>
      <c r="HNB6" s="219"/>
      <c r="HNC6" s="219"/>
      <c r="HND6" s="219"/>
      <c r="HNE6" s="219"/>
      <c r="HNF6" s="219"/>
      <c r="HNG6" s="219"/>
      <c r="HNH6" s="219"/>
      <c r="HNI6" s="219"/>
      <c r="HNJ6" s="219"/>
      <c r="HNK6" s="219"/>
      <c r="HNL6" s="219"/>
      <c r="HNM6" s="219"/>
      <c r="HNN6" s="219"/>
      <c r="HNO6" s="219"/>
      <c r="HNP6" s="219"/>
      <c r="HNQ6" s="219"/>
      <c r="HNR6" s="219"/>
      <c r="HNS6" s="219"/>
      <c r="HNT6" s="219"/>
      <c r="HNU6" s="219"/>
      <c r="HNV6" s="219"/>
      <c r="HNW6" s="219"/>
      <c r="HNX6" s="219"/>
      <c r="HNY6" s="219"/>
      <c r="HNZ6" s="219"/>
      <c r="HOA6" s="219"/>
      <c r="HOB6" s="219"/>
      <c r="HOC6" s="219"/>
      <c r="HOD6" s="219"/>
      <c r="HOE6" s="219"/>
      <c r="HOF6" s="219"/>
      <c r="HOG6" s="219"/>
      <c r="HOH6" s="219"/>
      <c r="HOI6" s="219"/>
      <c r="HOJ6" s="219"/>
      <c r="HOK6" s="219"/>
      <c r="HOL6" s="219"/>
      <c r="HOM6" s="219"/>
      <c r="HON6" s="219"/>
      <c r="HOO6" s="219"/>
      <c r="HOP6" s="219"/>
      <c r="HOQ6" s="219"/>
      <c r="HOR6" s="219"/>
      <c r="HOS6" s="219"/>
      <c r="HOT6" s="219"/>
      <c r="HOU6" s="219"/>
      <c r="HOV6" s="219"/>
      <c r="HOW6" s="219"/>
      <c r="HOX6" s="219"/>
      <c r="HOY6" s="219"/>
      <c r="HOZ6" s="219"/>
      <c r="HPA6" s="219"/>
      <c r="HPB6" s="219"/>
      <c r="HPC6" s="219"/>
      <c r="HPD6" s="219"/>
      <c r="HPE6" s="219"/>
      <c r="HPF6" s="219"/>
      <c r="HPG6" s="219"/>
      <c r="HPH6" s="219"/>
      <c r="HPI6" s="219"/>
      <c r="HPJ6" s="219"/>
      <c r="HPK6" s="219"/>
      <c r="HPL6" s="219"/>
      <c r="HPM6" s="219"/>
      <c r="HPN6" s="219"/>
      <c r="HPO6" s="219"/>
      <c r="HPP6" s="219"/>
      <c r="HPQ6" s="219"/>
      <c r="HPR6" s="219"/>
      <c r="HPS6" s="219"/>
      <c r="HPT6" s="219"/>
      <c r="HPU6" s="219"/>
      <c r="HPV6" s="219"/>
      <c r="HPW6" s="219"/>
      <c r="HPX6" s="219"/>
      <c r="HPY6" s="219"/>
      <c r="HPZ6" s="219"/>
      <c r="HQA6" s="219"/>
      <c r="HQB6" s="219"/>
      <c r="HQC6" s="219"/>
      <c r="HQD6" s="219"/>
      <c r="HQE6" s="219"/>
      <c r="HQF6" s="219"/>
      <c r="HQG6" s="219"/>
      <c r="HQH6" s="219"/>
      <c r="HQI6" s="219"/>
      <c r="HQJ6" s="219"/>
      <c r="HQK6" s="219"/>
      <c r="HQL6" s="219"/>
      <c r="HQM6" s="219"/>
      <c r="HQN6" s="219"/>
      <c r="HQO6" s="219"/>
      <c r="HQP6" s="219"/>
      <c r="HQQ6" s="219"/>
      <c r="HQR6" s="219"/>
      <c r="HQS6" s="219"/>
      <c r="HQT6" s="219"/>
      <c r="HQU6" s="219"/>
      <c r="HQV6" s="219"/>
      <c r="HQW6" s="219"/>
      <c r="HQX6" s="219"/>
      <c r="HQY6" s="219"/>
      <c r="HQZ6" s="219"/>
      <c r="HRA6" s="219"/>
      <c r="HRB6" s="219"/>
      <c r="HRC6" s="219"/>
      <c r="HRD6" s="219"/>
      <c r="HRE6" s="219"/>
      <c r="HRF6" s="219"/>
      <c r="HRG6" s="219"/>
      <c r="HRH6" s="219"/>
      <c r="HRI6" s="219"/>
      <c r="HRJ6" s="219"/>
      <c r="HRK6" s="219"/>
      <c r="HRL6" s="219"/>
      <c r="HRM6" s="219"/>
      <c r="HRN6" s="219"/>
      <c r="HRO6" s="219"/>
      <c r="HRP6" s="219"/>
      <c r="HRQ6" s="219"/>
      <c r="HRR6" s="219"/>
      <c r="HRS6" s="219"/>
      <c r="HRT6" s="219"/>
      <c r="HRU6" s="219"/>
      <c r="HRV6" s="219"/>
      <c r="HRW6" s="219"/>
      <c r="HRX6" s="219"/>
      <c r="HRY6" s="219"/>
      <c r="HRZ6" s="219"/>
      <c r="HSA6" s="219"/>
      <c r="HSB6" s="219"/>
      <c r="HSC6" s="219"/>
      <c r="HSD6" s="219"/>
      <c r="HSE6" s="219"/>
      <c r="HSF6" s="219"/>
      <c r="HSG6" s="219"/>
      <c r="HSH6" s="219"/>
      <c r="HSI6" s="219"/>
      <c r="HSJ6" s="219"/>
      <c r="HSK6" s="219"/>
      <c r="HSL6" s="219"/>
      <c r="HSM6" s="219"/>
      <c r="HSN6" s="219"/>
      <c r="HSO6" s="219"/>
      <c r="HSP6" s="219"/>
      <c r="HSQ6" s="219"/>
      <c r="HSR6" s="219"/>
      <c r="HSS6" s="219"/>
      <c r="HST6" s="219"/>
      <c r="HSU6" s="219"/>
      <c r="HSV6" s="219"/>
      <c r="HSW6" s="219"/>
      <c r="HSX6" s="219"/>
      <c r="HSY6" s="219"/>
      <c r="HSZ6" s="219"/>
      <c r="HTA6" s="219"/>
      <c r="HTB6" s="219"/>
      <c r="HTC6" s="219"/>
      <c r="HTD6" s="219"/>
      <c r="HTE6" s="219"/>
      <c r="HTF6" s="219"/>
      <c r="HTG6" s="219"/>
      <c r="HTH6" s="219"/>
      <c r="HTI6" s="219"/>
      <c r="HTJ6" s="219"/>
      <c r="HTK6" s="219"/>
      <c r="HTL6" s="219"/>
      <c r="HTM6" s="219"/>
      <c r="HTN6" s="219"/>
      <c r="HTO6" s="219"/>
      <c r="HTP6" s="219"/>
      <c r="HTQ6" s="219"/>
      <c r="HTR6" s="219"/>
      <c r="HTS6" s="219"/>
      <c r="HTT6" s="219"/>
      <c r="HTU6" s="219"/>
      <c r="HTV6" s="219"/>
      <c r="HTW6" s="219"/>
      <c r="HTX6" s="219"/>
      <c r="HTY6" s="219"/>
      <c r="HTZ6" s="219"/>
      <c r="HUA6" s="219"/>
      <c r="HUB6" s="219"/>
      <c r="HUC6" s="219"/>
      <c r="HUD6" s="219"/>
      <c r="HUE6" s="219"/>
      <c r="HUF6" s="219"/>
      <c r="HUG6" s="219"/>
      <c r="HUH6" s="219"/>
      <c r="HUI6" s="219"/>
      <c r="HUJ6" s="219"/>
      <c r="HUK6" s="219"/>
      <c r="HUL6" s="219"/>
      <c r="HUM6" s="219"/>
      <c r="HUN6" s="219"/>
      <c r="HUO6" s="219"/>
      <c r="HUP6" s="219"/>
      <c r="HUQ6" s="219"/>
      <c r="HUR6" s="219"/>
      <c r="HUS6" s="219"/>
      <c r="HUT6" s="219"/>
      <c r="HUU6" s="219"/>
      <c r="HUV6" s="219"/>
      <c r="HUW6" s="219"/>
      <c r="HUX6" s="219"/>
      <c r="HUY6" s="219"/>
      <c r="HUZ6" s="219"/>
      <c r="HVA6" s="219"/>
      <c r="HVB6" s="219"/>
      <c r="HVC6" s="219"/>
      <c r="HVD6" s="219"/>
      <c r="HVE6" s="219"/>
      <c r="HVF6" s="219"/>
      <c r="HVG6" s="219"/>
      <c r="HVH6" s="219"/>
      <c r="HVI6" s="219"/>
      <c r="HVJ6" s="219"/>
      <c r="HVK6" s="219"/>
      <c r="HVL6" s="219"/>
      <c r="HVM6" s="219"/>
      <c r="HVN6" s="219"/>
      <c r="HVO6" s="219"/>
      <c r="HVP6" s="219"/>
      <c r="HVQ6" s="219"/>
      <c r="HVR6" s="219"/>
      <c r="HVS6" s="219"/>
      <c r="HVT6" s="219"/>
      <c r="HVU6" s="219"/>
      <c r="HVV6" s="219"/>
      <c r="HVW6" s="219"/>
      <c r="HVX6" s="219"/>
      <c r="HVY6" s="219"/>
      <c r="HVZ6" s="219"/>
      <c r="HWA6" s="219"/>
      <c r="HWB6" s="219"/>
      <c r="HWC6" s="219"/>
      <c r="HWD6" s="219"/>
      <c r="HWE6" s="219"/>
      <c r="HWF6" s="219"/>
      <c r="HWG6" s="219"/>
      <c r="HWH6" s="219"/>
      <c r="HWI6" s="219"/>
      <c r="HWJ6" s="219"/>
      <c r="HWK6" s="219"/>
      <c r="HWL6" s="219"/>
      <c r="HWM6" s="219"/>
      <c r="HWN6" s="219"/>
      <c r="HWO6" s="219"/>
      <c r="HWP6" s="219"/>
      <c r="HWQ6" s="219"/>
      <c r="HWR6" s="219"/>
      <c r="HWS6" s="219"/>
      <c r="HWT6" s="219"/>
      <c r="HWU6" s="219"/>
      <c r="HWV6" s="219"/>
      <c r="HWW6" s="219"/>
      <c r="HWX6" s="219"/>
      <c r="HWY6" s="219"/>
      <c r="HWZ6" s="219"/>
      <c r="HXA6" s="219"/>
      <c r="HXB6" s="219"/>
      <c r="HXC6" s="219"/>
      <c r="HXD6" s="219"/>
      <c r="HXE6" s="219"/>
      <c r="HXF6" s="219"/>
      <c r="HXG6" s="219"/>
      <c r="HXH6" s="219"/>
      <c r="HXI6" s="219"/>
      <c r="HXJ6" s="219"/>
      <c r="HXK6" s="219"/>
      <c r="HXL6" s="219"/>
      <c r="HXM6" s="219"/>
      <c r="HXN6" s="219"/>
      <c r="HXO6" s="219"/>
      <c r="HXP6" s="219"/>
      <c r="HXQ6" s="219"/>
      <c r="HXR6" s="219"/>
      <c r="HXS6" s="219"/>
      <c r="HXT6" s="219"/>
      <c r="HXU6" s="219"/>
      <c r="HXV6" s="219"/>
      <c r="HXW6" s="219"/>
      <c r="HXX6" s="219"/>
      <c r="HXY6" s="219"/>
      <c r="HXZ6" s="219"/>
      <c r="HYA6" s="219"/>
      <c r="HYB6" s="219"/>
      <c r="HYC6" s="219"/>
      <c r="HYD6" s="219"/>
      <c r="HYE6" s="219"/>
      <c r="HYF6" s="219"/>
      <c r="HYG6" s="219"/>
      <c r="HYH6" s="219"/>
      <c r="HYI6" s="219"/>
      <c r="HYJ6" s="219"/>
      <c r="HYK6" s="219"/>
      <c r="HYL6" s="219"/>
      <c r="HYM6" s="219"/>
      <c r="HYN6" s="219"/>
      <c r="HYO6" s="219"/>
      <c r="HYP6" s="219"/>
      <c r="HYQ6" s="219"/>
      <c r="HYR6" s="219"/>
      <c r="HYS6" s="219"/>
      <c r="HYT6" s="219"/>
      <c r="HYU6" s="219"/>
      <c r="HYV6" s="219"/>
      <c r="HYW6" s="219"/>
      <c r="HYX6" s="219"/>
      <c r="HYY6" s="219"/>
      <c r="HYZ6" s="219"/>
      <c r="HZA6" s="219"/>
      <c r="HZB6" s="219"/>
      <c r="HZC6" s="219"/>
      <c r="HZD6" s="219"/>
      <c r="HZE6" s="219"/>
      <c r="HZF6" s="219"/>
      <c r="HZG6" s="219"/>
      <c r="HZH6" s="219"/>
      <c r="HZI6" s="219"/>
      <c r="HZJ6" s="219"/>
      <c r="HZK6" s="219"/>
      <c r="HZL6" s="219"/>
      <c r="HZM6" s="219"/>
      <c r="HZN6" s="219"/>
      <c r="HZO6" s="219"/>
      <c r="HZP6" s="219"/>
      <c r="HZQ6" s="219"/>
      <c r="HZR6" s="219"/>
      <c r="HZS6" s="219"/>
      <c r="HZT6" s="219"/>
      <c r="HZU6" s="219"/>
      <c r="HZV6" s="219"/>
      <c r="HZW6" s="219"/>
      <c r="HZX6" s="219"/>
      <c r="HZY6" s="219"/>
      <c r="HZZ6" s="219"/>
      <c r="IAA6" s="219"/>
      <c r="IAB6" s="219"/>
      <c r="IAC6" s="219"/>
      <c r="IAD6" s="219"/>
      <c r="IAE6" s="219"/>
      <c r="IAF6" s="219"/>
      <c r="IAG6" s="219"/>
      <c r="IAH6" s="219"/>
      <c r="IAI6" s="219"/>
      <c r="IAJ6" s="219"/>
      <c r="IAK6" s="219"/>
      <c r="IAL6" s="219"/>
      <c r="IAM6" s="219"/>
      <c r="IAN6" s="219"/>
      <c r="IAO6" s="219"/>
      <c r="IAP6" s="219"/>
      <c r="IAQ6" s="219"/>
      <c r="IAR6" s="219"/>
      <c r="IAS6" s="219"/>
      <c r="IAT6" s="219"/>
      <c r="IAU6" s="219"/>
      <c r="IAV6" s="219"/>
      <c r="IAW6" s="219"/>
      <c r="IAX6" s="219"/>
      <c r="IAY6" s="219"/>
      <c r="IAZ6" s="219"/>
      <c r="IBA6" s="219"/>
      <c r="IBB6" s="219"/>
      <c r="IBC6" s="219"/>
      <c r="IBD6" s="219"/>
      <c r="IBE6" s="219"/>
      <c r="IBF6" s="219"/>
      <c r="IBG6" s="219"/>
      <c r="IBH6" s="219"/>
      <c r="IBI6" s="219"/>
      <c r="IBJ6" s="219"/>
      <c r="IBK6" s="219"/>
      <c r="IBL6" s="219"/>
      <c r="IBM6" s="219"/>
      <c r="IBN6" s="219"/>
      <c r="IBO6" s="219"/>
      <c r="IBP6" s="219"/>
      <c r="IBQ6" s="219"/>
      <c r="IBR6" s="219"/>
      <c r="IBS6" s="219"/>
      <c r="IBT6" s="219"/>
      <c r="IBU6" s="219"/>
      <c r="IBV6" s="219"/>
      <c r="IBW6" s="219"/>
      <c r="IBX6" s="219"/>
      <c r="IBY6" s="219"/>
      <c r="IBZ6" s="219"/>
      <c r="ICA6" s="219"/>
      <c r="ICB6" s="219"/>
      <c r="ICC6" s="219"/>
      <c r="ICD6" s="219"/>
      <c r="ICE6" s="219"/>
      <c r="ICF6" s="219"/>
      <c r="ICG6" s="219"/>
      <c r="ICH6" s="219"/>
      <c r="ICI6" s="219"/>
      <c r="ICJ6" s="219"/>
      <c r="ICK6" s="219"/>
      <c r="ICL6" s="219"/>
      <c r="ICM6" s="219"/>
      <c r="ICN6" s="219"/>
      <c r="ICO6" s="219"/>
      <c r="ICP6" s="219"/>
      <c r="ICQ6" s="219"/>
      <c r="ICR6" s="219"/>
      <c r="ICS6" s="219"/>
      <c r="ICT6" s="219"/>
      <c r="ICU6" s="219"/>
      <c r="ICV6" s="219"/>
      <c r="ICW6" s="219"/>
      <c r="ICX6" s="219"/>
      <c r="ICY6" s="219"/>
      <c r="ICZ6" s="219"/>
      <c r="IDA6" s="219"/>
      <c r="IDB6" s="219"/>
      <c r="IDC6" s="219"/>
      <c r="IDD6" s="219"/>
      <c r="IDE6" s="219"/>
      <c r="IDF6" s="219"/>
      <c r="IDG6" s="219"/>
      <c r="IDH6" s="219"/>
      <c r="IDI6" s="219"/>
      <c r="IDJ6" s="219"/>
      <c r="IDK6" s="219"/>
      <c r="IDL6" s="219"/>
      <c r="IDM6" s="219"/>
      <c r="IDN6" s="219"/>
      <c r="IDO6" s="219"/>
      <c r="IDP6" s="219"/>
      <c r="IDQ6" s="219"/>
      <c r="IDR6" s="219"/>
      <c r="IDS6" s="219"/>
      <c r="IDT6" s="219"/>
      <c r="IDU6" s="219"/>
      <c r="IDV6" s="219"/>
      <c r="IDW6" s="219"/>
      <c r="IDX6" s="219"/>
      <c r="IDY6" s="219"/>
      <c r="IDZ6" s="219"/>
      <c r="IEA6" s="219"/>
      <c r="IEB6" s="219"/>
      <c r="IEC6" s="219"/>
      <c r="IED6" s="219"/>
      <c r="IEE6" s="219"/>
      <c r="IEF6" s="219"/>
      <c r="IEG6" s="219"/>
      <c r="IEH6" s="219"/>
      <c r="IEI6" s="219"/>
      <c r="IEJ6" s="219"/>
      <c r="IEK6" s="219"/>
      <c r="IEL6" s="219"/>
      <c r="IEM6" s="219"/>
      <c r="IEN6" s="219"/>
      <c r="IEO6" s="219"/>
      <c r="IEP6" s="219"/>
      <c r="IEQ6" s="219"/>
      <c r="IER6" s="219"/>
      <c r="IES6" s="219"/>
      <c r="IET6" s="219"/>
      <c r="IEU6" s="219"/>
      <c r="IEV6" s="219"/>
      <c r="IEW6" s="219"/>
      <c r="IEX6" s="219"/>
      <c r="IEY6" s="219"/>
      <c r="IEZ6" s="219"/>
      <c r="IFA6" s="219"/>
      <c r="IFB6" s="219"/>
      <c r="IFC6" s="219"/>
      <c r="IFD6" s="219"/>
      <c r="IFE6" s="219"/>
      <c r="IFF6" s="219"/>
      <c r="IFG6" s="219"/>
      <c r="IFH6" s="219"/>
      <c r="IFI6" s="219"/>
      <c r="IFJ6" s="219"/>
      <c r="IFK6" s="219"/>
      <c r="IFL6" s="219"/>
      <c r="IFM6" s="219"/>
      <c r="IFN6" s="219"/>
      <c r="IFO6" s="219"/>
      <c r="IFP6" s="219"/>
      <c r="IFQ6" s="219"/>
      <c r="IFR6" s="219"/>
      <c r="IFS6" s="219"/>
      <c r="IFT6" s="219"/>
      <c r="IFU6" s="219"/>
      <c r="IFV6" s="219"/>
      <c r="IFW6" s="219"/>
      <c r="IFX6" s="219"/>
      <c r="IFY6" s="219"/>
      <c r="IFZ6" s="219"/>
      <c r="IGA6" s="219"/>
      <c r="IGB6" s="219"/>
      <c r="IGC6" s="219"/>
      <c r="IGD6" s="219"/>
      <c r="IGE6" s="219"/>
      <c r="IGF6" s="219"/>
      <c r="IGG6" s="219"/>
      <c r="IGH6" s="219"/>
      <c r="IGI6" s="219"/>
      <c r="IGJ6" s="219"/>
      <c r="IGK6" s="219"/>
      <c r="IGL6" s="219"/>
      <c r="IGM6" s="219"/>
      <c r="IGN6" s="219"/>
      <c r="IGO6" s="219"/>
      <c r="IGP6" s="219"/>
      <c r="IGQ6" s="219"/>
      <c r="IGR6" s="219"/>
      <c r="IGS6" s="219"/>
      <c r="IGT6" s="219"/>
      <c r="IGU6" s="219"/>
      <c r="IGV6" s="219"/>
      <c r="IGW6" s="219"/>
      <c r="IGX6" s="219"/>
      <c r="IGY6" s="219"/>
      <c r="IGZ6" s="219"/>
      <c r="IHA6" s="219"/>
      <c r="IHB6" s="219"/>
      <c r="IHC6" s="219"/>
      <c r="IHD6" s="219"/>
      <c r="IHE6" s="219"/>
      <c r="IHF6" s="219"/>
      <c r="IHG6" s="219"/>
      <c r="IHH6" s="219"/>
      <c r="IHI6" s="219"/>
      <c r="IHJ6" s="219"/>
      <c r="IHK6" s="219"/>
      <c r="IHL6" s="219"/>
      <c r="IHM6" s="219"/>
      <c r="IHN6" s="219"/>
      <c r="IHO6" s="219"/>
      <c r="IHP6" s="219"/>
      <c r="IHQ6" s="219"/>
      <c r="IHR6" s="219"/>
      <c r="IHS6" s="219"/>
      <c r="IHT6" s="219"/>
      <c r="IHU6" s="219"/>
      <c r="IHV6" s="219"/>
      <c r="IHW6" s="219"/>
      <c r="IHX6" s="219"/>
      <c r="IHY6" s="219"/>
      <c r="IHZ6" s="219"/>
      <c r="IIA6" s="219"/>
      <c r="IIB6" s="219"/>
      <c r="IIC6" s="219"/>
      <c r="IID6" s="219"/>
      <c r="IIE6" s="219"/>
      <c r="IIF6" s="219"/>
      <c r="IIG6" s="219"/>
      <c r="IIH6" s="219"/>
      <c r="III6" s="219"/>
      <c r="IIJ6" s="219"/>
      <c r="IIK6" s="219"/>
      <c r="IIL6" s="219"/>
      <c r="IIM6" s="219"/>
      <c r="IIN6" s="219"/>
      <c r="IIO6" s="219"/>
      <c r="IIP6" s="219"/>
      <c r="IIQ6" s="219"/>
      <c r="IIR6" s="219"/>
      <c r="IIS6" s="219"/>
      <c r="IIT6" s="219"/>
      <c r="IIU6" s="219"/>
      <c r="IIV6" s="219"/>
      <c r="IIW6" s="219"/>
      <c r="IIX6" s="219"/>
      <c r="IIY6" s="219"/>
      <c r="IIZ6" s="219"/>
      <c r="IJA6" s="219"/>
      <c r="IJB6" s="219"/>
      <c r="IJC6" s="219"/>
      <c r="IJD6" s="219"/>
      <c r="IJE6" s="219"/>
      <c r="IJF6" s="219"/>
      <c r="IJG6" s="219"/>
      <c r="IJH6" s="219"/>
      <c r="IJI6" s="219"/>
      <c r="IJJ6" s="219"/>
      <c r="IJK6" s="219"/>
      <c r="IJL6" s="219"/>
      <c r="IJM6" s="219"/>
      <c r="IJN6" s="219"/>
      <c r="IJO6" s="219"/>
      <c r="IJP6" s="219"/>
      <c r="IJQ6" s="219"/>
      <c r="IJR6" s="219"/>
      <c r="IJS6" s="219"/>
      <c r="IJT6" s="219"/>
      <c r="IJU6" s="219"/>
      <c r="IJV6" s="219"/>
      <c r="IJW6" s="219"/>
      <c r="IJX6" s="219"/>
      <c r="IJY6" s="219"/>
      <c r="IJZ6" s="219"/>
      <c r="IKA6" s="219"/>
      <c r="IKB6" s="219"/>
      <c r="IKC6" s="219"/>
      <c r="IKD6" s="219"/>
      <c r="IKE6" s="219"/>
      <c r="IKF6" s="219"/>
      <c r="IKG6" s="219"/>
      <c r="IKH6" s="219"/>
      <c r="IKI6" s="219"/>
      <c r="IKJ6" s="219"/>
      <c r="IKK6" s="219"/>
      <c r="IKL6" s="219"/>
      <c r="IKM6" s="219"/>
      <c r="IKN6" s="219"/>
      <c r="IKO6" s="219"/>
      <c r="IKP6" s="219"/>
      <c r="IKQ6" s="219"/>
      <c r="IKR6" s="219"/>
      <c r="IKS6" s="219"/>
      <c r="IKT6" s="219"/>
      <c r="IKU6" s="219"/>
      <c r="IKV6" s="219"/>
      <c r="IKW6" s="219"/>
      <c r="IKX6" s="219"/>
      <c r="IKY6" s="219"/>
      <c r="IKZ6" s="219"/>
      <c r="ILA6" s="219"/>
      <c r="ILB6" s="219"/>
      <c r="ILC6" s="219"/>
      <c r="ILD6" s="219"/>
      <c r="ILE6" s="219"/>
      <c r="ILF6" s="219"/>
      <c r="ILG6" s="219"/>
      <c r="ILH6" s="219"/>
      <c r="ILI6" s="219"/>
      <c r="ILJ6" s="219"/>
      <c r="ILK6" s="219"/>
      <c r="ILL6" s="219"/>
      <c r="ILM6" s="219"/>
      <c r="ILN6" s="219"/>
      <c r="ILO6" s="219"/>
      <c r="ILP6" s="219"/>
      <c r="ILQ6" s="219"/>
      <c r="ILR6" s="219"/>
      <c r="ILS6" s="219"/>
      <c r="ILT6" s="219"/>
      <c r="ILU6" s="219"/>
      <c r="ILV6" s="219"/>
      <c r="ILW6" s="219"/>
      <c r="ILX6" s="219"/>
      <c r="ILY6" s="219"/>
      <c r="ILZ6" s="219"/>
      <c r="IMA6" s="219"/>
      <c r="IMB6" s="219"/>
      <c r="IMC6" s="219"/>
      <c r="IMD6" s="219"/>
      <c r="IME6" s="219"/>
      <c r="IMF6" s="219"/>
      <c r="IMG6" s="219"/>
      <c r="IMH6" s="219"/>
      <c r="IMI6" s="219"/>
      <c r="IMJ6" s="219"/>
      <c r="IMK6" s="219"/>
      <c r="IML6" s="219"/>
      <c r="IMM6" s="219"/>
      <c r="IMN6" s="219"/>
      <c r="IMO6" s="219"/>
      <c r="IMP6" s="219"/>
      <c r="IMQ6" s="219"/>
      <c r="IMR6" s="219"/>
      <c r="IMS6" s="219"/>
      <c r="IMT6" s="219"/>
      <c r="IMU6" s="219"/>
      <c r="IMV6" s="219"/>
      <c r="IMW6" s="219"/>
      <c r="IMX6" s="219"/>
      <c r="IMY6" s="219"/>
      <c r="IMZ6" s="219"/>
      <c r="INA6" s="219"/>
      <c r="INB6" s="219"/>
      <c r="INC6" s="219"/>
      <c r="IND6" s="219"/>
      <c r="INE6" s="219"/>
      <c r="INF6" s="219"/>
      <c r="ING6" s="219"/>
      <c r="INH6" s="219"/>
      <c r="INI6" s="219"/>
      <c r="INJ6" s="219"/>
      <c r="INK6" s="219"/>
      <c r="INL6" s="219"/>
      <c r="INM6" s="219"/>
      <c r="INN6" s="219"/>
      <c r="INO6" s="219"/>
      <c r="INP6" s="219"/>
      <c r="INQ6" s="219"/>
      <c r="INR6" s="219"/>
      <c r="INS6" s="219"/>
      <c r="INT6" s="219"/>
      <c r="INU6" s="219"/>
      <c r="INV6" s="219"/>
      <c r="INW6" s="219"/>
      <c r="INX6" s="219"/>
      <c r="INY6" s="219"/>
      <c r="INZ6" s="219"/>
      <c r="IOA6" s="219"/>
      <c r="IOB6" s="219"/>
      <c r="IOC6" s="219"/>
      <c r="IOD6" s="219"/>
      <c r="IOE6" s="219"/>
      <c r="IOF6" s="219"/>
      <c r="IOG6" s="219"/>
      <c r="IOH6" s="219"/>
      <c r="IOI6" s="219"/>
      <c r="IOJ6" s="219"/>
      <c r="IOK6" s="219"/>
      <c r="IOL6" s="219"/>
      <c r="IOM6" s="219"/>
      <c r="ION6" s="219"/>
      <c r="IOO6" s="219"/>
      <c r="IOP6" s="219"/>
      <c r="IOQ6" s="219"/>
      <c r="IOR6" s="219"/>
      <c r="IOS6" s="219"/>
      <c r="IOT6" s="219"/>
      <c r="IOU6" s="219"/>
      <c r="IOV6" s="219"/>
      <c r="IOW6" s="219"/>
      <c r="IOX6" s="219"/>
      <c r="IOY6" s="219"/>
      <c r="IOZ6" s="219"/>
      <c r="IPA6" s="219"/>
      <c r="IPB6" s="219"/>
      <c r="IPC6" s="219"/>
      <c r="IPD6" s="219"/>
      <c r="IPE6" s="219"/>
      <c r="IPF6" s="219"/>
      <c r="IPG6" s="219"/>
      <c r="IPH6" s="219"/>
      <c r="IPI6" s="219"/>
      <c r="IPJ6" s="219"/>
      <c r="IPK6" s="219"/>
      <c r="IPL6" s="219"/>
      <c r="IPM6" s="219"/>
      <c r="IPN6" s="219"/>
      <c r="IPO6" s="219"/>
      <c r="IPP6" s="219"/>
      <c r="IPQ6" s="219"/>
      <c r="IPR6" s="219"/>
      <c r="IPS6" s="219"/>
      <c r="IPT6" s="219"/>
      <c r="IPU6" s="219"/>
      <c r="IPV6" s="219"/>
      <c r="IPW6" s="219"/>
      <c r="IPX6" s="219"/>
      <c r="IPY6" s="219"/>
      <c r="IPZ6" s="219"/>
      <c r="IQA6" s="219"/>
      <c r="IQB6" s="219"/>
      <c r="IQC6" s="219"/>
      <c r="IQD6" s="219"/>
      <c r="IQE6" s="219"/>
      <c r="IQF6" s="219"/>
      <c r="IQG6" s="219"/>
      <c r="IQH6" s="219"/>
      <c r="IQI6" s="219"/>
      <c r="IQJ6" s="219"/>
      <c r="IQK6" s="219"/>
      <c r="IQL6" s="219"/>
      <c r="IQM6" s="219"/>
      <c r="IQN6" s="219"/>
      <c r="IQO6" s="219"/>
      <c r="IQP6" s="219"/>
      <c r="IQQ6" s="219"/>
      <c r="IQR6" s="219"/>
      <c r="IQS6" s="219"/>
      <c r="IQT6" s="219"/>
      <c r="IQU6" s="219"/>
      <c r="IQV6" s="219"/>
      <c r="IQW6" s="219"/>
      <c r="IQX6" s="219"/>
      <c r="IQY6" s="219"/>
      <c r="IQZ6" s="219"/>
      <c r="IRA6" s="219"/>
      <c r="IRB6" s="219"/>
      <c r="IRC6" s="219"/>
      <c r="IRD6" s="219"/>
      <c r="IRE6" s="219"/>
      <c r="IRF6" s="219"/>
      <c r="IRG6" s="219"/>
      <c r="IRH6" s="219"/>
      <c r="IRI6" s="219"/>
      <c r="IRJ6" s="219"/>
      <c r="IRK6" s="219"/>
      <c r="IRL6" s="219"/>
      <c r="IRM6" s="219"/>
      <c r="IRN6" s="219"/>
      <c r="IRO6" s="219"/>
      <c r="IRP6" s="219"/>
      <c r="IRQ6" s="219"/>
      <c r="IRR6" s="219"/>
      <c r="IRS6" s="219"/>
      <c r="IRT6" s="219"/>
      <c r="IRU6" s="219"/>
      <c r="IRV6" s="219"/>
      <c r="IRW6" s="219"/>
      <c r="IRX6" s="219"/>
      <c r="IRY6" s="219"/>
      <c r="IRZ6" s="219"/>
      <c r="ISA6" s="219"/>
      <c r="ISB6" s="219"/>
      <c r="ISC6" s="219"/>
      <c r="ISD6" s="219"/>
      <c r="ISE6" s="219"/>
      <c r="ISF6" s="219"/>
      <c r="ISG6" s="219"/>
      <c r="ISH6" s="219"/>
      <c r="ISI6" s="219"/>
      <c r="ISJ6" s="219"/>
      <c r="ISK6" s="219"/>
      <c r="ISL6" s="219"/>
      <c r="ISM6" s="219"/>
      <c r="ISN6" s="219"/>
      <c r="ISO6" s="219"/>
      <c r="ISP6" s="219"/>
      <c r="ISQ6" s="219"/>
      <c r="ISR6" s="219"/>
      <c r="ISS6" s="219"/>
      <c r="IST6" s="219"/>
      <c r="ISU6" s="219"/>
      <c r="ISV6" s="219"/>
      <c r="ISW6" s="219"/>
      <c r="ISX6" s="219"/>
      <c r="ISY6" s="219"/>
      <c r="ISZ6" s="219"/>
      <c r="ITA6" s="219"/>
      <c r="ITB6" s="219"/>
      <c r="ITC6" s="219"/>
      <c r="ITD6" s="219"/>
      <c r="ITE6" s="219"/>
      <c r="ITF6" s="219"/>
      <c r="ITG6" s="219"/>
      <c r="ITH6" s="219"/>
      <c r="ITI6" s="219"/>
      <c r="ITJ6" s="219"/>
      <c r="ITK6" s="219"/>
      <c r="ITL6" s="219"/>
      <c r="ITM6" s="219"/>
      <c r="ITN6" s="219"/>
      <c r="ITO6" s="219"/>
      <c r="ITP6" s="219"/>
      <c r="ITQ6" s="219"/>
      <c r="ITR6" s="219"/>
      <c r="ITS6" s="219"/>
      <c r="ITT6" s="219"/>
      <c r="ITU6" s="219"/>
      <c r="ITV6" s="219"/>
      <c r="ITW6" s="219"/>
      <c r="ITX6" s="219"/>
      <c r="ITY6" s="219"/>
      <c r="ITZ6" s="219"/>
      <c r="IUA6" s="219"/>
      <c r="IUB6" s="219"/>
      <c r="IUC6" s="219"/>
      <c r="IUD6" s="219"/>
      <c r="IUE6" s="219"/>
      <c r="IUF6" s="219"/>
      <c r="IUG6" s="219"/>
      <c r="IUH6" s="219"/>
      <c r="IUI6" s="219"/>
      <c r="IUJ6" s="219"/>
      <c r="IUK6" s="219"/>
      <c r="IUL6" s="219"/>
      <c r="IUM6" s="219"/>
      <c r="IUN6" s="219"/>
      <c r="IUO6" s="219"/>
      <c r="IUP6" s="219"/>
      <c r="IUQ6" s="219"/>
      <c r="IUR6" s="219"/>
      <c r="IUS6" s="219"/>
      <c r="IUT6" s="219"/>
      <c r="IUU6" s="219"/>
      <c r="IUV6" s="219"/>
      <c r="IUW6" s="219"/>
      <c r="IUX6" s="219"/>
      <c r="IUY6" s="219"/>
      <c r="IUZ6" s="219"/>
      <c r="IVA6" s="219"/>
      <c r="IVB6" s="219"/>
      <c r="IVC6" s="219"/>
      <c r="IVD6" s="219"/>
      <c r="IVE6" s="219"/>
      <c r="IVF6" s="219"/>
      <c r="IVG6" s="219"/>
      <c r="IVH6" s="219"/>
      <c r="IVI6" s="219"/>
      <c r="IVJ6" s="219"/>
      <c r="IVK6" s="219"/>
      <c r="IVL6" s="219"/>
      <c r="IVM6" s="219"/>
      <c r="IVN6" s="219"/>
      <c r="IVO6" s="219"/>
      <c r="IVP6" s="219"/>
      <c r="IVQ6" s="219"/>
      <c r="IVR6" s="219"/>
      <c r="IVS6" s="219"/>
      <c r="IVT6" s="219"/>
      <c r="IVU6" s="219"/>
      <c r="IVV6" s="219"/>
      <c r="IVW6" s="219"/>
      <c r="IVX6" s="219"/>
      <c r="IVY6" s="219"/>
      <c r="IVZ6" s="219"/>
      <c r="IWA6" s="219"/>
      <c r="IWB6" s="219"/>
      <c r="IWC6" s="219"/>
      <c r="IWD6" s="219"/>
      <c r="IWE6" s="219"/>
      <c r="IWF6" s="219"/>
      <c r="IWG6" s="219"/>
      <c r="IWH6" s="219"/>
      <c r="IWI6" s="219"/>
      <c r="IWJ6" s="219"/>
      <c r="IWK6" s="219"/>
      <c r="IWL6" s="219"/>
      <c r="IWM6" s="219"/>
      <c r="IWN6" s="219"/>
      <c r="IWO6" s="219"/>
      <c r="IWP6" s="219"/>
      <c r="IWQ6" s="219"/>
      <c r="IWR6" s="219"/>
      <c r="IWS6" s="219"/>
      <c r="IWT6" s="219"/>
      <c r="IWU6" s="219"/>
      <c r="IWV6" s="219"/>
      <c r="IWW6" s="219"/>
      <c r="IWX6" s="219"/>
      <c r="IWY6" s="219"/>
      <c r="IWZ6" s="219"/>
      <c r="IXA6" s="219"/>
      <c r="IXB6" s="219"/>
      <c r="IXC6" s="219"/>
      <c r="IXD6" s="219"/>
      <c r="IXE6" s="219"/>
      <c r="IXF6" s="219"/>
      <c r="IXG6" s="219"/>
      <c r="IXH6" s="219"/>
      <c r="IXI6" s="219"/>
      <c r="IXJ6" s="219"/>
      <c r="IXK6" s="219"/>
      <c r="IXL6" s="219"/>
      <c r="IXM6" s="219"/>
      <c r="IXN6" s="219"/>
      <c r="IXO6" s="219"/>
      <c r="IXP6" s="219"/>
      <c r="IXQ6" s="219"/>
      <c r="IXR6" s="219"/>
      <c r="IXS6" s="219"/>
      <c r="IXT6" s="219"/>
      <c r="IXU6" s="219"/>
      <c r="IXV6" s="219"/>
      <c r="IXW6" s="219"/>
      <c r="IXX6" s="219"/>
      <c r="IXY6" s="219"/>
      <c r="IXZ6" s="219"/>
      <c r="IYA6" s="219"/>
      <c r="IYB6" s="219"/>
      <c r="IYC6" s="219"/>
      <c r="IYD6" s="219"/>
      <c r="IYE6" s="219"/>
      <c r="IYF6" s="219"/>
      <c r="IYG6" s="219"/>
      <c r="IYH6" s="219"/>
      <c r="IYI6" s="219"/>
      <c r="IYJ6" s="219"/>
      <c r="IYK6" s="219"/>
      <c r="IYL6" s="219"/>
      <c r="IYM6" s="219"/>
      <c r="IYN6" s="219"/>
      <c r="IYO6" s="219"/>
      <c r="IYP6" s="219"/>
      <c r="IYQ6" s="219"/>
      <c r="IYR6" s="219"/>
      <c r="IYS6" s="219"/>
      <c r="IYT6" s="219"/>
      <c r="IYU6" s="219"/>
      <c r="IYV6" s="219"/>
      <c r="IYW6" s="219"/>
      <c r="IYX6" s="219"/>
      <c r="IYY6" s="219"/>
      <c r="IYZ6" s="219"/>
      <c r="IZA6" s="219"/>
      <c r="IZB6" s="219"/>
      <c r="IZC6" s="219"/>
      <c r="IZD6" s="219"/>
      <c r="IZE6" s="219"/>
      <c r="IZF6" s="219"/>
      <c r="IZG6" s="219"/>
      <c r="IZH6" s="219"/>
      <c r="IZI6" s="219"/>
      <c r="IZJ6" s="219"/>
      <c r="IZK6" s="219"/>
      <c r="IZL6" s="219"/>
      <c r="IZM6" s="219"/>
      <c r="IZN6" s="219"/>
      <c r="IZO6" s="219"/>
      <c r="IZP6" s="219"/>
      <c r="IZQ6" s="219"/>
      <c r="IZR6" s="219"/>
      <c r="IZS6" s="219"/>
      <c r="IZT6" s="219"/>
      <c r="IZU6" s="219"/>
      <c r="IZV6" s="219"/>
      <c r="IZW6" s="219"/>
      <c r="IZX6" s="219"/>
      <c r="IZY6" s="219"/>
      <c r="IZZ6" s="219"/>
      <c r="JAA6" s="219"/>
      <c r="JAB6" s="219"/>
      <c r="JAC6" s="219"/>
      <c r="JAD6" s="219"/>
      <c r="JAE6" s="219"/>
      <c r="JAF6" s="219"/>
      <c r="JAG6" s="219"/>
      <c r="JAH6" s="219"/>
      <c r="JAI6" s="219"/>
      <c r="JAJ6" s="219"/>
      <c r="JAK6" s="219"/>
      <c r="JAL6" s="219"/>
      <c r="JAM6" s="219"/>
      <c r="JAN6" s="219"/>
      <c r="JAO6" s="219"/>
      <c r="JAP6" s="219"/>
      <c r="JAQ6" s="219"/>
      <c r="JAR6" s="219"/>
      <c r="JAS6" s="219"/>
      <c r="JAT6" s="219"/>
      <c r="JAU6" s="219"/>
      <c r="JAV6" s="219"/>
      <c r="JAW6" s="219"/>
      <c r="JAX6" s="219"/>
      <c r="JAY6" s="219"/>
      <c r="JAZ6" s="219"/>
      <c r="JBA6" s="219"/>
      <c r="JBB6" s="219"/>
      <c r="JBC6" s="219"/>
      <c r="JBD6" s="219"/>
      <c r="JBE6" s="219"/>
      <c r="JBF6" s="219"/>
      <c r="JBG6" s="219"/>
      <c r="JBH6" s="219"/>
      <c r="JBI6" s="219"/>
      <c r="JBJ6" s="219"/>
      <c r="JBK6" s="219"/>
      <c r="JBL6" s="219"/>
      <c r="JBM6" s="219"/>
      <c r="JBN6" s="219"/>
      <c r="JBO6" s="219"/>
      <c r="JBP6" s="219"/>
      <c r="JBQ6" s="219"/>
      <c r="JBR6" s="219"/>
      <c r="JBS6" s="219"/>
      <c r="JBT6" s="219"/>
      <c r="JBU6" s="219"/>
      <c r="JBV6" s="219"/>
      <c r="JBW6" s="219"/>
      <c r="JBX6" s="219"/>
      <c r="JBY6" s="219"/>
      <c r="JBZ6" s="219"/>
      <c r="JCA6" s="219"/>
      <c r="JCB6" s="219"/>
      <c r="JCC6" s="219"/>
      <c r="JCD6" s="219"/>
      <c r="JCE6" s="219"/>
      <c r="JCF6" s="219"/>
      <c r="JCG6" s="219"/>
      <c r="JCH6" s="219"/>
      <c r="JCI6" s="219"/>
      <c r="JCJ6" s="219"/>
      <c r="JCK6" s="219"/>
      <c r="JCL6" s="219"/>
      <c r="JCM6" s="219"/>
      <c r="JCN6" s="219"/>
      <c r="JCO6" s="219"/>
      <c r="JCP6" s="219"/>
      <c r="JCQ6" s="219"/>
      <c r="JCR6" s="219"/>
      <c r="JCS6" s="219"/>
      <c r="JCT6" s="219"/>
      <c r="JCU6" s="219"/>
      <c r="JCV6" s="219"/>
      <c r="JCW6" s="219"/>
      <c r="JCX6" s="219"/>
      <c r="JCY6" s="219"/>
      <c r="JCZ6" s="219"/>
      <c r="JDA6" s="219"/>
      <c r="JDB6" s="219"/>
      <c r="JDC6" s="219"/>
      <c r="JDD6" s="219"/>
      <c r="JDE6" s="219"/>
      <c r="JDF6" s="219"/>
      <c r="JDG6" s="219"/>
      <c r="JDH6" s="219"/>
      <c r="JDI6" s="219"/>
      <c r="JDJ6" s="219"/>
      <c r="JDK6" s="219"/>
      <c r="JDL6" s="219"/>
      <c r="JDM6" s="219"/>
      <c r="JDN6" s="219"/>
      <c r="JDO6" s="219"/>
      <c r="JDP6" s="219"/>
      <c r="JDQ6" s="219"/>
      <c r="JDR6" s="219"/>
      <c r="JDS6" s="219"/>
      <c r="JDT6" s="219"/>
      <c r="JDU6" s="219"/>
      <c r="JDV6" s="219"/>
      <c r="JDW6" s="219"/>
      <c r="JDX6" s="219"/>
      <c r="JDY6" s="219"/>
      <c r="JDZ6" s="219"/>
      <c r="JEA6" s="219"/>
      <c r="JEB6" s="219"/>
      <c r="JEC6" s="219"/>
      <c r="JED6" s="219"/>
      <c r="JEE6" s="219"/>
      <c r="JEF6" s="219"/>
      <c r="JEG6" s="219"/>
      <c r="JEH6" s="219"/>
      <c r="JEI6" s="219"/>
      <c r="JEJ6" s="219"/>
      <c r="JEK6" s="219"/>
      <c r="JEL6" s="219"/>
      <c r="JEM6" s="219"/>
      <c r="JEN6" s="219"/>
      <c r="JEO6" s="219"/>
      <c r="JEP6" s="219"/>
      <c r="JEQ6" s="219"/>
      <c r="JER6" s="219"/>
      <c r="JES6" s="219"/>
      <c r="JET6" s="219"/>
      <c r="JEU6" s="219"/>
      <c r="JEV6" s="219"/>
      <c r="JEW6" s="219"/>
      <c r="JEX6" s="219"/>
      <c r="JEY6" s="219"/>
      <c r="JEZ6" s="219"/>
      <c r="JFA6" s="219"/>
      <c r="JFB6" s="219"/>
      <c r="JFC6" s="219"/>
      <c r="JFD6" s="219"/>
      <c r="JFE6" s="219"/>
      <c r="JFF6" s="219"/>
      <c r="JFG6" s="219"/>
      <c r="JFH6" s="219"/>
      <c r="JFI6" s="219"/>
      <c r="JFJ6" s="219"/>
      <c r="JFK6" s="219"/>
      <c r="JFL6" s="219"/>
      <c r="JFM6" s="219"/>
      <c r="JFN6" s="219"/>
      <c r="JFO6" s="219"/>
      <c r="JFP6" s="219"/>
      <c r="JFQ6" s="219"/>
      <c r="JFR6" s="219"/>
      <c r="JFS6" s="219"/>
      <c r="JFT6" s="219"/>
      <c r="JFU6" s="219"/>
      <c r="JFV6" s="219"/>
      <c r="JFW6" s="219"/>
      <c r="JFX6" s="219"/>
      <c r="JFY6" s="219"/>
      <c r="JFZ6" s="219"/>
      <c r="JGA6" s="219"/>
      <c r="JGB6" s="219"/>
      <c r="JGC6" s="219"/>
      <c r="JGD6" s="219"/>
      <c r="JGE6" s="219"/>
      <c r="JGF6" s="219"/>
      <c r="JGG6" s="219"/>
      <c r="JGH6" s="219"/>
      <c r="JGI6" s="219"/>
      <c r="JGJ6" s="219"/>
      <c r="JGK6" s="219"/>
      <c r="JGL6" s="219"/>
      <c r="JGM6" s="219"/>
      <c r="JGN6" s="219"/>
      <c r="JGO6" s="219"/>
      <c r="JGP6" s="219"/>
      <c r="JGQ6" s="219"/>
      <c r="JGR6" s="219"/>
      <c r="JGS6" s="219"/>
      <c r="JGT6" s="219"/>
      <c r="JGU6" s="219"/>
      <c r="JGV6" s="219"/>
      <c r="JGW6" s="219"/>
      <c r="JGX6" s="219"/>
      <c r="JGY6" s="219"/>
      <c r="JGZ6" s="219"/>
      <c r="JHA6" s="219"/>
      <c r="JHB6" s="219"/>
      <c r="JHC6" s="219"/>
      <c r="JHD6" s="219"/>
      <c r="JHE6" s="219"/>
      <c r="JHF6" s="219"/>
      <c r="JHG6" s="219"/>
      <c r="JHH6" s="219"/>
      <c r="JHI6" s="219"/>
      <c r="JHJ6" s="219"/>
      <c r="JHK6" s="219"/>
      <c r="JHL6" s="219"/>
      <c r="JHM6" s="219"/>
      <c r="JHN6" s="219"/>
      <c r="JHO6" s="219"/>
      <c r="JHP6" s="219"/>
      <c r="JHQ6" s="219"/>
      <c r="JHR6" s="219"/>
      <c r="JHS6" s="219"/>
      <c r="JHT6" s="219"/>
      <c r="JHU6" s="219"/>
      <c r="JHV6" s="219"/>
      <c r="JHW6" s="219"/>
      <c r="JHX6" s="219"/>
      <c r="JHY6" s="219"/>
      <c r="JHZ6" s="219"/>
      <c r="JIA6" s="219"/>
      <c r="JIB6" s="219"/>
      <c r="JIC6" s="219"/>
      <c r="JID6" s="219"/>
      <c r="JIE6" s="219"/>
      <c r="JIF6" s="219"/>
      <c r="JIG6" s="219"/>
      <c r="JIH6" s="219"/>
      <c r="JII6" s="219"/>
      <c r="JIJ6" s="219"/>
      <c r="JIK6" s="219"/>
      <c r="JIL6" s="219"/>
      <c r="JIM6" s="219"/>
      <c r="JIN6" s="219"/>
      <c r="JIO6" s="219"/>
      <c r="JIP6" s="219"/>
      <c r="JIQ6" s="219"/>
      <c r="JIR6" s="219"/>
      <c r="JIS6" s="219"/>
      <c r="JIT6" s="219"/>
      <c r="JIU6" s="219"/>
      <c r="JIV6" s="219"/>
      <c r="JIW6" s="219"/>
      <c r="JIX6" s="219"/>
      <c r="JIY6" s="219"/>
      <c r="JIZ6" s="219"/>
      <c r="JJA6" s="219"/>
      <c r="JJB6" s="219"/>
      <c r="JJC6" s="219"/>
      <c r="JJD6" s="219"/>
      <c r="JJE6" s="219"/>
      <c r="JJF6" s="219"/>
      <c r="JJG6" s="219"/>
      <c r="JJH6" s="219"/>
      <c r="JJI6" s="219"/>
      <c r="JJJ6" s="219"/>
      <c r="JJK6" s="219"/>
      <c r="JJL6" s="219"/>
      <c r="JJM6" s="219"/>
      <c r="JJN6" s="219"/>
      <c r="JJO6" s="219"/>
      <c r="JJP6" s="219"/>
      <c r="JJQ6" s="219"/>
      <c r="JJR6" s="219"/>
      <c r="JJS6" s="219"/>
      <c r="JJT6" s="219"/>
      <c r="JJU6" s="219"/>
      <c r="JJV6" s="219"/>
      <c r="JJW6" s="219"/>
      <c r="JJX6" s="219"/>
      <c r="JJY6" s="219"/>
      <c r="JJZ6" s="219"/>
      <c r="JKA6" s="219"/>
      <c r="JKB6" s="219"/>
      <c r="JKC6" s="219"/>
      <c r="JKD6" s="219"/>
      <c r="JKE6" s="219"/>
      <c r="JKF6" s="219"/>
      <c r="JKG6" s="219"/>
      <c r="JKH6" s="219"/>
      <c r="JKI6" s="219"/>
      <c r="JKJ6" s="219"/>
      <c r="JKK6" s="219"/>
      <c r="JKL6" s="219"/>
      <c r="JKM6" s="219"/>
      <c r="JKN6" s="219"/>
      <c r="JKO6" s="219"/>
      <c r="JKP6" s="219"/>
      <c r="JKQ6" s="219"/>
      <c r="JKR6" s="219"/>
      <c r="JKS6" s="219"/>
      <c r="JKT6" s="219"/>
      <c r="JKU6" s="219"/>
      <c r="JKV6" s="219"/>
      <c r="JKW6" s="219"/>
      <c r="JKX6" s="219"/>
      <c r="JKY6" s="219"/>
      <c r="JKZ6" s="219"/>
      <c r="JLA6" s="219"/>
      <c r="JLB6" s="219"/>
      <c r="JLC6" s="219"/>
      <c r="JLD6" s="219"/>
      <c r="JLE6" s="219"/>
      <c r="JLF6" s="219"/>
      <c r="JLG6" s="219"/>
      <c r="JLH6" s="219"/>
      <c r="JLI6" s="219"/>
      <c r="JLJ6" s="219"/>
      <c r="JLK6" s="219"/>
      <c r="JLL6" s="219"/>
      <c r="JLM6" s="219"/>
      <c r="JLN6" s="219"/>
      <c r="JLO6" s="219"/>
      <c r="JLP6" s="219"/>
      <c r="JLQ6" s="219"/>
      <c r="JLR6" s="219"/>
      <c r="JLS6" s="219"/>
      <c r="JLT6" s="219"/>
      <c r="JLU6" s="219"/>
      <c r="JLV6" s="219"/>
      <c r="JLW6" s="219"/>
      <c r="JLX6" s="219"/>
      <c r="JLY6" s="219"/>
      <c r="JLZ6" s="219"/>
      <c r="JMA6" s="219"/>
      <c r="JMB6" s="219"/>
      <c r="JMC6" s="219"/>
      <c r="JMD6" s="219"/>
      <c r="JME6" s="219"/>
      <c r="JMF6" s="219"/>
      <c r="JMG6" s="219"/>
      <c r="JMH6" s="219"/>
      <c r="JMI6" s="219"/>
      <c r="JMJ6" s="219"/>
      <c r="JMK6" s="219"/>
      <c r="JML6" s="219"/>
      <c r="JMM6" s="219"/>
      <c r="JMN6" s="219"/>
      <c r="JMO6" s="219"/>
      <c r="JMP6" s="219"/>
      <c r="JMQ6" s="219"/>
      <c r="JMR6" s="219"/>
      <c r="JMS6" s="219"/>
      <c r="JMT6" s="219"/>
      <c r="JMU6" s="219"/>
      <c r="JMV6" s="219"/>
      <c r="JMW6" s="219"/>
      <c r="JMX6" s="219"/>
      <c r="JMY6" s="219"/>
      <c r="JMZ6" s="219"/>
      <c r="JNA6" s="219"/>
      <c r="JNB6" s="219"/>
      <c r="JNC6" s="219"/>
      <c r="JND6" s="219"/>
      <c r="JNE6" s="219"/>
      <c r="JNF6" s="219"/>
      <c r="JNG6" s="219"/>
      <c r="JNH6" s="219"/>
      <c r="JNI6" s="219"/>
      <c r="JNJ6" s="219"/>
      <c r="JNK6" s="219"/>
      <c r="JNL6" s="219"/>
      <c r="JNM6" s="219"/>
      <c r="JNN6" s="219"/>
      <c r="JNO6" s="219"/>
      <c r="JNP6" s="219"/>
      <c r="JNQ6" s="219"/>
      <c r="JNR6" s="219"/>
      <c r="JNS6" s="219"/>
      <c r="JNT6" s="219"/>
      <c r="JNU6" s="219"/>
      <c r="JNV6" s="219"/>
      <c r="JNW6" s="219"/>
      <c r="JNX6" s="219"/>
      <c r="JNY6" s="219"/>
      <c r="JNZ6" s="219"/>
      <c r="JOA6" s="219"/>
      <c r="JOB6" s="219"/>
      <c r="JOC6" s="219"/>
      <c r="JOD6" s="219"/>
      <c r="JOE6" s="219"/>
      <c r="JOF6" s="219"/>
      <c r="JOG6" s="219"/>
      <c r="JOH6" s="219"/>
      <c r="JOI6" s="219"/>
      <c r="JOJ6" s="219"/>
      <c r="JOK6" s="219"/>
      <c r="JOL6" s="219"/>
      <c r="JOM6" s="219"/>
      <c r="JON6" s="219"/>
      <c r="JOO6" s="219"/>
      <c r="JOP6" s="219"/>
      <c r="JOQ6" s="219"/>
      <c r="JOR6" s="219"/>
      <c r="JOS6" s="219"/>
      <c r="JOT6" s="219"/>
      <c r="JOU6" s="219"/>
      <c r="JOV6" s="219"/>
      <c r="JOW6" s="219"/>
      <c r="JOX6" s="219"/>
      <c r="JOY6" s="219"/>
      <c r="JOZ6" s="219"/>
      <c r="JPA6" s="219"/>
      <c r="JPB6" s="219"/>
      <c r="JPC6" s="219"/>
      <c r="JPD6" s="219"/>
      <c r="JPE6" s="219"/>
      <c r="JPF6" s="219"/>
      <c r="JPG6" s="219"/>
      <c r="JPH6" s="219"/>
      <c r="JPI6" s="219"/>
      <c r="JPJ6" s="219"/>
      <c r="JPK6" s="219"/>
      <c r="JPL6" s="219"/>
      <c r="JPM6" s="219"/>
      <c r="JPN6" s="219"/>
      <c r="JPO6" s="219"/>
      <c r="JPP6" s="219"/>
      <c r="JPQ6" s="219"/>
      <c r="JPR6" s="219"/>
      <c r="JPS6" s="219"/>
      <c r="JPT6" s="219"/>
      <c r="JPU6" s="219"/>
      <c r="JPV6" s="219"/>
      <c r="JPW6" s="219"/>
      <c r="JPX6" s="219"/>
      <c r="JPY6" s="219"/>
      <c r="JPZ6" s="219"/>
      <c r="JQA6" s="219"/>
      <c r="JQB6" s="219"/>
      <c r="JQC6" s="219"/>
      <c r="JQD6" s="219"/>
      <c r="JQE6" s="219"/>
      <c r="JQF6" s="219"/>
      <c r="JQG6" s="219"/>
      <c r="JQH6" s="219"/>
      <c r="JQI6" s="219"/>
      <c r="JQJ6" s="219"/>
      <c r="JQK6" s="219"/>
      <c r="JQL6" s="219"/>
      <c r="JQM6" s="219"/>
      <c r="JQN6" s="219"/>
      <c r="JQO6" s="219"/>
      <c r="JQP6" s="219"/>
      <c r="JQQ6" s="219"/>
      <c r="JQR6" s="219"/>
      <c r="JQS6" s="219"/>
      <c r="JQT6" s="219"/>
      <c r="JQU6" s="219"/>
      <c r="JQV6" s="219"/>
      <c r="JQW6" s="219"/>
      <c r="JQX6" s="219"/>
      <c r="JQY6" s="219"/>
      <c r="JQZ6" s="219"/>
      <c r="JRA6" s="219"/>
      <c r="JRB6" s="219"/>
      <c r="JRC6" s="219"/>
      <c r="JRD6" s="219"/>
      <c r="JRE6" s="219"/>
      <c r="JRF6" s="219"/>
      <c r="JRG6" s="219"/>
      <c r="JRH6" s="219"/>
      <c r="JRI6" s="219"/>
      <c r="JRJ6" s="219"/>
      <c r="JRK6" s="219"/>
      <c r="JRL6" s="219"/>
      <c r="JRM6" s="219"/>
      <c r="JRN6" s="219"/>
      <c r="JRO6" s="219"/>
      <c r="JRP6" s="219"/>
      <c r="JRQ6" s="219"/>
      <c r="JRR6" s="219"/>
      <c r="JRS6" s="219"/>
      <c r="JRT6" s="219"/>
      <c r="JRU6" s="219"/>
      <c r="JRV6" s="219"/>
      <c r="JRW6" s="219"/>
      <c r="JRX6" s="219"/>
      <c r="JRY6" s="219"/>
      <c r="JRZ6" s="219"/>
      <c r="JSA6" s="219"/>
      <c r="JSB6" s="219"/>
      <c r="JSC6" s="219"/>
      <c r="JSD6" s="219"/>
      <c r="JSE6" s="219"/>
      <c r="JSF6" s="219"/>
      <c r="JSG6" s="219"/>
      <c r="JSH6" s="219"/>
      <c r="JSI6" s="219"/>
      <c r="JSJ6" s="219"/>
      <c r="JSK6" s="219"/>
      <c r="JSL6" s="219"/>
      <c r="JSM6" s="219"/>
      <c r="JSN6" s="219"/>
      <c r="JSO6" s="219"/>
      <c r="JSP6" s="219"/>
      <c r="JSQ6" s="219"/>
      <c r="JSR6" s="219"/>
      <c r="JSS6" s="219"/>
      <c r="JST6" s="219"/>
      <c r="JSU6" s="219"/>
      <c r="JSV6" s="219"/>
      <c r="JSW6" s="219"/>
      <c r="JSX6" s="219"/>
      <c r="JSY6" s="219"/>
      <c r="JSZ6" s="219"/>
      <c r="JTA6" s="219"/>
      <c r="JTB6" s="219"/>
      <c r="JTC6" s="219"/>
      <c r="JTD6" s="219"/>
      <c r="JTE6" s="219"/>
      <c r="JTF6" s="219"/>
      <c r="JTG6" s="219"/>
      <c r="JTH6" s="219"/>
      <c r="JTI6" s="219"/>
      <c r="JTJ6" s="219"/>
      <c r="JTK6" s="219"/>
      <c r="JTL6" s="219"/>
      <c r="JTM6" s="219"/>
      <c r="JTN6" s="219"/>
      <c r="JTO6" s="219"/>
      <c r="JTP6" s="219"/>
      <c r="JTQ6" s="219"/>
      <c r="JTR6" s="219"/>
      <c r="JTS6" s="219"/>
      <c r="JTT6" s="219"/>
      <c r="JTU6" s="219"/>
      <c r="JTV6" s="219"/>
      <c r="JTW6" s="219"/>
      <c r="JTX6" s="219"/>
      <c r="JTY6" s="219"/>
      <c r="JTZ6" s="219"/>
      <c r="JUA6" s="219"/>
      <c r="JUB6" s="219"/>
      <c r="JUC6" s="219"/>
      <c r="JUD6" s="219"/>
      <c r="JUE6" s="219"/>
      <c r="JUF6" s="219"/>
      <c r="JUG6" s="219"/>
      <c r="JUH6" s="219"/>
      <c r="JUI6" s="219"/>
      <c r="JUJ6" s="219"/>
      <c r="JUK6" s="219"/>
      <c r="JUL6" s="219"/>
      <c r="JUM6" s="219"/>
      <c r="JUN6" s="219"/>
      <c r="JUO6" s="219"/>
      <c r="JUP6" s="219"/>
      <c r="JUQ6" s="219"/>
      <c r="JUR6" s="219"/>
      <c r="JUS6" s="219"/>
      <c r="JUT6" s="219"/>
      <c r="JUU6" s="219"/>
      <c r="JUV6" s="219"/>
      <c r="JUW6" s="219"/>
      <c r="JUX6" s="219"/>
      <c r="JUY6" s="219"/>
      <c r="JUZ6" s="219"/>
      <c r="JVA6" s="219"/>
      <c r="JVB6" s="219"/>
      <c r="JVC6" s="219"/>
      <c r="JVD6" s="219"/>
      <c r="JVE6" s="219"/>
      <c r="JVF6" s="219"/>
      <c r="JVG6" s="219"/>
      <c r="JVH6" s="219"/>
      <c r="JVI6" s="219"/>
      <c r="JVJ6" s="219"/>
      <c r="JVK6" s="219"/>
      <c r="JVL6" s="219"/>
      <c r="JVM6" s="219"/>
      <c r="JVN6" s="219"/>
      <c r="JVO6" s="219"/>
      <c r="JVP6" s="219"/>
      <c r="JVQ6" s="219"/>
      <c r="JVR6" s="219"/>
      <c r="JVS6" s="219"/>
      <c r="JVT6" s="219"/>
      <c r="JVU6" s="219"/>
      <c r="JVV6" s="219"/>
      <c r="JVW6" s="219"/>
      <c r="JVX6" s="219"/>
      <c r="JVY6" s="219"/>
      <c r="JVZ6" s="219"/>
      <c r="JWA6" s="219"/>
      <c r="JWB6" s="219"/>
      <c r="JWC6" s="219"/>
      <c r="JWD6" s="219"/>
      <c r="JWE6" s="219"/>
      <c r="JWF6" s="219"/>
      <c r="JWG6" s="219"/>
      <c r="JWH6" s="219"/>
      <c r="JWI6" s="219"/>
      <c r="JWJ6" s="219"/>
      <c r="JWK6" s="219"/>
      <c r="JWL6" s="219"/>
      <c r="JWM6" s="219"/>
      <c r="JWN6" s="219"/>
      <c r="JWO6" s="219"/>
      <c r="JWP6" s="219"/>
      <c r="JWQ6" s="219"/>
      <c r="JWR6" s="219"/>
      <c r="JWS6" s="219"/>
      <c r="JWT6" s="219"/>
      <c r="JWU6" s="219"/>
      <c r="JWV6" s="219"/>
      <c r="JWW6" s="219"/>
      <c r="JWX6" s="219"/>
      <c r="JWY6" s="219"/>
      <c r="JWZ6" s="219"/>
      <c r="JXA6" s="219"/>
      <c r="JXB6" s="219"/>
      <c r="JXC6" s="219"/>
      <c r="JXD6" s="219"/>
      <c r="JXE6" s="219"/>
      <c r="JXF6" s="219"/>
      <c r="JXG6" s="219"/>
      <c r="JXH6" s="219"/>
      <c r="JXI6" s="219"/>
      <c r="JXJ6" s="219"/>
      <c r="JXK6" s="219"/>
      <c r="JXL6" s="219"/>
      <c r="JXM6" s="219"/>
      <c r="JXN6" s="219"/>
      <c r="JXO6" s="219"/>
      <c r="JXP6" s="219"/>
      <c r="JXQ6" s="219"/>
      <c r="JXR6" s="219"/>
      <c r="JXS6" s="219"/>
      <c r="JXT6" s="219"/>
      <c r="JXU6" s="219"/>
      <c r="JXV6" s="219"/>
      <c r="JXW6" s="219"/>
      <c r="JXX6" s="219"/>
      <c r="JXY6" s="219"/>
      <c r="JXZ6" s="219"/>
      <c r="JYA6" s="219"/>
      <c r="JYB6" s="219"/>
      <c r="JYC6" s="219"/>
      <c r="JYD6" s="219"/>
      <c r="JYE6" s="219"/>
      <c r="JYF6" s="219"/>
      <c r="JYG6" s="219"/>
      <c r="JYH6" s="219"/>
      <c r="JYI6" s="219"/>
      <c r="JYJ6" s="219"/>
      <c r="JYK6" s="219"/>
      <c r="JYL6" s="219"/>
      <c r="JYM6" s="219"/>
      <c r="JYN6" s="219"/>
      <c r="JYO6" s="219"/>
      <c r="JYP6" s="219"/>
      <c r="JYQ6" s="219"/>
      <c r="JYR6" s="219"/>
      <c r="JYS6" s="219"/>
      <c r="JYT6" s="219"/>
      <c r="JYU6" s="219"/>
      <c r="JYV6" s="219"/>
      <c r="JYW6" s="219"/>
      <c r="JYX6" s="219"/>
      <c r="JYY6" s="219"/>
      <c r="JYZ6" s="219"/>
      <c r="JZA6" s="219"/>
      <c r="JZB6" s="219"/>
      <c r="JZC6" s="219"/>
      <c r="JZD6" s="219"/>
      <c r="JZE6" s="219"/>
      <c r="JZF6" s="219"/>
      <c r="JZG6" s="219"/>
      <c r="JZH6" s="219"/>
      <c r="JZI6" s="219"/>
      <c r="JZJ6" s="219"/>
      <c r="JZK6" s="219"/>
      <c r="JZL6" s="219"/>
      <c r="JZM6" s="219"/>
      <c r="JZN6" s="219"/>
      <c r="JZO6" s="219"/>
      <c r="JZP6" s="219"/>
      <c r="JZQ6" s="219"/>
      <c r="JZR6" s="219"/>
      <c r="JZS6" s="219"/>
      <c r="JZT6" s="219"/>
      <c r="JZU6" s="219"/>
      <c r="JZV6" s="219"/>
      <c r="JZW6" s="219"/>
      <c r="JZX6" s="219"/>
      <c r="JZY6" s="219"/>
      <c r="JZZ6" s="219"/>
      <c r="KAA6" s="219"/>
      <c r="KAB6" s="219"/>
      <c r="KAC6" s="219"/>
      <c r="KAD6" s="219"/>
      <c r="KAE6" s="219"/>
      <c r="KAF6" s="219"/>
      <c r="KAG6" s="219"/>
      <c r="KAH6" s="219"/>
      <c r="KAI6" s="219"/>
      <c r="KAJ6" s="219"/>
      <c r="KAK6" s="219"/>
      <c r="KAL6" s="219"/>
      <c r="KAM6" s="219"/>
      <c r="KAN6" s="219"/>
      <c r="KAO6" s="219"/>
      <c r="KAP6" s="219"/>
      <c r="KAQ6" s="219"/>
      <c r="KAR6" s="219"/>
      <c r="KAS6" s="219"/>
      <c r="KAT6" s="219"/>
      <c r="KAU6" s="219"/>
      <c r="KAV6" s="219"/>
      <c r="KAW6" s="219"/>
      <c r="KAX6" s="219"/>
      <c r="KAY6" s="219"/>
      <c r="KAZ6" s="219"/>
      <c r="KBA6" s="219"/>
      <c r="KBB6" s="219"/>
      <c r="KBC6" s="219"/>
      <c r="KBD6" s="219"/>
      <c r="KBE6" s="219"/>
      <c r="KBF6" s="219"/>
      <c r="KBG6" s="219"/>
      <c r="KBH6" s="219"/>
      <c r="KBI6" s="219"/>
      <c r="KBJ6" s="219"/>
      <c r="KBK6" s="219"/>
      <c r="KBL6" s="219"/>
      <c r="KBM6" s="219"/>
      <c r="KBN6" s="219"/>
      <c r="KBO6" s="219"/>
      <c r="KBP6" s="219"/>
      <c r="KBQ6" s="219"/>
      <c r="KBR6" s="219"/>
      <c r="KBS6" s="219"/>
      <c r="KBT6" s="219"/>
      <c r="KBU6" s="219"/>
      <c r="KBV6" s="219"/>
      <c r="KBW6" s="219"/>
      <c r="KBX6" s="219"/>
      <c r="KBY6" s="219"/>
      <c r="KBZ6" s="219"/>
      <c r="KCA6" s="219"/>
      <c r="KCB6" s="219"/>
      <c r="KCC6" s="219"/>
      <c r="KCD6" s="219"/>
      <c r="KCE6" s="219"/>
      <c r="KCF6" s="219"/>
      <c r="KCG6" s="219"/>
      <c r="KCH6" s="219"/>
      <c r="KCI6" s="219"/>
      <c r="KCJ6" s="219"/>
      <c r="KCK6" s="219"/>
      <c r="KCL6" s="219"/>
      <c r="KCM6" s="219"/>
      <c r="KCN6" s="219"/>
      <c r="KCO6" s="219"/>
      <c r="KCP6" s="219"/>
      <c r="KCQ6" s="219"/>
      <c r="KCR6" s="219"/>
      <c r="KCS6" s="219"/>
      <c r="KCT6" s="219"/>
      <c r="KCU6" s="219"/>
      <c r="KCV6" s="219"/>
      <c r="KCW6" s="219"/>
      <c r="KCX6" s="219"/>
      <c r="KCY6" s="219"/>
      <c r="KCZ6" s="219"/>
      <c r="KDA6" s="219"/>
      <c r="KDB6" s="219"/>
      <c r="KDC6" s="219"/>
      <c r="KDD6" s="219"/>
      <c r="KDE6" s="219"/>
      <c r="KDF6" s="219"/>
      <c r="KDG6" s="219"/>
      <c r="KDH6" s="219"/>
      <c r="KDI6" s="219"/>
      <c r="KDJ6" s="219"/>
      <c r="KDK6" s="219"/>
      <c r="KDL6" s="219"/>
      <c r="KDM6" s="219"/>
      <c r="KDN6" s="219"/>
      <c r="KDO6" s="219"/>
      <c r="KDP6" s="219"/>
      <c r="KDQ6" s="219"/>
      <c r="KDR6" s="219"/>
      <c r="KDS6" s="219"/>
      <c r="KDT6" s="219"/>
      <c r="KDU6" s="219"/>
      <c r="KDV6" s="219"/>
      <c r="KDW6" s="219"/>
      <c r="KDX6" s="219"/>
      <c r="KDY6" s="219"/>
      <c r="KDZ6" s="219"/>
      <c r="KEA6" s="219"/>
      <c r="KEB6" s="219"/>
      <c r="KEC6" s="219"/>
      <c r="KED6" s="219"/>
      <c r="KEE6" s="219"/>
      <c r="KEF6" s="219"/>
      <c r="KEG6" s="219"/>
      <c r="KEH6" s="219"/>
      <c r="KEI6" s="219"/>
      <c r="KEJ6" s="219"/>
      <c r="KEK6" s="219"/>
      <c r="KEL6" s="219"/>
      <c r="KEM6" s="219"/>
      <c r="KEN6" s="219"/>
      <c r="KEO6" s="219"/>
      <c r="KEP6" s="219"/>
      <c r="KEQ6" s="219"/>
      <c r="KER6" s="219"/>
      <c r="KES6" s="219"/>
      <c r="KET6" s="219"/>
      <c r="KEU6" s="219"/>
      <c r="KEV6" s="219"/>
      <c r="KEW6" s="219"/>
      <c r="KEX6" s="219"/>
      <c r="KEY6" s="219"/>
      <c r="KEZ6" s="219"/>
      <c r="KFA6" s="219"/>
      <c r="KFB6" s="219"/>
      <c r="KFC6" s="219"/>
      <c r="KFD6" s="219"/>
      <c r="KFE6" s="219"/>
      <c r="KFF6" s="219"/>
      <c r="KFG6" s="219"/>
      <c r="KFH6" s="219"/>
      <c r="KFI6" s="219"/>
      <c r="KFJ6" s="219"/>
      <c r="KFK6" s="219"/>
      <c r="KFL6" s="219"/>
      <c r="KFM6" s="219"/>
      <c r="KFN6" s="219"/>
      <c r="KFO6" s="219"/>
      <c r="KFP6" s="219"/>
      <c r="KFQ6" s="219"/>
      <c r="KFR6" s="219"/>
      <c r="KFS6" s="219"/>
      <c r="KFT6" s="219"/>
      <c r="KFU6" s="219"/>
      <c r="KFV6" s="219"/>
      <c r="KFW6" s="219"/>
      <c r="KFX6" s="219"/>
      <c r="KFY6" s="219"/>
      <c r="KFZ6" s="219"/>
      <c r="KGA6" s="219"/>
      <c r="KGB6" s="219"/>
      <c r="KGC6" s="219"/>
      <c r="KGD6" s="219"/>
      <c r="KGE6" s="219"/>
      <c r="KGF6" s="219"/>
      <c r="KGG6" s="219"/>
      <c r="KGH6" s="219"/>
      <c r="KGI6" s="219"/>
      <c r="KGJ6" s="219"/>
      <c r="KGK6" s="219"/>
      <c r="KGL6" s="219"/>
      <c r="KGM6" s="219"/>
      <c r="KGN6" s="219"/>
      <c r="KGO6" s="219"/>
      <c r="KGP6" s="219"/>
      <c r="KGQ6" s="219"/>
      <c r="KGR6" s="219"/>
      <c r="KGS6" s="219"/>
      <c r="KGT6" s="219"/>
      <c r="KGU6" s="219"/>
      <c r="KGV6" s="219"/>
      <c r="KGW6" s="219"/>
      <c r="KGX6" s="219"/>
      <c r="KGY6" s="219"/>
      <c r="KGZ6" s="219"/>
      <c r="KHA6" s="219"/>
      <c r="KHB6" s="219"/>
      <c r="KHC6" s="219"/>
      <c r="KHD6" s="219"/>
      <c r="KHE6" s="219"/>
      <c r="KHF6" s="219"/>
      <c r="KHG6" s="219"/>
      <c r="KHH6" s="219"/>
      <c r="KHI6" s="219"/>
      <c r="KHJ6" s="219"/>
      <c r="KHK6" s="219"/>
      <c r="KHL6" s="219"/>
      <c r="KHM6" s="219"/>
      <c r="KHN6" s="219"/>
      <c r="KHO6" s="219"/>
      <c r="KHP6" s="219"/>
      <c r="KHQ6" s="219"/>
      <c r="KHR6" s="219"/>
      <c r="KHS6" s="219"/>
      <c r="KHT6" s="219"/>
      <c r="KHU6" s="219"/>
      <c r="KHV6" s="219"/>
      <c r="KHW6" s="219"/>
      <c r="KHX6" s="219"/>
      <c r="KHY6" s="219"/>
      <c r="KHZ6" s="219"/>
      <c r="KIA6" s="219"/>
      <c r="KIB6" s="219"/>
      <c r="KIC6" s="219"/>
      <c r="KID6" s="219"/>
      <c r="KIE6" s="219"/>
      <c r="KIF6" s="219"/>
      <c r="KIG6" s="219"/>
      <c r="KIH6" s="219"/>
      <c r="KII6" s="219"/>
      <c r="KIJ6" s="219"/>
      <c r="KIK6" s="219"/>
      <c r="KIL6" s="219"/>
      <c r="KIM6" s="219"/>
      <c r="KIN6" s="219"/>
      <c r="KIO6" s="219"/>
      <c r="KIP6" s="219"/>
      <c r="KIQ6" s="219"/>
      <c r="KIR6" s="219"/>
      <c r="KIS6" s="219"/>
      <c r="KIT6" s="219"/>
      <c r="KIU6" s="219"/>
      <c r="KIV6" s="219"/>
      <c r="KIW6" s="219"/>
      <c r="KIX6" s="219"/>
      <c r="KIY6" s="219"/>
      <c r="KIZ6" s="219"/>
      <c r="KJA6" s="219"/>
      <c r="KJB6" s="219"/>
      <c r="KJC6" s="219"/>
      <c r="KJD6" s="219"/>
      <c r="KJE6" s="219"/>
      <c r="KJF6" s="219"/>
      <c r="KJG6" s="219"/>
      <c r="KJH6" s="219"/>
      <c r="KJI6" s="219"/>
      <c r="KJJ6" s="219"/>
      <c r="KJK6" s="219"/>
      <c r="KJL6" s="219"/>
      <c r="KJM6" s="219"/>
      <c r="KJN6" s="219"/>
      <c r="KJO6" s="219"/>
      <c r="KJP6" s="219"/>
      <c r="KJQ6" s="219"/>
      <c r="KJR6" s="219"/>
      <c r="KJS6" s="219"/>
      <c r="KJT6" s="219"/>
      <c r="KJU6" s="219"/>
      <c r="KJV6" s="219"/>
      <c r="KJW6" s="219"/>
      <c r="KJX6" s="219"/>
      <c r="KJY6" s="219"/>
      <c r="KJZ6" s="219"/>
      <c r="KKA6" s="219"/>
      <c r="KKB6" s="219"/>
      <c r="KKC6" s="219"/>
      <c r="KKD6" s="219"/>
      <c r="KKE6" s="219"/>
      <c r="KKF6" s="219"/>
      <c r="KKG6" s="219"/>
      <c r="KKH6" s="219"/>
      <c r="KKI6" s="219"/>
      <c r="KKJ6" s="219"/>
      <c r="KKK6" s="219"/>
      <c r="KKL6" s="219"/>
      <c r="KKM6" s="219"/>
      <c r="KKN6" s="219"/>
      <c r="KKO6" s="219"/>
      <c r="KKP6" s="219"/>
      <c r="KKQ6" s="219"/>
      <c r="KKR6" s="219"/>
      <c r="KKS6" s="219"/>
      <c r="KKT6" s="219"/>
      <c r="KKU6" s="219"/>
      <c r="KKV6" s="219"/>
      <c r="KKW6" s="219"/>
      <c r="KKX6" s="219"/>
      <c r="KKY6" s="219"/>
      <c r="KKZ6" s="219"/>
      <c r="KLA6" s="219"/>
      <c r="KLB6" s="219"/>
      <c r="KLC6" s="219"/>
      <c r="KLD6" s="219"/>
      <c r="KLE6" s="219"/>
      <c r="KLF6" s="219"/>
      <c r="KLG6" s="219"/>
      <c r="KLH6" s="219"/>
      <c r="KLI6" s="219"/>
      <c r="KLJ6" s="219"/>
      <c r="KLK6" s="219"/>
      <c r="KLL6" s="219"/>
      <c r="KLM6" s="219"/>
      <c r="KLN6" s="219"/>
      <c r="KLO6" s="219"/>
      <c r="KLP6" s="219"/>
      <c r="KLQ6" s="219"/>
      <c r="KLR6" s="219"/>
      <c r="KLS6" s="219"/>
      <c r="KLT6" s="219"/>
      <c r="KLU6" s="219"/>
      <c r="KLV6" s="219"/>
      <c r="KLW6" s="219"/>
      <c r="KLX6" s="219"/>
      <c r="KLY6" s="219"/>
      <c r="KLZ6" s="219"/>
      <c r="KMA6" s="219"/>
      <c r="KMB6" s="219"/>
      <c r="KMC6" s="219"/>
      <c r="KMD6" s="219"/>
      <c r="KME6" s="219"/>
      <c r="KMF6" s="219"/>
      <c r="KMG6" s="219"/>
      <c r="KMH6" s="219"/>
      <c r="KMI6" s="219"/>
      <c r="KMJ6" s="219"/>
      <c r="KMK6" s="219"/>
      <c r="KML6" s="219"/>
      <c r="KMM6" s="219"/>
      <c r="KMN6" s="219"/>
      <c r="KMO6" s="219"/>
      <c r="KMP6" s="219"/>
      <c r="KMQ6" s="219"/>
      <c r="KMR6" s="219"/>
      <c r="KMS6" s="219"/>
      <c r="KMT6" s="219"/>
      <c r="KMU6" s="219"/>
      <c r="KMV6" s="219"/>
      <c r="KMW6" s="219"/>
      <c r="KMX6" s="219"/>
      <c r="KMY6" s="219"/>
      <c r="KMZ6" s="219"/>
      <c r="KNA6" s="219"/>
      <c r="KNB6" s="219"/>
      <c r="KNC6" s="219"/>
      <c r="KND6" s="219"/>
      <c r="KNE6" s="219"/>
      <c r="KNF6" s="219"/>
      <c r="KNG6" s="219"/>
      <c r="KNH6" s="219"/>
      <c r="KNI6" s="219"/>
      <c r="KNJ6" s="219"/>
      <c r="KNK6" s="219"/>
      <c r="KNL6" s="219"/>
      <c r="KNM6" s="219"/>
      <c r="KNN6" s="219"/>
      <c r="KNO6" s="219"/>
      <c r="KNP6" s="219"/>
      <c r="KNQ6" s="219"/>
      <c r="KNR6" s="219"/>
      <c r="KNS6" s="219"/>
      <c r="KNT6" s="219"/>
      <c r="KNU6" s="219"/>
      <c r="KNV6" s="219"/>
      <c r="KNW6" s="219"/>
      <c r="KNX6" s="219"/>
      <c r="KNY6" s="219"/>
      <c r="KNZ6" s="219"/>
      <c r="KOA6" s="219"/>
      <c r="KOB6" s="219"/>
      <c r="KOC6" s="219"/>
      <c r="KOD6" s="219"/>
      <c r="KOE6" s="219"/>
      <c r="KOF6" s="219"/>
      <c r="KOG6" s="219"/>
      <c r="KOH6" s="219"/>
      <c r="KOI6" s="219"/>
      <c r="KOJ6" s="219"/>
      <c r="KOK6" s="219"/>
      <c r="KOL6" s="219"/>
      <c r="KOM6" s="219"/>
      <c r="KON6" s="219"/>
      <c r="KOO6" s="219"/>
      <c r="KOP6" s="219"/>
      <c r="KOQ6" s="219"/>
      <c r="KOR6" s="219"/>
      <c r="KOS6" s="219"/>
      <c r="KOT6" s="219"/>
      <c r="KOU6" s="219"/>
      <c r="KOV6" s="219"/>
      <c r="KOW6" s="219"/>
      <c r="KOX6" s="219"/>
      <c r="KOY6" s="219"/>
      <c r="KOZ6" s="219"/>
      <c r="KPA6" s="219"/>
      <c r="KPB6" s="219"/>
      <c r="KPC6" s="219"/>
      <c r="KPD6" s="219"/>
      <c r="KPE6" s="219"/>
      <c r="KPF6" s="219"/>
      <c r="KPG6" s="219"/>
      <c r="KPH6" s="219"/>
      <c r="KPI6" s="219"/>
      <c r="KPJ6" s="219"/>
      <c r="KPK6" s="219"/>
      <c r="KPL6" s="219"/>
      <c r="KPM6" s="219"/>
      <c r="KPN6" s="219"/>
      <c r="KPO6" s="219"/>
      <c r="KPP6" s="219"/>
      <c r="KPQ6" s="219"/>
      <c r="KPR6" s="219"/>
      <c r="KPS6" s="219"/>
      <c r="KPT6" s="219"/>
      <c r="KPU6" s="219"/>
      <c r="KPV6" s="219"/>
      <c r="KPW6" s="219"/>
      <c r="KPX6" s="219"/>
      <c r="KPY6" s="219"/>
      <c r="KPZ6" s="219"/>
      <c r="KQA6" s="219"/>
      <c r="KQB6" s="219"/>
      <c r="KQC6" s="219"/>
      <c r="KQD6" s="219"/>
      <c r="KQE6" s="219"/>
      <c r="KQF6" s="219"/>
      <c r="KQG6" s="219"/>
      <c r="KQH6" s="219"/>
      <c r="KQI6" s="219"/>
      <c r="KQJ6" s="219"/>
      <c r="KQK6" s="219"/>
      <c r="KQL6" s="219"/>
      <c r="KQM6" s="219"/>
      <c r="KQN6" s="219"/>
      <c r="KQO6" s="219"/>
      <c r="KQP6" s="219"/>
      <c r="KQQ6" s="219"/>
      <c r="KQR6" s="219"/>
      <c r="KQS6" s="219"/>
      <c r="KQT6" s="219"/>
      <c r="KQU6" s="219"/>
      <c r="KQV6" s="219"/>
      <c r="KQW6" s="219"/>
      <c r="KQX6" s="219"/>
      <c r="KQY6" s="219"/>
      <c r="KQZ6" s="219"/>
      <c r="KRA6" s="219"/>
      <c r="KRB6" s="219"/>
      <c r="KRC6" s="219"/>
      <c r="KRD6" s="219"/>
      <c r="KRE6" s="219"/>
      <c r="KRF6" s="219"/>
      <c r="KRG6" s="219"/>
      <c r="KRH6" s="219"/>
      <c r="KRI6" s="219"/>
      <c r="KRJ6" s="219"/>
      <c r="KRK6" s="219"/>
      <c r="KRL6" s="219"/>
      <c r="KRM6" s="219"/>
      <c r="KRN6" s="219"/>
      <c r="KRO6" s="219"/>
      <c r="KRP6" s="219"/>
      <c r="KRQ6" s="219"/>
      <c r="KRR6" s="219"/>
      <c r="KRS6" s="219"/>
      <c r="KRT6" s="219"/>
      <c r="KRU6" s="219"/>
      <c r="KRV6" s="219"/>
      <c r="KRW6" s="219"/>
      <c r="KRX6" s="219"/>
      <c r="KRY6" s="219"/>
      <c r="KRZ6" s="219"/>
      <c r="KSA6" s="219"/>
      <c r="KSB6" s="219"/>
      <c r="KSC6" s="219"/>
      <c r="KSD6" s="219"/>
      <c r="KSE6" s="219"/>
      <c r="KSF6" s="219"/>
      <c r="KSG6" s="219"/>
      <c r="KSH6" s="219"/>
      <c r="KSI6" s="219"/>
      <c r="KSJ6" s="219"/>
      <c r="KSK6" s="219"/>
      <c r="KSL6" s="219"/>
      <c r="KSM6" s="219"/>
      <c r="KSN6" s="219"/>
      <c r="KSO6" s="219"/>
      <c r="KSP6" s="219"/>
      <c r="KSQ6" s="219"/>
      <c r="KSR6" s="219"/>
      <c r="KSS6" s="219"/>
      <c r="KST6" s="219"/>
      <c r="KSU6" s="219"/>
      <c r="KSV6" s="219"/>
      <c r="KSW6" s="219"/>
      <c r="KSX6" s="219"/>
      <c r="KSY6" s="219"/>
      <c r="KSZ6" s="219"/>
      <c r="KTA6" s="219"/>
      <c r="KTB6" s="219"/>
      <c r="KTC6" s="219"/>
      <c r="KTD6" s="219"/>
      <c r="KTE6" s="219"/>
      <c r="KTF6" s="219"/>
      <c r="KTG6" s="219"/>
      <c r="KTH6" s="219"/>
      <c r="KTI6" s="219"/>
      <c r="KTJ6" s="219"/>
      <c r="KTK6" s="219"/>
      <c r="KTL6" s="219"/>
      <c r="KTM6" s="219"/>
      <c r="KTN6" s="219"/>
      <c r="KTO6" s="219"/>
      <c r="KTP6" s="219"/>
      <c r="KTQ6" s="219"/>
      <c r="KTR6" s="219"/>
      <c r="KTS6" s="219"/>
      <c r="KTT6" s="219"/>
      <c r="KTU6" s="219"/>
      <c r="KTV6" s="219"/>
      <c r="KTW6" s="219"/>
      <c r="KTX6" s="219"/>
      <c r="KTY6" s="219"/>
      <c r="KTZ6" s="219"/>
      <c r="KUA6" s="219"/>
      <c r="KUB6" s="219"/>
      <c r="KUC6" s="219"/>
      <c r="KUD6" s="219"/>
      <c r="KUE6" s="219"/>
      <c r="KUF6" s="219"/>
      <c r="KUG6" s="219"/>
      <c r="KUH6" s="219"/>
      <c r="KUI6" s="219"/>
      <c r="KUJ6" s="219"/>
      <c r="KUK6" s="219"/>
      <c r="KUL6" s="219"/>
      <c r="KUM6" s="219"/>
      <c r="KUN6" s="219"/>
      <c r="KUO6" s="219"/>
      <c r="KUP6" s="219"/>
      <c r="KUQ6" s="219"/>
      <c r="KUR6" s="219"/>
      <c r="KUS6" s="219"/>
      <c r="KUT6" s="219"/>
      <c r="KUU6" s="219"/>
      <c r="KUV6" s="219"/>
      <c r="KUW6" s="219"/>
      <c r="KUX6" s="219"/>
      <c r="KUY6" s="219"/>
      <c r="KUZ6" s="219"/>
      <c r="KVA6" s="219"/>
      <c r="KVB6" s="219"/>
      <c r="KVC6" s="219"/>
      <c r="KVD6" s="219"/>
      <c r="KVE6" s="219"/>
      <c r="KVF6" s="219"/>
      <c r="KVG6" s="219"/>
      <c r="KVH6" s="219"/>
      <c r="KVI6" s="219"/>
      <c r="KVJ6" s="219"/>
      <c r="KVK6" s="219"/>
      <c r="KVL6" s="219"/>
      <c r="KVM6" s="219"/>
      <c r="KVN6" s="219"/>
      <c r="KVO6" s="219"/>
      <c r="KVP6" s="219"/>
      <c r="KVQ6" s="219"/>
      <c r="KVR6" s="219"/>
      <c r="KVS6" s="219"/>
      <c r="KVT6" s="219"/>
      <c r="KVU6" s="219"/>
      <c r="KVV6" s="219"/>
      <c r="KVW6" s="219"/>
      <c r="KVX6" s="219"/>
      <c r="KVY6" s="219"/>
      <c r="KVZ6" s="219"/>
      <c r="KWA6" s="219"/>
      <c r="KWB6" s="219"/>
      <c r="KWC6" s="219"/>
      <c r="KWD6" s="219"/>
      <c r="KWE6" s="219"/>
      <c r="KWF6" s="219"/>
      <c r="KWG6" s="219"/>
      <c r="KWH6" s="219"/>
      <c r="KWI6" s="219"/>
      <c r="KWJ6" s="219"/>
      <c r="KWK6" s="219"/>
      <c r="KWL6" s="219"/>
      <c r="KWM6" s="219"/>
      <c r="KWN6" s="219"/>
      <c r="KWO6" s="219"/>
      <c r="KWP6" s="219"/>
      <c r="KWQ6" s="219"/>
      <c r="KWR6" s="219"/>
      <c r="KWS6" s="219"/>
      <c r="KWT6" s="219"/>
      <c r="KWU6" s="219"/>
      <c r="KWV6" s="219"/>
      <c r="KWW6" s="219"/>
      <c r="KWX6" s="219"/>
      <c r="KWY6" s="219"/>
      <c r="KWZ6" s="219"/>
      <c r="KXA6" s="219"/>
      <c r="KXB6" s="219"/>
      <c r="KXC6" s="219"/>
      <c r="KXD6" s="219"/>
      <c r="KXE6" s="219"/>
      <c r="KXF6" s="219"/>
      <c r="KXG6" s="219"/>
      <c r="KXH6" s="219"/>
      <c r="KXI6" s="219"/>
      <c r="KXJ6" s="219"/>
      <c r="KXK6" s="219"/>
      <c r="KXL6" s="219"/>
      <c r="KXM6" s="219"/>
      <c r="KXN6" s="219"/>
      <c r="KXO6" s="219"/>
      <c r="KXP6" s="219"/>
      <c r="KXQ6" s="219"/>
      <c r="KXR6" s="219"/>
      <c r="KXS6" s="219"/>
      <c r="KXT6" s="219"/>
      <c r="KXU6" s="219"/>
      <c r="KXV6" s="219"/>
      <c r="KXW6" s="219"/>
      <c r="KXX6" s="219"/>
      <c r="KXY6" s="219"/>
      <c r="KXZ6" s="219"/>
      <c r="KYA6" s="219"/>
      <c r="KYB6" s="219"/>
      <c r="KYC6" s="219"/>
      <c r="KYD6" s="219"/>
      <c r="KYE6" s="219"/>
      <c r="KYF6" s="219"/>
      <c r="KYG6" s="219"/>
      <c r="KYH6" s="219"/>
      <c r="KYI6" s="219"/>
      <c r="KYJ6" s="219"/>
      <c r="KYK6" s="219"/>
      <c r="KYL6" s="219"/>
      <c r="KYM6" s="219"/>
      <c r="KYN6" s="219"/>
      <c r="KYO6" s="219"/>
      <c r="KYP6" s="219"/>
      <c r="KYQ6" s="219"/>
      <c r="KYR6" s="219"/>
      <c r="KYS6" s="219"/>
      <c r="KYT6" s="219"/>
      <c r="KYU6" s="219"/>
      <c r="KYV6" s="219"/>
      <c r="KYW6" s="219"/>
      <c r="KYX6" s="219"/>
      <c r="KYY6" s="219"/>
      <c r="KYZ6" s="219"/>
      <c r="KZA6" s="219"/>
      <c r="KZB6" s="219"/>
      <c r="KZC6" s="219"/>
      <c r="KZD6" s="219"/>
      <c r="KZE6" s="219"/>
      <c r="KZF6" s="219"/>
      <c r="KZG6" s="219"/>
      <c r="KZH6" s="219"/>
      <c r="KZI6" s="219"/>
      <c r="KZJ6" s="219"/>
      <c r="KZK6" s="219"/>
      <c r="KZL6" s="219"/>
      <c r="KZM6" s="219"/>
      <c r="KZN6" s="219"/>
      <c r="KZO6" s="219"/>
      <c r="KZP6" s="219"/>
      <c r="KZQ6" s="219"/>
      <c r="KZR6" s="219"/>
      <c r="KZS6" s="219"/>
      <c r="KZT6" s="219"/>
      <c r="KZU6" s="219"/>
      <c r="KZV6" s="219"/>
      <c r="KZW6" s="219"/>
      <c r="KZX6" s="219"/>
      <c r="KZY6" s="219"/>
      <c r="KZZ6" s="219"/>
      <c r="LAA6" s="219"/>
      <c r="LAB6" s="219"/>
      <c r="LAC6" s="219"/>
      <c r="LAD6" s="219"/>
      <c r="LAE6" s="219"/>
      <c r="LAF6" s="219"/>
      <c r="LAG6" s="219"/>
      <c r="LAH6" s="219"/>
      <c r="LAI6" s="219"/>
      <c r="LAJ6" s="219"/>
      <c r="LAK6" s="219"/>
      <c r="LAL6" s="219"/>
      <c r="LAM6" s="219"/>
      <c r="LAN6" s="219"/>
      <c r="LAO6" s="219"/>
      <c r="LAP6" s="219"/>
      <c r="LAQ6" s="219"/>
      <c r="LAR6" s="219"/>
      <c r="LAS6" s="219"/>
      <c r="LAT6" s="219"/>
      <c r="LAU6" s="219"/>
      <c r="LAV6" s="219"/>
      <c r="LAW6" s="219"/>
      <c r="LAX6" s="219"/>
      <c r="LAY6" s="219"/>
      <c r="LAZ6" s="219"/>
      <c r="LBA6" s="219"/>
      <c r="LBB6" s="219"/>
      <c r="LBC6" s="219"/>
      <c r="LBD6" s="219"/>
      <c r="LBE6" s="219"/>
      <c r="LBF6" s="219"/>
      <c r="LBG6" s="219"/>
      <c r="LBH6" s="219"/>
      <c r="LBI6" s="219"/>
      <c r="LBJ6" s="219"/>
      <c r="LBK6" s="219"/>
      <c r="LBL6" s="219"/>
      <c r="LBM6" s="219"/>
      <c r="LBN6" s="219"/>
      <c r="LBO6" s="219"/>
      <c r="LBP6" s="219"/>
      <c r="LBQ6" s="219"/>
      <c r="LBR6" s="219"/>
      <c r="LBS6" s="219"/>
      <c r="LBT6" s="219"/>
      <c r="LBU6" s="219"/>
      <c r="LBV6" s="219"/>
      <c r="LBW6" s="219"/>
      <c r="LBX6" s="219"/>
      <c r="LBY6" s="219"/>
      <c r="LBZ6" s="219"/>
      <c r="LCA6" s="219"/>
      <c r="LCB6" s="219"/>
      <c r="LCC6" s="219"/>
      <c r="LCD6" s="219"/>
      <c r="LCE6" s="219"/>
      <c r="LCF6" s="219"/>
      <c r="LCG6" s="219"/>
      <c r="LCH6" s="219"/>
      <c r="LCI6" s="219"/>
      <c r="LCJ6" s="219"/>
      <c r="LCK6" s="219"/>
      <c r="LCL6" s="219"/>
      <c r="LCM6" s="219"/>
      <c r="LCN6" s="219"/>
      <c r="LCO6" s="219"/>
      <c r="LCP6" s="219"/>
      <c r="LCQ6" s="219"/>
      <c r="LCR6" s="219"/>
      <c r="LCS6" s="219"/>
      <c r="LCT6" s="219"/>
      <c r="LCU6" s="219"/>
      <c r="LCV6" s="219"/>
      <c r="LCW6" s="219"/>
      <c r="LCX6" s="219"/>
      <c r="LCY6" s="219"/>
      <c r="LCZ6" s="219"/>
      <c r="LDA6" s="219"/>
      <c r="LDB6" s="219"/>
      <c r="LDC6" s="219"/>
      <c r="LDD6" s="219"/>
      <c r="LDE6" s="219"/>
      <c r="LDF6" s="219"/>
      <c r="LDG6" s="219"/>
      <c r="LDH6" s="219"/>
      <c r="LDI6" s="219"/>
      <c r="LDJ6" s="219"/>
      <c r="LDK6" s="219"/>
      <c r="LDL6" s="219"/>
      <c r="LDM6" s="219"/>
      <c r="LDN6" s="219"/>
      <c r="LDO6" s="219"/>
      <c r="LDP6" s="219"/>
      <c r="LDQ6" s="219"/>
      <c r="LDR6" s="219"/>
      <c r="LDS6" s="219"/>
      <c r="LDT6" s="219"/>
      <c r="LDU6" s="219"/>
      <c r="LDV6" s="219"/>
      <c r="LDW6" s="219"/>
      <c r="LDX6" s="219"/>
      <c r="LDY6" s="219"/>
      <c r="LDZ6" s="219"/>
      <c r="LEA6" s="219"/>
      <c r="LEB6" s="219"/>
      <c r="LEC6" s="219"/>
      <c r="LED6" s="219"/>
      <c r="LEE6" s="219"/>
      <c r="LEF6" s="219"/>
      <c r="LEG6" s="219"/>
      <c r="LEH6" s="219"/>
      <c r="LEI6" s="219"/>
      <c r="LEJ6" s="219"/>
      <c r="LEK6" s="219"/>
      <c r="LEL6" s="219"/>
      <c r="LEM6" s="219"/>
      <c r="LEN6" s="219"/>
      <c r="LEO6" s="219"/>
      <c r="LEP6" s="219"/>
      <c r="LEQ6" s="219"/>
      <c r="LER6" s="219"/>
      <c r="LES6" s="219"/>
      <c r="LET6" s="219"/>
      <c r="LEU6" s="219"/>
      <c r="LEV6" s="219"/>
      <c r="LEW6" s="219"/>
      <c r="LEX6" s="219"/>
      <c r="LEY6" s="219"/>
      <c r="LEZ6" s="219"/>
      <c r="LFA6" s="219"/>
      <c r="LFB6" s="219"/>
      <c r="LFC6" s="219"/>
      <c r="LFD6" s="219"/>
      <c r="LFE6" s="219"/>
      <c r="LFF6" s="219"/>
      <c r="LFG6" s="219"/>
      <c r="LFH6" s="219"/>
      <c r="LFI6" s="219"/>
      <c r="LFJ6" s="219"/>
      <c r="LFK6" s="219"/>
      <c r="LFL6" s="219"/>
      <c r="LFM6" s="219"/>
      <c r="LFN6" s="219"/>
      <c r="LFO6" s="219"/>
      <c r="LFP6" s="219"/>
      <c r="LFQ6" s="219"/>
      <c r="LFR6" s="219"/>
      <c r="LFS6" s="219"/>
      <c r="LFT6" s="219"/>
      <c r="LFU6" s="219"/>
      <c r="LFV6" s="219"/>
      <c r="LFW6" s="219"/>
      <c r="LFX6" s="219"/>
      <c r="LFY6" s="219"/>
      <c r="LFZ6" s="219"/>
      <c r="LGA6" s="219"/>
      <c r="LGB6" s="219"/>
      <c r="LGC6" s="219"/>
      <c r="LGD6" s="219"/>
      <c r="LGE6" s="219"/>
      <c r="LGF6" s="219"/>
      <c r="LGG6" s="219"/>
      <c r="LGH6" s="219"/>
      <c r="LGI6" s="219"/>
      <c r="LGJ6" s="219"/>
      <c r="LGK6" s="219"/>
      <c r="LGL6" s="219"/>
      <c r="LGM6" s="219"/>
      <c r="LGN6" s="219"/>
      <c r="LGO6" s="219"/>
      <c r="LGP6" s="219"/>
      <c r="LGQ6" s="219"/>
      <c r="LGR6" s="219"/>
      <c r="LGS6" s="219"/>
      <c r="LGT6" s="219"/>
      <c r="LGU6" s="219"/>
      <c r="LGV6" s="219"/>
      <c r="LGW6" s="219"/>
      <c r="LGX6" s="219"/>
      <c r="LGY6" s="219"/>
      <c r="LGZ6" s="219"/>
      <c r="LHA6" s="219"/>
      <c r="LHB6" s="219"/>
      <c r="LHC6" s="219"/>
      <c r="LHD6" s="219"/>
      <c r="LHE6" s="219"/>
      <c r="LHF6" s="219"/>
      <c r="LHG6" s="219"/>
      <c r="LHH6" s="219"/>
      <c r="LHI6" s="219"/>
      <c r="LHJ6" s="219"/>
      <c r="LHK6" s="219"/>
      <c r="LHL6" s="219"/>
      <c r="LHM6" s="219"/>
      <c r="LHN6" s="219"/>
      <c r="LHO6" s="219"/>
      <c r="LHP6" s="219"/>
      <c r="LHQ6" s="219"/>
      <c r="LHR6" s="219"/>
      <c r="LHS6" s="219"/>
      <c r="LHT6" s="219"/>
      <c r="LHU6" s="219"/>
      <c r="LHV6" s="219"/>
      <c r="LHW6" s="219"/>
      <c r="LHX6" s="219"/>
      <c r="LHY6" s="219"/>
      <c r="LHZ6" s="219"/>
      <c r="LIA6" s="219"/>
      <c r="LIB6" s="219"/>
      <c r="LIC6" s="219"/>
      <c r="LID6" s="219"/>
      <c r="LIE6" s="219"/>
      <c r="LIF6" s="219"/>
      <c r="LIG6" s="219"/>
      <c r="LIH6" s="219"/>
      <c r="LII6" s="219"/>
      <c r="LIJ6" s="219"/>
      <c r="LIK6" s="219"/>
      <c r="LIL6" s="219"/>
      <c r="LIM6" s="219"/>
      <c r="LIN6" s="219"/>
      <c r="LIO6" s="219"/>
      <c r="LIP6" s="219"/>
      <c r="LIQ6" s="219"/>
      <c r="LIR6" s="219"/>
      <c r="LIS6" s="219"/>
      <c r="LIT6" s="219"/>
      <c r="LIU6" s="219"/>
      <c r="LIV6" s="219"/>
      <c r="LIW6" s="219"/>
      <c r="LIX6" s="219"/>
      <c r="LIY6" s="219"/>
      <c r="LIZ6" s="219"/>
      <c r="LJA6" s="219"/>
      <c r="LJB6" s="219"/>
      <c r="LJC6" s="219"/>
      <c r="LJD6" s="219"/>
      <c r="LJE6" s="219"/>
      <c r="LJF6" s="219"/>
      <c r="LJG6" s="219"/>
      <c r="LJH6" s="219"/>
      <c r="LJI6" s="219"/>
      <c r="LJJ6" s="219"/>
      <c r="LJK6" s="219"/>
      <c r="LJL6" s="219"/>
      <c r="LJM6" s="219"/>
      <c r="LJN6" s="219"/>
      <c r="LJO6" s="219"/>
      <c r="LJP6" s="219"/>
      <c r="LJQ6" s="219"/>
      <c r="LJR6" s="219"/>
      <c r="LJS6" s="219"/>
      <c r="LJT6" s="219"/>
      <c r="LJU6" s="219"/>
      <c r="LJV6" s="219"/>
      <c r="LJW6" s="219"/>
      <c r="LJX6" s="219"/>
      <c r="LJY6" s="219"/>
      <c r="LJZ6" s="219"/>
      <c r="LKA6" s="219"/>
      <c r="LKB6" s="219"/>
      <c r="LKC6" s="219"/>
      <c r="LKD6" s="219"/>
      <c r="LKE6" s="219"/>
      <c r="LKF6" s="219"/>
      <c r="LKG6" s="219"/>
      <c r="LKH6" s="219"/>
      <c r="LKI6" s="219"/>
      <c r="LKJ6" s="219"/>
      <c r="LKK6" s="219"/>
      <c r="LKL6" s="219"/>
      <c r="LKM6" s="219"/>
      <c r="LKN6" s="219"/>
      <c r="LKO6" s="219"/>
      <c r="LKP6" s="219"/>
      <c r="LKQ6" s="219"/>
      <c r="LKR6" s="219"/>
      <c r="LKS6" s="219"/>
      <c r="LKT6" s="219"/>
      <c r="LKU6" s="219"/>
      <c r="LKV6" s="219"/>
      <c r="LKW6" s="219"/>
      <c r="LKX6" s="219"/>
      <c r="LKY6" s="219"/>
      <c r="LKZ6" s="219"/>
      <c r="LLA6" s="219"/>
      <c r="LLB6" s="219"/>
      <c r="LLC6" s="219"/>
      <c r="LLD6" s="219"/>
      <c r="LLE6" s="219"/>
      <c r="LLF6" s="219"/>
      <c r="LLG6" s="219"/>
      <c r="LLH6" s="219"/>
      <c r="LLI6" s="219"/>
      <c r="LLJ6" s="219"/>
      <c r="LLK6" s="219"/>
      <c r="LLL6" s="219"/>
      <c r="LLM6" s="219"/>
      <c r="LLN6" s="219"/>
      <c r="LLO6" s="219"/>
      <c r="LLP6" s="219"/>
      <c r="LLQ6" s="219"/>
      <c r="LLR6" s="219"/>
      <c r="LLS6" s="219"/>
      <c r="LLT6" s="219"/>
      <c r="LLU6" s="219"/>
      <c r="LLV6" s="219"/>
      <c r="LLW6" s="219"/>
      <c r="LLX6" s="219"/>
      <c r="LLY6" s="219"/>
      <c r="LLZ6" s="219"/>
      <c r="LMA6" s="219"/>
      <c r="LMB6" s="219"/>
      <c r="LMC6" s="219"/>
      <c r="LMD6" s="219"/>
      <c r="LME6" s="219"/>
      <c r="LMF6" s="219"/>
      <c r="LMG6" s="219"/>
      <c r="LMH6" s="219"/>
      <c r="LMI6" s="219"/>
      <c r="LMJ6" s="219"/>
      <c r="LMK6" s="219"/>
      <c r="LML6" s="219"/>
      <c r="LMM6" s="219"/>
      <c r="LMN6" s="219"/>
      <c r="LMO6" s="219"/>
      <c r="LMP6" s="219"/>
      <c r="LMQ6" s="219"/>
      <c r="LMR6" s="219"/>
      <c r="LMS6" s="219"/>
      <c r="LMT6" s="219"/>
      <c r="LMU6" s="219"/>
      <c r="LMV6" s="219"/>
      <c r="LMW6" s="219"/>
      <c r="LMX6" s="219"/>
      <c r="LMY6" s="219"/>
      <c r="LMZ6" s="219"/>
      <c r="LNA6" s="219"/>
      <c r="LNB6" s="219"/>
      <c r="LNC6" s="219"/>
      <c r="LND6" s="219"/>
      <c r="LNE6" s="219"/>
      <c r="LNF6" s="219"/>
      <c r="LNG6" s="219"/>
      <c r="LNH6" s="219"/>
      <c r="LNI6" s="219"/>
      <c r="LNJ6" s="219"/>
      <c r="LNK6" s="219"/>
      <c r="LNL6" s="219"/>
      <c r="LNM6" s="219"/>
      <c r="LNN6" s="219"/>
      <c r="LNO6" s="219"/>
      <c r="LNP6" s="219"/>
      <c r="LNQ6" s="219"/>
      <c r="LNR6" s="219"/>
      <c r="LNS6" s="219"/>
      <c r="LNT6" s="219"/>
      <c r="LNU6" s="219"/>
      <c r="LNV6" s="219"/>
      <c r="LNW6" s="219"/>
      <c r="LNX6" s="219"/>
      <c r="LNY6" s="219"/>
      <c r="LNZ6" s="219"/>
      <c r="LOA6" s="219"/>
      <c r="LOB6" s="219"/>
      <c r="LOC6" s="219"/>
      <c r="LOD6" s="219"/>
      <c r="LOE6" s="219"/>
      <c r="LOF6" s="219"/>
      <c r="LOG6" s="219"/>
      <c r="LOH6" s="219"/>
      <c r="LOI6" s="219"/>
      <c r="LOJ6" s="219"/>
      <c r="LOK6" s="219"/>
      <c r="LOL6" s="219"/>
      <c r="LOM6" s="219"/>
      <c r="LON6" s="219"/>
      <c r="LOO6" s="219"/>
      <c r="LOP6" s="219"/>
      <c r="LOQ6" s="219"/>
      <c r="LOR6" s="219"/>
      <c r="LOS6" s="219"/>
      <c r="LOT6" s="219"/>
      <c r="LOU6" s="219"/>
      <c r="LOV6" s="219"/>
      <c r="LOW6" s="219"/>
      <c r="LOX6" s="219"/>
      <c r="LOY6" s="219"/>
      <c r="LOZ6" s="219"/>
      <c r="LPA6" s="219"/>
      <c r="LPB6" s="219"/>
      <c r="LPC6" s="219"/>
      <c r="LPD6" s="219"/>
      <c r="LPE6" s="219"/>
      <c r="LPF6" s="219"/>
      <c r="LPG6" s="219"/>
      <c r="LPH6" s="219"/>
      <c r="LPI6" s="219"/>
      <c r="LPJ6" s="219"/>
      <c r="LPK6" s="219"/>
      <c r="LPL6" s="219"/>
      <c r="LPM6" s="219"/>
      <c r="LPN6" s="219"/>
      <c r="LPO6" s="219"/>
      <c r="LPP6" s="219"/>
      <c r="LPQ6" s="219"/>
      <c r="LPR6" s="219"/>
      <c r="LPS6" s="219"/>
      <c r="LPT6" s="219"/>
      <c r="LPU6" s="219"/>
      <c r="LPV6" s="219"/>
      <c r="LPW6" s="219"/>
      <c r="LPX6" s="219"/>
      <c r="LPY6" s="219"/>
      <c r="LPZ6" s="219"/>
      <c r="LQA6" s="219"/>
      <c r="LQB6" s="219"/>
      <c r="LQC6" s="219"/>
      <c r="LQD6" s="219"/>
      <c r="LQE6" s="219"/>
      <c r="LQF6" s="219"/>
      <c r="LQG6" s="219"/>
      <c r="LQH6" s="219"/>
      <c r="LQI6" s="219"/>
      <c r="LQJ6" s="219"/>
      <c r="LQK6" s="219"/>
      <c r="LQL6" s="219"/>
      <c r="LQM6" s="219"/>
      <c r="LQN6" s="219"/>
      <c r="LQO6" s="219"/>
      <c r="LQP6" s="219"/>
      <c r="LQQ6" s="219"/>
      <c r="LQR6" s="219"/>
      <c r="LQS6" s="219"/>
      <c r="LQT6" s="219"/>
      <c r="LQU6" s="219"/>
      <c r="LQV6" s="219"/>
      <c r="LQW6" s="219"/>
      <c r="LQX6" s="219"/>
      <c r="LQY6" s="219"/>
      <c r="LQZ6" s="219"/>
      <c r="LRA6" s="219"/>
      <c r="LRB6" s="219"/>
      <c r="LRC6" s="219"/>
      <c r="LRD6" s="219"/>
      <c r="LRE6" s="219"/>
      <c r="LRF6" s="219"/>
      <c r="LRG6" s="219"/>
      <c r="LRH6" s="219"/>
      <c r="LRI6" s="219"/>
      <c r="LRJ6" s="219"/>
      <c r="LRK6" s="219"/>
      <c r="LRL6" s="219"/>
      <c r="LRM6" s="219"/>
      <c r="LRN6" s="219"/>
      <c r="LRO6" s="219"/>
      <c r="LRP6" s="219"/>
      <c r="LRQ6" s="219"/>
      <c r="LRR6" s="219"/>
      <c r="LRS6" s="219"/>
      <c r="LRT6" s="219"/>
      <c r="LRU6" s="219"/>
      <c r="LRV6" s="219"/>
      <c r="LRW6" s="219"/>
      <c r="LRX6" s="219"/>
      <c r="LRY6" s="219"/>
      <c r="LRZ6" s="219"/>
      <c r="LSA6" s="219"/>
      <c r="LSB6" s="219"/>
      <c r="LSC6" s="219"/>
      <c r="LSD6" s="219"/>
      <c r="LSE6" s="219"/>
      <c r="LSF6" s="219"/>
      <c r="LSG6" s="219"/>
      <c r="LSH6" s="219"/>
      <c r="LSI6" s="219"/>
      <c r="LSJ6" s="219"/>
      <c r="LSK6" s="219"/>
      <c r="LSL6" s="219"/>
      <c r="LSM6" s="219"/>
      <c r="LSN6" s="219"/>
      <c r="LSO6" s="219"/>
      <c r="LSP6" s="219"/>
      <c r="LSQ6" s="219"/>
      <c r="LSR6" s="219"/>
      <c r="LSS6" s="219"/>
      <c r="LST6" s="219"/>
      <c r="LSU6" s="219"/>
      <c r="LSV6" s="219"/>
      <c r="LSW6" s="219"/>
      <c r="LSX6" s="219"/>
      <c r="LSY6" s="219"/>
      <c r="LSZ6" s="219"/>
      <c r="LTA6" s="219"/>
      <c r="LTB6" s="219"/>
      <c r="LTC6" s="219"/>
      <c r="LTD6" s="219"/>
      <c r="LTE6" s="219"/>
      <c r="LTF6" s="219"/>
      <c r="LTG6" s="219"/>
      <c r="LTH6" s="219"/>
      <c r="LTI6" s="219"/>
      <c r="LTJ6" s="219"/>
      <c r="LTK6" s="219"/>
      <c r="LTL6" s="219"/>
      <c r="LTM6" s="219"/>
      <c r="LTN6" s="219"/>
      <c r="LTO6" s="219"/>
      <c r="LTP6" s="219"/>
      <c r="LTQ6" s="219"/>
      <c r="LTR6" s="219"/>
      <c r="LTS6" s="219"/>
      <c r="LTT6" s="219"/>
      <c r="LTU6" s="219"/>
      <c r="LTV6" s="219"/>
      <c r="LTW6" s="219"/>
      <c r="LTX6" s="219"/>
      <c r="LTY6" s="219"/>
      <c r="LTZ6" s="219"/>
      <c r="LUA6" s="219"/>
      <c r="LUB6" s="219"/>
      <c r="LUC6" s="219"/>
      <c r="LUD6" s="219"/>
      <c r="LUE6" s="219"/>
      <c r="LUF6" s="219"/>
      <c r="LUG6" s="219"/>
      <c r="LUH6" s="219"/>
      <c r="LUI6" s="219"/>
      <c r="LUJ6" s="219"/>
      <c r="LUK6" s="219"/>
      <c r="LUL6" s="219"/>
      <c r="LUM6" s="219"/>
      <c r="LUN6" s="219"/>
      <c r="LUO6" s="219"/>
      <c r="LUP6" s="219"/>
      <c r="LUQ6" s="219"/>
      <c r="LUR6" s="219"/>
      <c r="LUS6" s="219"/>
      <c r="LUT6" s="219"/>
      <c r="LUU6" s="219"/>
      <c r="LUV6" s="219"/>
      <c r="LUW6" s="219"/>
      <c r="LUX6" s="219"/>
      <c r="LUY6" s="219"/>
      <c r="LUZ6" s="219"/>
      <c r="LVA6" s="219"/>
      <c r="LVB6" s="219"/>
      <c r="LVC6" s="219"/>
      <c r="LVD6" s="219"/>
      <c r="LVE6" s="219"/>
      <c r="LVF6" s="219"/>
      <c r="LVG6" s="219"/>
      <c r="LVH6" s="219"/>
      <c r="LVI6" s="219"/>
      <c r="LVJ6" s="219"/>
      <c r="LVK6" s="219"/>
      <c r="LVL6" s="219"/>
      <c r="LVM6" s="219"/>
      <c r="LVN6" s="219"/>
      <c r="LVO6" s="219"/>
      <c r="LVP6" s="219"/>
      <c r="LVQ6" s="219"/>
      <c r="LVR6" s="219"/>
      <c r="LVS6" s="219"/>
      <c r="LVT6" s="219"/>
      <c r="LVU6" s="219"/>
      <c r="LVV6" s="219"/>
      <c r="LVW6" s="219"/>
      <c r="LVX6" s="219"/>
      <c r="LVY6" s="219"/>
      <c r="LVZ6" s="219"/>
      <c r="LWA6" s="219"/>
      <c r="LWB6" s="219"/>
      <c r="LWC6" s="219"/>
      <c r="LWD6" s="219"/>
      <c r="LWE6" s="219"/>
      <c r="LWF6" s="219"/>
      <c r="LWG6" s="219"/>
      <c r="LWH6" s="219"/>
      <c r="LWI6" s="219"/>
      <c r="LWJ6" s="219"/>
      <c r="LWK6" s="219"/>
      <c r="LWL6" s="219"/>
      <c r="LWM6" s="219"/>
      <c r="LWN6" s="219"/>
      <c r="LWO6" s="219"/>
      <c r="LWP6" s="219"/>
      <c r="LWQ6" s="219"/>
      <c r="LWR6" s="219"/>
      <c r="LWS6" s="219"/>
      <c r="LWT6" s="219"/>
      <c r="LWU6" s="219"/>
      <c r="LWV6" s="219"/>
      <c r="LWW6" s="219"/>
      <c r="LWX6" s="219"/>
      <c r="LWY6" s="219"/>
      <c r="LWZ6" s="219"/>
      <c r="LXA6" s="219"/>
      <c r="LXB6" s="219"/>
      <c r="LXC6" s="219"/>
      <c r="LXD6" s="219"/>
      <c r="LXE6" s="219"/>
      <c r="LXF6" s="219"/>
      <c r="LXG6" s="219"/>
      <c r="LXH6" s="219"/>
      <c r="LXI6" s="219"/>
      <c r="LXJ6" s="219"/>
      <c r="LXK6" s="219"/>
      <c r="LXL6" s="219"/>
      <c r="LXM6" s="219"/>
      <c r="LXN6" s="219"/>
      <c r="LXO6" s="219"/>
      <c r="LXP6" s="219"/>
      <c r="LXQ6" s="219"/>
      <c r="LXR6" s="219"/>
      <c r="LXS6" s="219"/>
      <c r="LXT6" s="219"/>
      <c r="LXU6" s="219"/>
      <c r="LXV6" s="219"/>
      <c r="LXW6" s="219"/>
      <c r="LXX6" s="219"/>
      <c r="LXY6" s="219"/>
      <c r="LXZ6" s="219"/>
      <c r="LYA6" s="219"/>
      <c r="LYB6" s="219"/>
      <c r="LYC6" s="219"/>
      <c r="LYD6" s="219"/>
      <c r="LYE6" s="219"/>
      <c r="LYF6" s="219"/>
      <c r="LYG6" s="219"/>
      <c r="LYH6" s="219"/>
      <c r="LYI6" s="219"/>
      <c r="LYJ6" s="219"/>
      <c r="LYK6" s="219"/>
      <c r="LYL6" s="219"/>
      <c r="LYM6" s="219"/>
      <c r="LYN6" s="219"/>
      <c r="LYO6" s="219"/>
      <c r="LYP6" s="219"/>
      <c r="LYQ6" s="219"/>
      <c r="LYR6" s="219"/>
      <c r="LYS6" s="219"/>
      <c r="LYT6" s="219"/>
      <c r="LYU6" s="219"/>
      <c r="LYV6" s="219"/>
      <c r="LYW6" s="219"/>
      <c r="LYX6" s="219"/>
      <c r="LYY6" s="219"/>
      <c r="LYZ6" s="219"/>
      <c r="LZA6" s="219"/>
      <c r="LZB6" s="219"/>
      <c r="LZC6" s="219"/>
      <c r="LZD6" s="219"/>
      <c r="LZE6" s="219"/>
      <c r="LZF6" s="219"/>
      <c r="LZG6" s="219"/>
      <c r="LZH6" s="219"/>
      <c r="LZI6" s="219"/>
      <c r="LZJ6" s="219"/>
      <c r="LZK6" s="219"/>
      <c r="LZL6" s="219"/>
      <c r="LZM6" s="219"/>
      <c r="LZN6" s="219"/>
      <c r="LZO6" s="219"/>
      <c r="LZP6" s="219"/>
      <c r="LZQ6" s="219"/>
      <c r="LZR6" s="219"/>
      <c r="LZS6" s="219"/>
      <c r="LZT6" s="219"/>
      <c r="LZU6" s="219"/>
      <c r="LZV6" s="219"/>
      <c r="LZW6" s="219"/>
      <c r="LZX6" s="219"/>
      <c r="LZY6" s="219"/>
      <c r="LZZ6" s="219"/>
      <c r="MAA6" s="219"/>
      <c r="MAB6" s="219"/>
      <c r="MAC6" s="219"/>
      <c r="MAD6" s="219"/>
      <c r="MAE6" s="219"/>
      <c r="MAF6" s="219"/>
      <c r="MAG6" s="219"/>
      <c r="MAH6" s="219"/>
      <c r="MAI6" s="219"/>
      <c r="MAJ6" s="219"/>
      <c r="MAK6" s="219"/>
      <c r="MAL6" s="219"/>
      <c r="MAM6" s="219"/>
      <c r="MAN6" s="219"/>
      <c r="MAO6" s="219"/>
      <c r="MAP6" s="219"/>
      <c r="MAQ6" s="219"/>
      <c r="MAR6" s="219"/>
      <c r="MAS6" s="219"/>
      <c r="MAT6" s="219"/>
      <c r="MAU6" s="219"/>
      <c r="MAV6" s="219"/>
      <c r="MAW6" s="219"/>
      <c r="MAX6" s="219"/>
      <c r="MAY6" s="219"/>
      <c r="MAZ6" s="219"/>
      <c r="MBA6" s="219"/>
      <c r="MBB6" s="219"/>
      <c r="MBC6" s="219"/>
      <c r="MBD6" s="219"/>
      <c r="MBE6" s="219"/>
      <c r="MBF6" s="219"/>
      <c r="MBG6" s="219"/>
      <c r="MBH6" s="219"/>
      <c r="MBI6" s="219"/>
      <c r="MBJ6" s="219"/>
      <c r="MBK6" s="219"/>
      <c r="MBL6" s="219"/>
      <c r="MBM6" s="219"/>
      <c r="MBN6" s="219"/>
      <c r="MBO6" s="219"/>
      <c r="MBP6" s="219"/>
      <c r="MBQ6" s="219"/>
      <c r="MBR6" s="219"/>
      <c r="MBS6" s="219"/>
      <c r="MBT6" s="219"/>
      <c r="MBU6" s="219"/>
      <c r="MBV6" s="219"/>
      <c r="MBW6" s="219"/>
      <c r="MBX6" s="219"/>
      <c r="MBY6" s="219"/>
      <c r="MBZ6" s="219"/>
      <c r="MCA6" s="219"/>
      <c r="MCB6" s="219"/>
      <c r="MCC6" s="219"/>
      <c r="MCD6" s="219"/>
      <c r="MCE6" s="219"/>
      <c r="MCF6" s="219"/>
      <c r="MCG6" s="219"/>
      <c r="MCH6" s="219"/>
      <c r="MCI6" s="219"/>
      <c r="MCJ6" s="219"/>
      <c r="MCK6" s="219"/>
      <c r="MCL6" s="219"/>
      <c r="MCM6" s="219"/>
      <c r="MCN6" s="219"/>
      <c r="MCO6" s="219"/>
      <c r="MCP6" s="219"/>
      <c r="MCQ6" s="219"/>
      <c r="MCR6" s="219"/>
      <c r="MCS6" s="219"/>
      <c r="MCT6" s="219"/>
      <c r="MCU6" s="219"/>
      <c r="MCV6" s="219"/>
      <c r="MCW6" s="219"/>
      <c r="MCX6" s="219"/>
      <c r="MCY6" s="219"/>
      <c r="MCZ6" s="219"/>
      <c r="MDA6" s="219"/>
      <c r="MDB6" s="219"/>
      <c r="MDC6" s="219"/>
      <c r="MDD6" s="219"/>
      <c r="MDE6" s="219"/>
      <c r="MDF6" s="219"/>
      <c r="MDG6" s="219"/>
      <c r="MDH6" s="219"/>
      <c r="MDI6" s="219"/>
      <c r="MDJ6" s="219"/>
      <c r="MDK6" s="219"/>
      <c r="MDL6" s="219"/>
      <c r="MDM6" s="219"/>
      <c r="MDN6" s="219"/>
      <c r="MDO6" s="219"/>
      <c r="MDP6" s="219"/>
      <c r="MDQ6" s="219"/>
      <c r="MDR6" s="219"/>
      <c r="MDS6" s="219"/>
      <c r="MDT6" s="219"/>
      <c r="MDU6" s="219"/>
      <c r="MDV6" s="219"/>
      <c r="MDW6" s="219"/>
      <c r="MDX6" s="219"/>
      <c r="MDY6" s="219"/>
      <c r="MDZ6" s="219"/>
      <c r="MEA6" s="219"/>
      <c r="MEB6" s="219"/>
      <c r="MEC6" s="219"/>
      <c r="MED6" s="219"/>
      <c r="MEE6" s="219"/>
      <c r="MEF6" s="219"/>
      <c r="MEG6" s="219"/>
      <c r="MEH6" s="219"/>
      <c r="MEI6" s="219"/>
      <c r="MEJ6" s="219"/>
      <c r="MEK6" s="219"/>
      <c r="MEL6" s="219"/>
      <c r="MEM6" s="219"/>
      <c r="MEN6" s="219"/>
      <c r="MEO6" s="219"/>
      <c r="MEP6" s="219"/>
      <c r="MEQ6" s="219"/>
      <c r="MER6" s="219"/>
      <c r="MES6" s="219"/>
      <c r="MET6" s="219"/>
      <c r="MEU6" s="219"/>
      <c r="MEV6" s="219"/>
      <c r="MEW6" s="219"/>
      <c r="MEX6" s="219"/>
      <c r="MEY6" s="219"/>
      <c r="MEZ6" s="219"/>
      <c r="MFA6" s="219"/>
      <c r="MFB6" s="219"/>
      <c r="MFC6" s="219"/>
      <c r="MFD6" s="219"/>
      <c r="MFE6" s="219"/>
      <c r="MFF6" s="219"/>
      <c r="MFG6" s="219"/>
      <c r="MFH6" s="219"/>
      <c r="MFI6" s="219"/>
      <c r="MFJ6" s="219"/>
      <c r="MFK6" s="219"/>
      <c r="MFL6" s="219"/>
      <c r="MFM6" s="219"/>
      <c r="MFN6" s="219"/>
      <c r="MFO6" s="219"/>
      <c r="MFP6" s="219"/>
      <c r="MFQ6" s="219"/>
      <c r="MFR6" s="219"/>
      <c r="MFS6" s="219"/>
      <c r="MFT6" s="219"/>
      <c r="MFU6" s="219"/>
      <c r="MFV6" s="219"/>
      <c r="MFW6" s="219"/>
      <c r="MFX6" s="219"/>
      <c r="MFY6" s="219"/>
      <c r="MFZ6" s="219"/>
      <c r="MGA6" s="219"/>
      <c r="MGB6" s="219"/>
      <c r="MGC6" s="219"/>
      <c r="MGD6" s="219"/>
      <c r="MGE6" s="219"/>
      <c r="MGF6" s="219"/>
      <c r="MGG6" s="219"/>
      <c r="MGH6" s="219"/>
      <c r="MGI6" s="219"/>
      <c r="MGJ6" s="219"/>
      <c r="MGK6" s="219"/>
      <c r="MGL6" s="219"/>
      <c r="MGM6" s="219"/>
      <c r="MGN6" s="219"/>
      <c r="MGO6" s="219"/>
      <c r="MGP6" s="219"/>
      <c r="MGQ6" s="219"/>
      <c r="MGR6" s="219"/>
      <c r="MGS6" s="219"/>
      <c r="MGT6" s="219"/>
      <c r="MGU6" s="219"/>
      <c r="MGV6" s="219"/>
      <c r="MGW6" s="219"/>
      <c r="MGX6" s="219"/>
      <c r="MGY6" s="219"/>
      <c r="MGZ6" s="219"/>
      <c r="MHA6" s="219"/>
      <c r="MHB6" s="219"/>
      <c r="MHC6" s="219"/>
      <c r="MHD6" s="219"/>
      <c r="MHE6" s="219"/>
      <c r="MHF6" s="219"/>
      <c r="MHG6" s="219"/>
      <c r="MHH6" s="219"/>
      <c r="MHI6" s="219"/>
      <c r="MHJ6" s="219"/>
      <c r="MHK6" s="219"/>
      <c r="MHL6" s="219"/>
      <c r="MHM6" s="219"/>
      <c r="MHN6" s="219"/>
      <c r="MHO6" s="219"/>
      <c r="MHP6" s="219"/>
      <c r="MHQ6" s="219"/>
      <c r="MHR6" s="219"/>
      <c r="MHS6" s="219"/>
      <c r="MHT6" s="219"/>
      <c r="MHU6" s="219"/>
      <c r="MHV6" s="219"/>
      <c r="MHW6" s="219"/>
      <c r="MHX6" s="219"/>
      <c r="MHY6" s="219"/>
      <c r="MHZ6" s="219"/>
      <c r="MIA6" s="219"/>
      <c r="MIB6" s="219"/>
      <c r="MIC6" s="219"/>
      <c r="MID6" s="219"/>
      <c r="MIE6" s="219"/>
      <c r="MIF6" s="219"/>
      <c r="MIG6" s="219"/>
      <c r="MIH6" s="219"/>
      <c r="MII6" s="219"/>
      <c r="MIJ6" s="219"/>
      <c r="MIK6" s="219"/>
      <c r="MIL6" s="219"/>
      <c r="MIM6" s="219"/>
      <c r="MIN6" s="219"/>
      <c r="MIO6" s="219"/>
      <c r="MIP6" s="219"/>
      <c r="MIQ6" s="219"/>
      <c r="MIR6" s="219"/>
      <c r="MIS6" s="219"/>
      <c r="MIT6" s="219"/>
      <c r="MIU6" s="219"/>
      <c r="MIV6" s="219"/>
      <c r="MIW6" s="219"/>
      <c r="MIX6" s="219"/>
      <c r="MIY6" s="219"/>
      <c r="MIZ6" s="219"/>
      <c r="MJA6" s="219"/>
      <c r="MJB6" s="219"/>
      <c r="MJC6" s="219"/>
      <c r="MJD6" s="219"/>
      <c r="MJE6" s="219"/>
      <c r="MJF6" s="219"/>
      <c r="MJG6" s="219"/>
      <c r="MJH6" s="219"/>
      <c r="MJI6" s="219"/>
      <c r="MJJ6" s="219"/>
      <c r="MJK6" s="219"/>
      <c r="MJL6" s="219"/>
      <c r="MJM6" s="219"/>
      <c r="MJN6" s="219"/>
      <c r="MJO6" s="219"/>
      <c r="MJP6" s="219"/>
      <c r="MJQ6" s="219"/>
      <c r="MJR6" s="219"/>
      <c r="MJS6" s="219"/>
      <c r="MJT6" s="219"/>
      <c r="MJU6" s="219"/>
      <c r="MJV6" s="219"/>
      <c r="MJW6" s="219"/>
      <c r="MJX6" s="219"/>
      <c r="MJY6" s="219"/>
      <c r="MJZ6" s="219"/>
      <c r="MKA6" s="219"/>
      <c r="MKB6" s="219"/>
      <c r="MKC6" s="219"/>
      <c r="MKD6" s="219"/>
      <c r="MKE6" s="219"/>
      <c r="MKF6" s="219"/>
      <c r="MKG6" s="219"/>
      <c r="MKH6" s="219"/>
      <c r="MKI6" s="219"/>
      <c r="MKJ6" s="219"/>
      <c r="MKK6" s="219"/>
      <c r="MKL6" s="219"/>
      <c r="MKM6" s="219"/>
      <c r="MKN6" s="219"/>
      <c r="MKO6" s="219"/>
      <c r="MKP6" s="219"/>
      <c r="MKQ6" s="219"/>
      <c r="MKR6" s="219"/>
      <c r="MKS6" s="219"/>
      <c r="MKT6" s="219"/>
      <c r="MKU6" s="219"/>
      <c r="MKV6" s="219"/>
      <c r="MKW6" s="219"/>
      <c r="MKX6" s="219"/>
      <c r="MKY6" s="219"/>
      <c r="MKZ6" s="219"/>
      <c r="MLA6" s="219"/>
      <c r="MLB6" s="219"/>
      <c r="MLC6" s="219"/>
      <c r="MLD6" s="219"/>
      <c r="MLE6" s="219"/>
      <c r="MLF6" s="219"/>
      <c r="MLG6" s="219"/>
      <c r="MLH6" s="219"/>
      <c r="MLI6" s="219"/>
      <c r="MLJ6" s="219"/>
      <c r="MLK6" s="219"/>
      <c r="MLL6" s="219"/>
      <c r="MLM6" s="219"/>
      <c r="MLN6" s="219"/>
      <c r="MLO6" s="219"/>
      <c r="MLP6" s="219"/>
      <c r="MLQ6" s="219"/>
      <c r="MLR6" s="219"/>
      <c r="MLS6" s="219"/>
      <c r="MLT6" s="219"/>
      <c r="MLU6" s="219"/>
      <c r="MLV6" s="219"/>
      <c r="MLW6" s="219"/>
      <c r="MLX6" s="219"/>
      <c r="MLY6" s="219"/>
      <c r="MLZ6" s="219"/>
      <c r="MMA6" s="219"/>
      <c r="MMB6" s="219"/>
      <c r="MMC6" s="219"/>
      <c r="MMD6" s="219"/>
      <c r="MME6" s="219"/>
      <c r="MMF6" s="219"/>
      <c r="MMG6" s="219"/>
      <c r="MMH6" s="219"/>
      <c r="MMI6" s="219"/>
      <c r="MMJ6" s="219"/>
      <c r="MMK6" s="219"/>
      <c r="MML6" s="219"/>
      <c r="MMM6" s="219"/>
      <c r="MMN6" s="219"/>
      <c r="MMO6" s="219"/>
      <c r="MMP6" s="219"/>
      <c r="MMQ6" s="219"/>
      <c r="MMR6" s="219"/>
      <c r="MMS6" s="219"/>
      <c r="MMT6" s="219"/>
      <c r="MMU6" s="219"/>
      <c r="MMV6" s="219"/>
      <c r="MMW6" s="219"/>
      <c r="MMX6" s="219"/>
      <c r="MMY6" s="219"/>
      <c r="MMZ6" s="219"/>
      <c r="MNA6" s="219"/>
      <c r="MNB6" s="219"/>
      <c r="MNC6" s="219"/>
      <c r="MND6" s="219"/>
      <c r="MNE6" s="219"/>
      <c r="MNF6" s="219"/>
      <c r="MNG6" s="219"/>
      <c r="MNH6" s="219"/>
      <c r="MNI6" s="219"/>
      <c r="MNJ6" s="219"/>
      <c r="MNK6" s="219"/>
      <c r="MNL6" s="219"/>
      <c r="MNM6" s="219"/>
      <c r="MNN6" s="219"/>
      <c r="MNO6" s="219"/>
      <c r="MNP6" s="219"/>
      <c r="MNQ6" s="219"/>
      <c r="MNR6" s="219"/>
      <c r="MNS6" s="219"/>
      <c r="MNT6" s="219"/>
      <c r="MNU6" s="219"/>
      <c r="MNV6" s="219"/>
      <c r="MNW6" s="219"/>
      <c r="MNX6" s="219"/>
      <c r="MNY6" s="219"/>
      <c r="MNZ6" s="219"/>
      <c r="MOA6" s="219"/>
      <c r="MOB6" s="219"/>
      <c r="MOC6" s="219"/>
      <c r="MOD6" s="219"/>
      <c r="MOE6" s="219"/>
      <c r="MOF6" s="219"/>
      <c r="MOG6" s="219"/>
      <c r="MOH6" s="219"/>
      <c r="MOI6" s="219"/>
      <c r="MOJ6" s="219"/>
      <c r="MOK6" s="219"/>
      <c r="MOL6" s="219"/>
      <c r="MOM6" s="219"/>
      <c r="MON6" s="219"/>
      <c r="MOO6" s="219"/>
      <c r="MOP6" s="219"/>
      <c r="MOQ6" s="219"/>
      <c r="MOR6" s="219"/>
      <c r="MOS6" s="219"/>
      <c r="MOT6" s="219"/>
      <c r="MOU6" s="219"/>
      <c r="MOV6" s="219"/>
      <c r="MOW6" s="219"/>
      <c r="MOX6" s="219"/>
      <c r="MOY6" s="219"/>
      <c r="MOZ6" s="219"/>
      <c r="MPA6" s="219"/>
      <c r="MPB6" s="219"/>
      <c r="MPC6" s="219"/>
      <c r="MPD6" s="219"/>
      <c r="MPE6" s="219"/>
      <c r="MPF6" s="219"/>
      <c r="MPG6" s="219"/>
      <c r="MPH6" s="219"/>
      <c r="MPI6" s="219"/>
      <c r="MPJ6" s="219"/>
      <c r="MPK6" s="219"/>
      <c r="MPL6" s="219"/>
      <c r="MPM6" s="219"/>
      <c r="MPN6" s="219"/>
      <c r="MPO6" s="219"/>
      <c r="MPP6" s="219"/>
      <c r="MPQ6" s="219"/>
      <c r="MPR6" s="219"/>
      <c r="MPS6" s="219"/>
      <c r="MPT6" s="219"/>
      <c r="MPU6" s="219"/>
      <c r="MPV6" s="219"/>
      <c r="MPW6" s="219"/>
      <c r="MPX6" s="219"/>
      <c r="MPY6" s="219"/>
      <c r="MPZ6" s="219"/>
      <c r="MQA6" s="219"/>
      <c r="MQB6" s="219"/>
      <c r="MQC6" s="219"/>
      <c r="MQD6" s="219"/>
      <c r="MQE6" s="219"/>
      <c r="MQF6" s="219"/>
      <c r="MQG6" s="219"/>
      <c r="MQH6" s="219"/>
      <c r="MQI6" s="219"/>
      <c r="MQJ6" s="219"/>
      <c r="MQK6" s="219"/>
      <c r="MQL6" s="219"/>
      <c r="MQM6" s="219"/>
      <c r="MQN6" s="219"/>
      <c r="MQO6" s="219"/>
      <c r="MQP6" s="219"/>
      <c r="MQQ6" s="219"/>
      <c r="MQR6" s="219"/>
      <c r="MQS6" s="219"/>
      <c r="MQT6" s="219"/>
      <c r="MQU6" s="219"/>
      <c r="MQV6" s="219"/>
      <c r="MQW6" s="219"/>
      <c r="MQX6" s="219"/>
      <c r="MQY6" s="219"/>
      <c r="MQZ6" s="219"/>
      <c r="MRA6" s="219"/>
      <c r="MRB6" s="219"/>
      <c r="MRC6" s="219"/>
      <c r="MRD6" s="219"/>
      <c r="MRE6" s="219"/>
      <c r="MRF6" s="219"/>
      <c r="MRG6" s="219"/>
      <c r="MRH6" s="219"/>
      <c r="MRI6" s="219"/>
      <c r="MRJ6" s="219"/>
      <c r="MRK6" s="219"/>
      <c r="MRL6" s="219"/>
      <c r="MRM6" s="219"/>
      <c r="MRN6" s="219"/>
      <c r="MRO6" s="219"/>
      <c r="MRP6" s="219"/>
      <c r="MRQ6" s="219"/>
      <c r="MRR6" s="219"/>
      <c r="MRS6" s="219"/>
      <c r="MRT6" s="219"/>
      <c r="MRU6" s="219"/>
      <c r="MRV6" s="219"/>
      <c r="MRW6" s="219"/>
      <c r="MRX6" s="219"/>
      <c r="MRY6" s="219"/>
      <c r="MRZ6" s="219"/>
      <c r="MSA6" s="219"/>
      <c r="MSB6" s="219"/>
      <c r="MSC6" s="219"/>
      <c r="MSD6" s="219"/>
      <c r="MSE6" s="219"/>
      <c r="MSF6" s="219"/>
      <c r="MSG6" s="219"/>
      <c r="MSH6" s="219"/>
      <c r="MSI6" s="219"/>
      <c r="MSJ6" s="219"/>
      <c r="MSK6" s="219"/>
      <c r="MSL6" s="219"/>
      <c r="MSM6" s="219"/>
      <c r="MSN6" s="219"/>
      <c r="MSO6" s="219"/>
      <c r="MSP6" s="219"/>
      <c r="MSQ6" s="219"/>
      <c r="MSR6" s="219"/>
      <c r="MSS6" s="219"/>
      <c r="MST6" s="219"/>
      <c r="MSU6" s="219"/>
      <c r="MSV6" s="219"/>
      <c r="MSW6" s="219"/>
      <c r="MSX6" s="219"/>
      <c r="MSY6" s="219"/>
      <c r="MSZ6" s="219"/>
      <c r="MTA6" s="219"/>
      <c r="MTB6" s="219"/>
      <c r="MTC6" s="219"/>
      <c r="MTD6" s="219"/>
      <c r="MTE6" s="219"/>
      <c r="MTF6" s="219"/>
      <c r="MTG6" s="219"/>
      <c r="MTH6" s="219"/>
      <c r="MTI6" s="219"/>
      <c r="MTJ6" s="219"/>
      <c r="MTK6" s="219"/>
      <c r="MTL6" s="219"/>
      <c r="MTM6" s="219"/>
      <c r="MTN6" s="219"/>
      <c r="MTO6" s="219"/>
      <c r="MTP6" s="219"/>
      <c r="MTQ6" s="219"/>
      <c r="MTR6" s="219"/>
      <c r="MTS6" s="219"/>
      <c r="MTT6" s="219"/>
      <c r="MTU6" s="219"/>
      <c r="MTV6" s="219"/>
      <c r="MTW6" s="219"/>
      <c r="MTX6" s="219"/>
      <c r="MTY6" s="219"/>
      <c r="MTZ6" s="219"/>
      <c r="MUA6" s="219"/>
      <c r="MUB6" s="219"/>
      <c r="MUC6" s="219"/>
      <c r="MUD6" s="219"/>
      <c r="MUE6" s="219"/>
      <c r="MUF6" s="219"/>
      <c r="MUG6" s="219"/>
      <c r="MUH6" s="219"/>
      <c r="MUI6" s="219"/>
      <c r="MUJ6" s="219"/>
      <c r="MUK6" s="219"/>
      <c r="MUL6" s="219"/>
      <c r="MUM6" s="219"/>
      <c r="MUN6" s="219"/>
      <c r="MUO6" s="219"/>
      <c r="MUP6" s="219"/>
      <c r="MUQ6" s="219"/>
      <c r="MUR6" s="219"/>
      <c r="MUS6" s="219"/>
      <c r="MUT6" s="219"/>
      <c r="MUU6" s="219"/>
      <c r="MUV6" s="219"/>
      <c r="MUW6" s="219"/>
      <c r="MUX6" s="219"/>
      <c r="MUY6" s="219"/>
      <c r="MUZ6" s="219"/>
      <c r="MVA6" s="219"/>
      <c r="MVB6" s="219"/>
      <c r="MVC6" s="219"/>
      <c r="MVD6" s="219"/>
      <c r="MVE6" s="219"/>
      <c r="MVF6" s="219"/>
      <c r="MVG6" s="219"/>
      <c r="MVH6" s="219"/>
      <c r="MVI6" s="219"/>
      <c r="MVJ6" s="219"/>
      <c r="MVK6" s="219"/>
      <c r="MVL6" s="219"/>
      <c r="MVM6" s="219"/>
      <c r="MVN6" s="219"/>
      <c r="MVO6" s="219"/>
      <c r="MVP6" s="219"/>
      <c r="MVQ6" s="219"/>
      <c r="MVR6" s="219"/>
      <c r="MVS6" s="219"/>
      <c r="MVT6" s="219"/>
      <c r="MVU6" s="219"/>
      <c r="MVV6" s="219"/>
      <c r="MVW6" s="219"/>
      <c r="MVX6" s="219"/>
      <c r="MVY6" s="219"/>
      <c r="MVZ6" s="219"/>
      <c r="MWA6" s="219"/>
      <c r="MWB6" s="219"/>
      <c r="MWC6" s="219"/>
      <c r="MWD6" s="219"/>
      <c r="MWE6" s="219"/>
      <c r="MWF6" s="219"/>
      <c r="MWG6" s="219"/>
      <c r="MWH6" s="219"/>
      <c r="MWI6" s="219"/>
      <c r="MWJ6" s="219"/>
      <c r="MWK6" s="219"/>
      <c r="MWL6" s="219"/>
      <c r="MWM6" s="219"/>
      <c r="MWN6" s="219"/>
      <c r="MWO6" s="219"/>
      <c r="MWP6" s="219"/>
      <c r="MWQ6" s="219"/>
      <c r="MWR6" s="219"/>
      <c r="MWS6" s="219"/>
      <c r="MWT6" s="219"/>
      <c r="MWU6" s="219"/>
      <c r="MWV6" s="219"/>
      <c r="MWW6" s="219"/>
      <c r="MWX6" s="219"/>
      <c r="MWY6" s="219"/>
      <c r="MWZ6" s="219"/>
      <c r="MXA6" s="219"/>
      <c r="MXB6" s="219"/>
      <c r="MXC6" s="219"/>
      <c r="MXD6" s="219"/>
      <c r="MXE6" s="219"/>
      <c r="MXF6" s="219"/>
      <c r="MXG6" s="219"/>
      <c r="MXH6" s="219"/>
      <c r="MXI6" s="219"/>
      <c r="MXJ6" s="219"/>
      <c r="MXK6" s="219"/>
      <c r="MXL6" s="219"/>
      <c r="MXM6" s="219"/>
      <c r="MXN6" s="219"/>
      <c r="MXO6" s="219"/>
      <c r="MXP6" s="219"/>
      <c r="MXQ6" s="219"/>
      <c r="MXR6" s="219"/>
      <c r="MXS6" s="219"/>
      <c r="MXT6" s="219"/>
      <c r="MXU6" s="219"/>
      <c r="MXV6" s="219"/>
      <c r="MXW6" s="219"/>
      <c r="MXX6" s="219"/>
      <c r="MXY6" s="219"/>
      <c r="MXZ6" s="219"/>
      <c r="MYA6" s="219"/>
      <c r="MYB6" s="219"/>
      <c r="MYC6" s="219"/>
      <c r="MYD6" s="219"/>
      <c r="MYE6" s="219"/>
      <c r="MYF6" s="219"/>
      <c r="MYG6" s="219"/>
      <c r="MYH6" s="219"/>
      <c r="MYI6" s="219"/>
      <c r="MYJ6" s="219"/>
      <c r="MYK6" s="219"/>
      <c r="MYL6" s="219"/>
      <c r="MYM6" s="219"/>
      <c r="MYN6" s="219"/>
      <c r="MYO6" s="219"/>
      <c r="MYP6" s="219"/>
      <c r="MYQ6" s="219"/>
      <c r="MYR6" s="219"/>
      <c r="MYS6" s="219"/>
      <c r="MYT6" s="219"/>
      <c r="MYU6" s="219"/>
      <c r="MYV6" s="219"/>
      <c r="MYW6" s="219"/>
      <c r="MYX6" s="219"/>
      <c r="MYY6" s="219"/>
      <c r="MYZ6" s="219"/>
      <c r="MZA6" s="219"/>
      <c r="MZB6" s="219"/>
      <c r="MZC6" s="219"/>
      <c r="MZD6" s="219"/>
      <c r="MZE6" s="219"/>
      <c r="MZF6" s="219"/>
      <c r="MZG6" s="219"/>
      <c r="MZH6" s="219"/>
      <c r="MZI6" s="219"/>
      <c r="MZJ6" s="219"/>
      <c r="MZK6" s="219"/>
      <c r="MZL6" s="219"/>
      <c r="MZM6" s="219"/>
      <c r="MZN6" s="219"/>
      <c r="MZO6" s="219"/>
      <c r="MZP6" s="219"/>
      <c r="MZQ6" s="219"/>
      <c r="MZR6" s="219"/>
      <c r="MZS6" s="219"/>
      <c r="MZT6" s="219"/>
      <c r="MZU6" s="219"/>
      <c r="MZV6" s="219"/>
      <c r="MZW6" s="219"/>
      <c r="MZX6" s="219"/>
      <c r="MZY6" s="219"/>
      <c r="MZZ6" s="219"/>
      <c r="NAA6" s="219"/>
      <c r="NAB6" s="219"/>
      <c r="NAC6" s="219"/>
      <c r="NAD6" s="219"/>
      <c r="NAE6" s="219"/>
      <c r="NAF6" s="219"/>
      <c r="NAG6" s="219"/>
      <c r="NAH6" s="219"/>
      <c r="NAI6" s="219"/>
      <c r="NAJ6" s="219"/>
      <c r="NAK6" s="219"/>
      <c r="NAL6" s="219"/>
      <c r="NAM6" s="219"/>
      <c r="NAN6" s="219"/>
      <c r="NAO6" s="219"/>
      <c r="NAP6" s="219"/>
      <c r="NAQ6" s="219"/>
      <c r="NAR6" s="219"/>
      <c r="NAS6" s="219"/>
      <c r="NAT6" s="219"/>
      <c r="NAU6" s="219"/>
      <c r="NAV6" s="219"/>
      <c r="NAW6" s="219"/>
      <c r="NAX6" s="219"/>
      <c r="NAY6" s="219"/>
      <c r="NAZ6" s="219"/>
      <c r="NBA6" s="219"/>
      <c r="NBB6" s="219"/>
      <c r="NBC6" s="219"/>
      <c r="NBD6" s="219"/>
      <c r="NBE6" s="219"/>
      <c r="NBF6" s="219"/>
      <c r="NBG6" s="219"/>
      <c r="NBH6" s="219"/>
      <c r="NBI6" s="219"/>
      <c r="NBJ6" s="219"/>
      <c r="NBK6" s="219"/>
      <c r="NBL6" s="219"/>
      <c r="NBM6" s="219"/>
      <c r="NBN6" s="219"/>
      <c r="NBO6" s="219"/>
      <c r="NBP6" s="219"/>
      <c r="NBQ6" s="219"/>
      <c r="NBR6" s="219"/>
      <c r="NBS6" s="219"/>
      <c r="NBT6" s="219"/>
      <c r="NBU6" s="219"/>
      <c r="NBV6" s="219"/>
      <c r="NBW6" s="219"/>
      <c r="NBX6" s="219"/>
      <c r="NBY6" s="219"/>
      <c r="NBZ6" s="219"/>
      <c r="NCA6" s="219"/>
      <c r="NCB6" s="219"/>
      <c r="NCC6" s="219"/>
      <c r="NCD6" s="219"/>
      <c r="NCE6" s="219"/>
      <c r="NCF6" s="219"/>
      <c r="NCG6" s="219"/>
      <c r="NCH6" s="219"/>
      <c r="NCI6" s="219"/>
      <c r="NCJ6" s="219"/>
      <c r="NCK6" s="219"/>
      <c r="NCL6" s="219"/>
      <c r="NCM6" s="219"/>
      <c r="NCN6" s="219"/>
      <c r="NCO6" s="219"/>
      <c r="NCP6" s="219"/>
      <c r="NCQ6" s="219"/>
      <c r="NCR6" s="219"/>
      <c r="NCS6" s="219"/>
      <c r="NCT6" s="219"/>
      <c r="NCU6" s="219"/>
      <c r="NCV6" s="219"/>
      <c r="NCW6" s="219"/>
      <c r="NCX6" s="219"/>
      <c r="NCY6" s="219"/>
      <c r="NCZ6" s="219"/>
      <c r="NDA6" s="219"/>
      <c r="NDB6" s="219"/>
      <c r="NDC6" s="219"/>
      <c r="NDD6" s="219"/>
      <c r="NDE6" s="219"/>
      <c r="NDF6" s="219"/>
      <c r="NDG6" s="219"/>
      <c r="NDH6" s="219"/>
      <c r="NDI6" s="219"/>
      <c r="NDJ6" s="219"/>
      <c r="NDK6" s="219"/>
      <c r="NDL6" s="219"/>
      <c r="NDM6" s="219"/>
      <c r="NDN6" s="219"/>
      <c r="NDO6" s="219"/>
      <c r="NDP6" s="219"/>
      <c r="NDQ6" s="219"/>
      <c r="NDR6" s="219"/>
      <c r="NDS6" s="219"/>
      <c r="NDT6" s="219"/>
      <c r="NDU6" s="219"/>
      <c r="NDV6" s="219"/>
      <c r="NDW6" s="219"/>
      <c r="NDX6" s="219"/>
      <c r="NDY6" s="219"/>
      <c r="NDZ6" s="219"/>
      <c r="NEA6" s="219"/>
      <c r="NEB6" s="219"/>
      <c r="NEC6" s="219"/>
      <c r="NED6" s="219"/>
      <c r="NEE6" s="219"/>
      <c r="NEF6" s="219"/>
      <c r="NEG6" s="219"/>
      <c r="NEH6" s="219"/>
      <c r="NEI6" s="219"/>
      <c r="NEJ6" s="219"/>
      <c r="NEK6" s="219"/>
      <c r="NEL6" s="219"/>
      <c r="NEM6" s="219"/>
      <c r="NEN6" s="219"/>
      <c r="NEO6" s="219"/>
      <c r="NEP6" s="219"/>
      <c r="NEQ6" s="219"/>
      <c r="NER6" s="219"/>
      <c r="NES6" s="219"/>
      <c r="NET6" s="219"/>
      <c r="NEU6" s="219"/>
      <c r="NEV6" s="219"/>
      <c r="NEW6" s="219"/>
      <c r="NEX6" s="219"/>
      <c r="NEY6" s="219"/>
      <c r="NEZ6" s="219"/>
      <c r="NFA6" s="219"/>
      <c r="NFB6" s="219"/>
      <c r="NFC6" s="219"/>
      <c r="NFD6" s="219"/>
      <c r="NFE6" s="219"/>
      <c r="NFF6" s="219"/>
      <c r="NFG6" s="219"/>
      <c r="NFH6" s="219"/>
      <c r="NFI6" s="219"/>
      <c r="NFJ6" s="219"/>
      <c r="NFK6" s="219"/>
      <c r="NFL6" s="219"/>
      <c r="NFM6" s="219"/>
      <c r="NFN6" s="219"/>
      <c r="NFO6" s="219"/>
      <c r="NFP6" s="219"/>
      <c r="NFQ6" s="219"/>
      <c r="NFR6" s="219"/>
      <c r="NFS6" s="219"/>
      <c r="NFT6" s="219"/>
      <c r="NFU6" s="219"/>
      <c r="NFV6" s="219"/>
      <c r="NFW6" s="219"/>
      <c r="NFX6" s="219"/>
      <c r="NFY6" s="219"/>
      <c r="NFZ6" s="219"/>
      <c r="NGA6" s="219"/>
      <c r="NGB6" s="219"/>
      <c r="NGC6" s="219"/>
      <c r="NGD6" s="219"/>
      <c r="NGE6" s="219"/>
      <c r="NGF6" s="219"/>
      <c r="NGG6" s="219"/>
      <c r="NGH6" s="219"/>
      <c r="NGI6" s="219"/>
      <c r="NGJ6" s="219"/>
      <c r="NGK6" s="219"/>
      <c r="NGL6" s="219"/>
      <c r="NGM6" s="219"/>
      <c r="NGN6" s="219"/>
      <c r="NGO6" s="219"/>
      <c r="NGP6" s="219"/>
      <c r="NGQ6" s="219"/>
      <c r="NGR6" s="219"/>
      <c r="NGS6" s="219"/>
      <c r="NGT6" s="219"/>
      <c r="NGU6" s="219"/>
      <c r="NGV6" s="219"/>
      <c r="NGW6" s="219"/>
      <c r="NGX6" s="219"/>
      <c r="NGY6" s="219"/>
      <c r="NGZ6" s="219"/>
      <c r="NHA6" s="219"/>
      <c r="NHB6" s="219"/>
      <c r="NHC6" s="219"/>
      <c r="NHD6" s="219"/>
      <c r="NHE6" s="219"/>
      <c r="NHF6" s="219"/>
      <c r="NHG6" s="219"/>
      <c r="NHH6" s="219"/>
      <c r="NHI6" s="219"/>
      <c r="NHJ6" s="219"/>
      <c r="NHK6" s="219"/>
      <c r="NHL6" s="219"/>
      <c r="NHM6" s="219"/>
      <c r="NHN6" s="219"/>
      <c r="NHO6" s="219"/>
      <c r="NHP6" s="219"/>
      <c r="NHQ6" s="219"/>
      <c r="NHR6" s="219"/>
      <c r="NHS6" s="219"/>
      <c r="NHT6" s="219"/>
      <c r="NHU6" s="219"/>
      <c r="NHV6" s="219"/>
      <c r="NHW6" s="219"/>
      <c r="NHX6" s="219"/>
      <c r="NHY6" s="219"/>
      <c r="NHZ6" s="219"/>
      <c r="NIA6" s="219"/>
      <c r="NIB6" s="219"/>
      <c r="NIC6" s="219"/>
      <c r="NID6" s="219"/>
      <c r="NIE6" s="219"/>
      <c r="NIF6" s="219"/>
      <c r="NIG6" s="219"/>
      <c r="NIH6" s="219"/>
      <c r="NII6" s="219"/>
      <c r="NIJ6" s="219"/>
      <c r="NIK6" s="219"/>
      <c r="NIL6" s="219"/>
      <c r="NIM6" s="219"/>
      <c r="NIN6" s="219"/>
      <c r="NIO6" s="219"/>
      <c r="NIP6" s="219"/>
      <c r="NIQ6" s="219"/>
      <c r="NIR6" s="219"/>
      <c r="NIS6" s="219"/>
      <c r="NIT6" s="219"/>
      <c r="NIU6" s="219"/>
      <c r="NIV6" s="219"/>
      <c r="NIW6" s="219"/>
      <c r="NIX6" s="219"/>
      <c r="NIY6" s="219"/>
      <c r="NIZ6" s="219"/>
      <c r="NJA6" s="219"/>
      <c r="NJB6" s="219"/>
      <c r="NJC6" s="219"/>
      <c r="NJD6" s="219"/>
      <c r="NJE6" s="219"/>
      <c r="NJF6" s="219"/>
      <c r="NJG6" s="219"/>
      <c r="NJH6" s="219"/>
      <c r="NJI6" s="219"/>
      <c r="NJJ6" s="219"/>
      <c r="NJK6" s="219"/>
      <c r="NJL6" s="219"/>
      <c r="NJM6" s="219"/>
      <c r="NJN6" s="219"/>
      <c r="NJO6" s="219"/>
      <c r="NJP6" s="219"/>
      <c r="NJQ6" s="219"/>
      <c r="NJR6" s="219"/>
      <c r="NJS6" s="219"/>
      <c r="NJT6" s="219"/>
      <c r="NJU6" s="219"/>
      <c r="NJV6" s="219"/>
      <c r="NJW6" s="219"/>
      <c r="NJX6" s="219"/>
      <c r="NJY6" s="219"/>
      <c r="NJZ6" s="219"/>
      <c r="NKA6" s="219"/>
      <c r="NKB6" s="219"/>
      <c r="NKC6" s="219"/>
      <c r="NKD6" s="219"/>
      <c r="NKE6" s="219"/>
      <c r="NKF6" s="219"/>
      <c r="NKG6" s="219"/>
      <c r="NKH6" s="219"/>
      <c r="NKI6" s="219"/>
      <c r="NKJ6" s="219"/>
      <c r="NKK6" s="219"/>
      <c r="NKL6" s="219"/>
      <c r="NKM6" s="219"/>
      <c r="NKN6" s="219"/>
      <c r="NKO6" s="219"/>
      <c r="NKP6" s="219"/>
      <c r="NKQ6" s="219"/>
      <c r="NKR6" s="219"/>
      <c r="NKS6" s="219"/>
      <c r="NKT6" s="219"/>
      <c r="NKU6" s="219"/>
      <c r="NKV6" s="219"/>
      <c r="NKW6" s="219"/>
      <c r="NKX6" s="219"/>
      <c r="NKY6" s="219"/>
      <c r="NKZ6" s="219"/>
      <c r="NLA6" s="219"/>
      <c r="NLB6" s="219"/>
      <c r="NLC6" s="219"/>
      <c r="NLD6" s="219"/>
      <c r="NLE6" s="219"/>
      <c r="NLF6" s="219"/>
      <c r="NLG6" s="219"/>
      <c r="NLH6" s="219"/>
      <c r="NLI6" s="219"/>
      <c r="NLJ6" s="219"/>
      <c r="NLK6" s="219"/>
      <c r="NLL6" s="219"/>
      <c r="NLM6" s="219"/>
      <c r="NLN6" s="219"/>
      <c r="NLO6" s="219"/>
      <c r="NLP6" s="219"/>
      <c r="NLQ6" s="219"/>
      <c r="NLR6" s="219"/>
      <c r="NLS6" s="219"/>
      <c r="NLT6" s="219"/>
      <c r="NLU6" s="219"/>
      <c r="NLV6" s="219"/>
      <c r="NLW6" s="219"/>
      <c r="NLX6" s="219"/>
      <c r="NLY6" s="219"/>
      <c r="NLZ6" s="219"/>
      <c r="NMA6" s="219"/>
      <c r="NMB6" s="219"/>
      <c r="NMC6" s="219"/>
      <c r="NMD6" s="219"/>
      <c r="NME6" s="219"/>
      <c r="NMF6" s="219"/>
      <c r="NMG6" s="219"/>
      <c r="NMH6" s="219"/>
      <c r="NMI6" s="219"/>
      <c r="NMJ6" s="219"/>
      <c r="NMK6" s="219"/>
      <c r="NML6" s="219"/>
      <c r="NMM6" s="219"/>
      <c r="NMN6" s="219"/>
      <c r="NMO6" s="219"/>
      <c r="NMP6" s="219"/>
      <c r="NMQ6" s="219"/>
      <c r="NMR6" s="219"/>
      <c r="NMS6" s="219"/>
      <c r="NMT6" s="219"/>
      <c r="NMU6" s="219"/>
      <c r="NMV6" s="219"/>
      <c r="NMW6" s="219"/>
      <c r="NMX6" s="219"/>
      <c r="NMY6" s="219"/>
      <c r="NMZ6" s="219"/>
      <c r="NNA6" s="219"/>
      <c r="NNB6" s="219"/>
      <c r="NNC6" s="219"/>
      <c r="NND6" s="219"/>
      <c r="NNE6" s="219"/>
      <c r="NNF6" s="219"/>
      <c r="NNG6" s="219"/>
      <c r="NNH6" s="219"/>
      <c r="NNI6" s="219"/>
      <c r="NNJ6" s="219"/>
      <c r="NNK6" s="219"/>
      <c r="NNL6" s="219"/>
      <c r="NNM6" s="219"/>
      <c r="NNN6" s="219"/>
      <c r="NNO6" s="219"/>
      <c r="NNP6" s="219"/>
      <c r="NNQ6" s="219"/>
      <c r="NNR6" s="219"/>
      <c r="NNS6" s="219"/>
      <c r="NNT6" s="219"/>
      <c r="NNU6" s="219"/>
      <c r="NNV6" s="219"/>
      <c r="NNW6" s="219"/>
      <c r="NNX6" s="219"/>
      <c r="NNY6" s="219"/>
      <c r="NNZ6" s="219"/>
      <c r="NOA6" s="219"/>
      <c r="NOB6" s="219"/>
      <c r="NOC6" s="219"/>
      <c r="NOD6" s="219"/>
      <c r="NOE6" s="219"/>
      <c r="NOF6" s="219"/>
      <c r="NOG6" s="219"/>
      <c r="NOH6" s="219"/>
      <c r="NOI6" s="219"/>
      <c r="NOJ6" s="219"/>
      <c r="NOK6" s="219"/>
      <c r="NOL6" s="219"/>
      <c r="NOM6" s="219"/>
      <c r="NON6" s="219"/>
      <c r="NOO6" s="219"/>
      <c r="NOP6" s="219"/>
      <c r="NOQ6" s="219"/>
      <c r="NOR6" s="219"/>
      <c r="NOS6" s="219"/>
      <c r="NOT6" s="219"/>
      <c r="NOU6" s="219"/>
      <c r="NOV6" s="219"/>
      <c r="NOW6" s="219"/>
      <c r="NOX6" s="219"/>
      <c r="NOY6" s="219"/>
      <c r="NOZ6" s="219"/>
      <c r="NPA6" s="219"/>
      <c r="NPB6" s="219"/>
      <c r="NPC6" s="219"/>
      <c r="NPD6" s="219"/>
      <c r="NPE6" s="219"/>
      <c r="NPF6" s="219"/>
      <c r="NPG6" s="219"/>
      <c r="NPH6" s="219"/>
      <c r="NPI6" s="219"/>
      <c r="NPJ6" s="219"/>
      <c r="NPK6" s="219"/>
      <c r="NPL6" s="219"/>
      <c r="NPM6" s="219"/>
      <c r="NPN6" s="219"/>
      <c r="NPO6" s="219"/>
      <c r="NPP6" s="219"/>
      <c r="NPQ6" s="219"/>
      <c r="NPR6" s="219"/>
      <c r="NPS6" s="219"/>
      <c r="NPT6" s="219"/>
      <c r="NPU6" s="219"/>
      <c r="NPV6" s="219"/>
      <c r="NPW6" s="219"/>
      <c r="NPX6" s="219"/>
      <c r="NPY6" s="219"/>
      <c r="NPZ6" s="219"/>
      <c r="NQA6" s="219"/>
      <c r="NQB6" s="219"/>
      <c r="NQC6" s="219"/>
      <c r="NQD6" s="219"/>
      <c r="NQE6" s="219"/>
      <c r="NQF6" s="219"/>
      <c r="NQG6" s="219"/>
      <c r="NQH6" s="219"/>
      <c r="NQI6" s="219"/>
      <c r="NQJ6" s="219"/>
      <c r="NQK6" s="219"/>
      <c r="NQL6" s="219"/>
      <c r="NQM6" s="219"/>
      <c r="NQN6" s="219"/>
      <c r="NQO6" s="219"/>
      <c r="NQP6" s="219"/>
      <c r="NQQ6" s="219"/>
      <c r="NQR6" s="219"/>
      <c r="NQS6" s="219"/>
      <c r="NQT6" s="219"/>
      <c r="NQU6" s="219"/>
      <c r="NQV6" s="219"/>
      <c r="NQW6" s="219"/>
      <c r="NQX6" s="219"/>
      <c r="NQY6" s="219"/>
      <c r="NQZ6" s="219"/>
      <c r="NRA6" s="219"/>
      <c r="NRB6" s="219"/>
      <c r="NRC6" s="219"/>
      <c r="NRD6" s="219"/>
      <c r="NRE6" s="219"/>
      <c r="NRF6" s="219"/>
      <c r="NRG6" s="219"/>
      <c r="NRH6" s="219"/>
      <c r="NRI6" s="219"/>
      <c r="NRJ6" s="219"/>
      <c r="NRK6" s="219"/>
      <c r="NRL6" s="219"/>
      <c r="NRM6" s="219"/>
      <c r="NRN6" s="219"/>
      <c r="NRO6" s="219"/>
      <c r="NRP6" s="219"/>
      <c r="NRQ6" s="219"/>
      <c r="NRR6" s="219"/>
      <c r="NRS6" s="219"/>
      <c r="NRT6" s="219"/>
      <c r="NRU6" s="219"/>
      <c r="NRV6" s="219"/>
      <c r="NRW6" s="219"/>
      <c r="NRX6" s="219"/>
      <c r="NRY6" s="219"/>
      <c r="NRZ6" s="219"/>
      <c r="NSA6" s="219"/>
      <c r="NSB6" s="219"/>
      <c r="NSC6" s="219"/>
      <c r="NSD6" s="219"/>
      <c r="NSE6" s="219"/>
      <c r="NSF6" s="219"/>
      <c r="NSG6" s="219"/>
      <c r="NSH6" s="219"/>
      <c r="NSI6" s="219"/>
      <c r="NSJ6" s="219"/>
      <c r="NSK6" s="219"/>
      <c r="NSL6" s="219"/>
      <c r="NSM6" s="219"/>
      <c r="NSN6" s="219"/>
      <c r="NSO6" s="219"/>
      <c r="NSP6" s="219"/>
      <c r="NSQ6" s="219"/>
      <c r="NSR6" s="219"/>
      <c r="NSS6" s="219"/>
      <c r="NST6" s="219"/>
      <c r="NSU6" s="219"/>
      <c r="NSV6" s="219"/>
      <c r="NSW6" s="219"/>
      <c r="NSX6" s="219"/>
      <c r="NSY6" s="219"/>
      <c r="NSZ6" s="219"/>
      <c r="NTA6" s="219"/>
      <c r="NTB6" s="219"/>
      <c r="NTC6" s="219"/>
      <c r="NTD6" s="219"/>
      <c r="NTE6" s="219"/>
      <c r="NTF6" s="219"/>
      <c r="NTG6" s="219"/>
      <c r="NTH6" s="219"/>
      <c r="NTI6" s="219"/>
      <c r="NTJ6" s="219"/>
      <c r="NTK6" s="219"/>
      <c r="NTL6" s="219"/>
      <c r="NTM6" s="219"/>
      <c r="NTN6" s="219"/>
      <c r="NTO6" s="219"/>
      <c r="NTP6" s="219"/>
      <c r="NTQ6" s="219"/>
      <c r="NTR6" s="219"/>
      <c r="NTS6" s="219"/>
      <c r="NTT6" s="219"/>
      <c r="NTU6" s="219"/>
      <c r="NTV6" s="219"/>
      <c r="NTW6" s="219"/>
      <c r="NTX6" s="219"/>
      <c r="NTY6" s="219"/>
      <c r="NTZ6" s="219"/>
      <c r="NUA6" s="219"/>
      <c r="NUB6" s="219"/>
      <c r="NUC6" s="219"/>
      <c r="NUD6" s="219"/>
      <c r="NUE6" s="219"/>
      <c r="NUF6" s="219"/>
      <c r="NUG6" s="219"/>
      <c r="NUH6" s="219"/>
      <c r="NUI6" s="219"/>
      <c r="NUJ6" s="219"/>
      <c r="NUK6" s="219"/>
      <c r="NUL6" s="219"/>
      <c r="NUM6" s="219"/>
      <c r="NUN6" s="219"/>
      <c r="NUO6" s="219"/>
      <c r="NUP6" s="219"/>
      <c r="NUQ6" s="219"/>
      <c r="NUR6" s="219"/>
      <c r="NUS6" s="219"/>
      <c r="NUT6" s="219"/>
      <c r="NUU6" s="219"/>
      <c r="NUV6" s="219"/>
      <c r="NUW6" s="219"/>
      <c r="NUX6" s="219"/>
      <c r="NUY6" s="219"/>
      <c r="NUZ6" s="219"/>
      <c r="NVA6" s="219"/>
      <c r="NVB6" s="219"/>
      <c r="NVC6" s="219"/>
      <c r="NVD6" s="219"/>
      <c r="NVE6" s="219"/>
      <c r="NVF6" s="219"/>
      <c r="NVG6" s="219"/>
      <c r="NVH6" s="219"/>
      <c r="NVI6" s="219"/>
      <c r="NVJ6" s="219"/>
      <c r="NVK6" s="219"/>
      <c r="NVL6" s="219"/>
      <c r="NVM6" s="219"/>
      <c r="NVN6" s="219"/>
      <c r="NVO6" s="219"/>
      <c r="NVP6" s="219"/>
      <c r="NVQ6" s="219"/>
      <c r="NVR6" s="219"/>
      <c r="NVS6" s="219"/>
      <c r="NVT6" s="219"/>
      <c r="NVU6" s="219"/>
      <c r="NVV6" s="219"/>
      <c r="NVW6" s="219"/>
      <c r="NVX6" s="219"/>
      <c r="NVY6" s="219"/>
      <c r="NVZ6" s="219"/>
      <c r="NWA6" s="219"/>
      <c r="NWB6" s="219"/>
      <c r="NWC6" s="219"/>
      <c r="NWD6" s="219"/>
      <c r="NWE6" s="219"/>
      <c r="NWF6" s="219"/>
      <c r="NWG6" s="219"/>
      <c r="NWH6" s="219"/>
      <c r="NWI6" s="219"/>
      <c r="NWJ6" s="219"/>
      <c r="NWK6" s="219"/>
      <c r="NWL6" s="219"/>
      <c r="NWM6" s="219"/>
      <c r="NWN6" s="219"/>
      <c r="NWO6" s="219"/>
      <c r="NWP6" s="219"/>
      <c r="NWQ6" s="219"/>
      <c r="NWR6" s="219"/>
      <c r="NWS6" s="219"/>
      <c r="NWT6" s="219"/>
      <c r="NWU6" s="219"/>
      <c r="NWV6" s="219"/>
      <c r="NWW6" s="219"/>
      <c r="NWX6" s="219"/>
      <c r="NWY6" s="219"/>
      <c r="NWZ6" s="219"/>
      <c r="NXA6" s="219"/>
      <c r="NXB6" s="219"/>
      <c r="NXC6" s="219"/>
      <c r="NXD6" s="219"/>
      <c r="NXE6" s="219"/>
      <c r="NXF6" s="219"/>
      <c r="NXG6" s="219"/>
      <c r="NXH6" s="219"/>
      <c r="NXI6" s="219"/>
      <c r="NXJ6" s="219"/>
      <c r="NXK6" s="219"/>
      <c r="NXL6" s="219"/>
      <c r="NXM6" s="219"/>
      <c r="NXN6" s="219"/>
      <c r="NXO6" s="219"/>
      <c r="NXP6" s="219"/>
      <c r="NXQ6" s="219"/>
      <c r="NXR6" s="219"/>
      <c r="NXS6" s="219"/>
      <c r="NXT6" s="219"/>
      <c r="NXU6" s="219"/>
      <c r="NXV6" s="219"/>
      <c r="NXW6" s="219"/>
      <c r="NXX6" s="219"/>
      <c r="NXY6" s="219"/>
      <c r="NXZ6" s="219"/>
      <c r="NYA6" s="219"/>
      <c r="NYB6" s="219"/>
      <c r="NYC6" s="219"/>
      <c r="NYD6" s="219"/>
      <c r="NYE6" s="219"/>
      <c r="NYF6" s="219"/>
      <c r="NYG6" s="219"/>
      <c r="NYH6" s="219"/>
      <c r="NYI6" s="219"/>
      <c r="NYJ6" s="219"/>
      <c r="NYK6" s="219"/>
      <c r="NYL6" s="219"/>
      <c r="NYM6" s="219"/>
      <c r="NYN6" s="219"/>
      <c r="NYO6" s="219"/>
      <c r="NYP6" s="219"/>
      <c r="NYQ6" s="219"/>
      <c r="NYR6" s="219"/>
      <c r="NYS6" s="219"/>
      <c r="NYT6" s="219"/>
      <c r="NYU6" s="219"/>
      <c r="NYV6" s="219"/>
      <c r="NYW6" s="219"/>
      <c r="NYX6" s="219"/>
      <c r="NYY6" s="219"/>
      <c r="NYZ6" s="219"/>
      <c r="NZA6" s="219"/>
      <c r="NZB6" s="219"/>
      <c r="NZC6" s="219"/>
      <c r="NZD6" s="219"/>
      <c r="NZE6" s="219"/>
      <c r="NZF6" s="219"/>
      <c r="NZG6" s="219"/>
      <c r="NZH6" s="219"/>
      <c r="NZI6" s="219"/>
      <c r="NZJ6" s="219"/>
      <c r="NZK6" s="219"/>
      <c r="NZL6" s="219"/>
      <c r="NZM6" s="219"/>
      <c r="NZN6" s="219"/>
      <c r="NZO6" s="219"/>
      <c r="NZP6" s="219"/>
      <c r="NZQ6" s="219"/>
      <c r="NZR6" s="219"/>
      <c r="NZS6" s="219"/>
      <c r="NZT6" s="219"/>
      <c r="NZU6" s="219"/>
      <c r="NZV6" s="219"/>
      <c r="NZW6" s="219"/>
      <c r="NZX6" s="219"/>
      <c r="NZY6" s="219"/>
      <c r="NZZ6" s="219"/>
      <c r="OAA6" s="219"/>
      <c r="OAB6" s="219"/>
      <c r="OAC6" s="219"/>
      <c r="OAD6" s="219"/>
      <c r="OAE6" s="219"/>
      <c r="OAF6" s="219"/>
      <c r="OAG6" s="219"/>
      <c r="OAH6" s="219"/>
      <c r="OAI6" s="219"/>
      <c r="OAJ6" s="219"/>
      <c r="OAK6" s="219"/>
      <c r="OAL6" s="219"/>
      <c r="OAM6" s="219"/>
      <c r="OAN6" s="219"/>
      <c r="OAO6" s="219"/>
      <c r="OAP6" s="219"/>
      <c r="OAQ6" s="219"/>
      <c r="OAR6" s="219"/>
      <c r="OAS6" s="219"/>
      <c r="OAT6" s="219"/>
      <c r="OAU6" s="219"/>
      <c r="OAV6" s="219"/>
      <c r="OAW6" s="219"/>
      <c r="OAX6" s="219"/>
      <c r="OAY6" s="219"/>
      <c r="OAZ6" s="219"/>
      <c r="OBA6" s="219"/>
      <c r="OBB6" s="219"/>
      <c r="OBC6" s="219"/>
      <c r="OBD6" s="219"/>
      <c r="OBE6" s="219"/>
      <c r="OBF6" s="219"/>
      <c r="OBG6" s="219"/>
      <c r="OBH6" s="219"/>
      <c r="OBI6" s="219"/>
      <c r="OBJ6" s="219"/>
      <c r="OBK6" s="219"/>
      <c r="OBL6" s="219"/>
      <c r="OBM6" s="219"/>
      <c r="OBN6" s="219"/>
      <c r="OBO6" s="219"/>
      <c r="OBP6" s="219"/>
      <c r="OBQ6" s="219"/>
      <c r="OBR6" s="219"/>
      <c r="OBS6" s="219"/>
      <c r="OBT6" s="219"/>
      <c r="OBU6" s="219"/>
      <c r="OBV6" s="219"/>
      <c r="OBW6" s="219"/>
      <c r="OBX6" s="219"/>
      <c r="OBY6" s="219"/>
      <c r="OBZ6" s="219"/>
      <c r="OCA6" s="219"/>
      <c r="OCB6" s="219"/>
      <c r="OCC6" s="219"/>
      <c r="OCD6" s="219"/>
      <c r="OCE6" s="219"/>
      <c r="OCF6" s="219"/>
      <c r="OCG6" s="219"/>
      <c r="OCH6" s="219"/>
      <c r="OCI6" s="219"/>
      <c r="OCJ6" s="219"/>
      <c r="OCK6" s="219"/>
      <c r="OCL6" s="219"/>
      <c r="OCM6" s="219"/>
      <c r="OCN6" s="219"/>
      <c r="OCO6" s="219"/>
      <c r="OCP6" s="219"/>
      <c r="OCQ6" s="219"/>
      <c r="OCR6" s="219"/>
      <c r="OCS6" s="219"/>
      <c r="OCT6" s="219"/>
      <c r="OCU6" s="219"/>
      <c r="OCV6" s="219"/>
      <c r="OCW6" s="219"/>
      <c r="OCX6" s="219"/>
      <c r="OCY6" s="219"/>
      <c r="OCZ6" s="219"/>
      <c r="ODA6" s="219"/>
      <c r="ODB6" s="219"/>
      <c r="ODC6" s="219"/>
      <c r="ODD6" s="219"/>
      <c r="ODE6" s="219"/>
      <c r="ODF6" s="219"/>
      <c r="ODG6" s="219"/>
      <c r="ODH6" s="219"/>
      <c r="ODI6" s="219"/>
      <c r="ODJ6" s="219"/>
      <c r="ODK6" s="219"/>
      <c r="ODL6" s="219"/>
      <c r="ODM6" s="219"/>
      <c r="ODN6" s="219"/>
      <c r="ODO6" s="219"/>
      <c r="ODP6" s="219"/>
      <c r="ODQ6" s="219"/>
      <c r="ODR6" s="219"/>
      <c r="ODS6" s="219"/>
      <c r="ODT6" s="219"/>
      <c r="ODU6" s="219"/>
      <c r="ODV6" s="219"/>
      <c r="ODW6" s="219"/>
      <c r="ODX6" s="219"/>
      <c r="ODY6" s="219"/>
      <c r="ODZ6" s="219"/>
      <c r="OEA6" s="219"/>
      <c r="OEB6" s="219"/>
      <c r="OEC6" s="219"/>
      <c r="OED6" s="219"/>
      <c r="OEE6" s="219"/>
      <c r="OEF6" s="219"/>
      <c r="OEG6" s="219"/>
      <c r="OEH6" s="219"/>
      <c r="OEI6" s="219"/>
      <c r="OEJ6" s="219"/>
      <c r="OEK6" s="219"/>
      <c r="OEL6" s="219"/>
      <c r="OEM6" s="219"/>
      <c r="OEN6" s="219"/>
      <c r="OEO6" s="219"/>
      <c r="OEP6" s="219"/>
      <c r="OEQ6" s="219"/>
      <c r="OER6" s="219"/>
      <c r="OES6" s="219"/>
      <c r="OET6" s="219"/>
      <c r="OEU6" s="219"/>
      <c r="OEV6" s="219"/>
      <c r="OEW6" s="219"/>
      <c r="OEX6" s="219"/>
      <c r="OEY6" s="219"/>
      <c r="OEZ6" s="219"/>
      <c r="OFA6" s="219"/>
      <c r="OFB6" s="219"/>
      <c r="OFC6" s="219"/>
      <c r="OFD6" s="219"/>
      <c r="OFE6" s="219"/>
      <c r="OFF6" s="219"/>
      <c r="OFG6" s="219"/>
      <c r="OFH6" s="219"/>
      <c r="OFI6" s="219"/>
      <c r="OFJ6" s="219"/>
      <c r="OFK6" s="219"/>
      <c r="OFL6" s="219"/>
      <c r="OFM6" s="219"/>
      <c r="OFN6" s="219"/>
      <c r="OFO6" s="219"/>
      <c r="OFP6" s="219"/>
      <c r="OFQ6" s="219"/>
      <c r="OFR6" s="219"/>
      <c r="OFS6" s="219"/>
      <c r="OFT6" s="219"/>
      <c r="OFU6" s="219"/>
      <c r="OFV6" s="219"/>
      <c r="OFW6" s="219"/>
      <c r="OFX6" s="219"/>
      <c r="OFY6" s="219"/>
      <c r="OFZ6" s="219"/>
      <c r="OGA6" s="219"/>
      <c r="OGB6" s="219"/>
      <c r="OGC6" s="219"/>
      <c r="OGD6" s="219"/>
      <c r="OGE6" s="219"/>
      <c r="OGF6" s="219"/>
      <c r="OGG6" s="219"/>
      <c r="OGH6" s="219"/>
      <c r="OGI6" s="219"/>
      <c r="OGJ6" s="219"/>
      <c r="OGK6" s="219"/>
      <c r="OGL6" s="219"/>
      <c r="OGM6" s="219"/>
      <c r="OGN6" s="219"/>
      <c r="OGO6" s="219"/>
      <c r="OGP6" s="219"/>
      <c r="OGQ6" s="219"/>
      <c r="OGR6" s="219"/>
      <c r="OGS6" s="219"/>
      <c r="OGT6" s="219"/>
      <c r="OGU6" s="219"/>
      <c r="OGV6" s="219"/>
      <c r="OGW6" s="219"/>
      <c r="OGX6" s="219"/>
      <c r="OGY6" s="219"/>
      <c r="OGZ6" s="219"/>
      <c r="OHA6" s="219"/>
      <c r="OHB6" s="219"/>
      <c r="OHC6" s="219"/>
      <c r="OHD6" s="219"/>
      <c r="OHE6" s="219"/>
      <c r="OHF6" s="219"/>
      <c r="OHG6" s="219"/>
      <c r="OHH6" s="219"/>
      <c r="OHI6" s="219"/>
      <c r="OHJ6" s="219"/>
      <c r="OHK6" s="219"/>
      <c r="OHL6" s="219"/>
      <c r="OHM6" s="219"/>
      <c r="OHN6" s="219"/>
      <c r="OHO6" s="219"/>
      <c r="OHP6" s="219"/>
      <c r="OHQ6" s="219"/>
      <c r="OHR6" s="219"/>
      <c r="OHS6" s="219"/>
      <c r="OHT6" s="219"/>
      <c r="OHU6" s="219"/>
      <c r="OHV6" s="219"/>
      <c r="OHW6" s="219"/>
      <c r="OHX6" s="219"/>
      <c r="OHY6" s="219"/>
      <c r="OHZ6" s="219"/>
      <c r="OIA6" s="219"/>
      <c r="OIB6" s="219"/>
      <c r="OIC6" s="219"/>
      <c r="OID6" s="219"/>
      <c r="OIE6" s="219"/>
      <c r="OIF6" s="219"/>
      <c r="OIG6" s="219"/>
      <c r="OIH6" s="219"/>
      <c r="OII6" s="219"/>
      <c r="OIJ6" s="219"/>
      <c r="OIK6" s="219"/>
      <c r="OIL6" s="219"/>
      <c r="OIM6" s="219"/>
      <c r="OIN6" s="219"/>
      <c r="OIO6" s="219"/>
      <c r="OIP6" s="219"/>
      <c r="OIQ6" s="219"/>
      <c r="OIR6" s="219"/>
      <c r="OIS6" s="219"/>
      <c r="OIT6" s="219"/>
      <c r="OIU6" s="219"/>
      <c r="OIV6" s="219"/>
      <c r="OIW6" s="219"/>
      <c r="OIX6" s="219"/>
      <c r="OIY6" s="219"/>
      <c r="OIZ6" s="219"/>
      <c r="OJA6" s="219"/>
      <c r="OJB6" s="219"/>
      <c r="OJC6" s="219"/>
      <c r="OJD6" s="219"/>
      <c r="OJE6" s="219"/>
      <c r="OJF6" s="219"/>
      <c r="OJG6" s="219"/>
      <c r="OJH6" s="219"/>
      <c r="OJI6" s="219"/>
      <c r="OJJ6" s="219"/>
      <c r="OJK6" s="219"/>
      <c r="OJL6" s="219"/>
      <c r="OJM6" s="219"/>
      <c r="OJN6" s="219"/>
      <c r="OJO6" s="219"/>
      <c r="OJP6" s="219"/>
      <c r="OJQ6" s="219"/>
      <c r="OJR6" s="219"/>
      <c r="OJS6" s="219"/>
      <c r="OJT6" s="219"/>
      <c r="OJU6" s="219"/>
      <c r="OJV6" s="219"/>
      <c r="OJW6" s="219"/>
      <c r="OJX6" s="219"/>
      <c r="OJY6" s="219"/>
      <c r="OJZ6" s="219"/>
      <c r="OKA6" s="219"/>
      <c r="OKB6" s="219"/>
      <c r="OKC6" s="219"/>
      <c r="OKD6" s="219"/>
      <c r="OKE6" s="219"/>
      <c r="OKF6" s="219"/>
      <c r="OKG6" s="219"/>
      <c r="OKH6" s="219"/>
      <c r="OKI6" s="219"/>
      <c r="OKJ6" s="219"/>
      <c r="OKK6" s="219"/>
      <c r="OKL6" s="219"/>
      <c r="OKM6" s="219"/>
      <c r="OKN6" s="219"/>
      <c r="OKO6" s="219"/>
      <c r="OKP6" s="219"/>
      <c r="OKQ6" s="219"/>
      <c r="OKR6" s="219"/>
      <c r="OKS6" s="219"/>
      <c r="OKT6" s="219"/>
      <c r="OKU6" s="219"/>
      <c r="OKV6" s="219"/>
      <c r="OKW6" s="219"/>
      <c r="OKX6" s="219"/>
      <c r="OKY6" s="219"/>
      <c r="OKZ6" s="219"/>
      <c r="OLA6" s="219"/>
      <c r="OLB6" s="219"/>
      <c r="OLC6" s="219"/>
      <c r="OLD6" s="219"/>
      <c r="OLE6" s="219"/>
      <c r="OLF6" s="219"/>
      <c r="OLG6" s="219"/>
      <c r="OLH6" s="219"/>
      <c r="OLI6" s="219"/>
      <c r="OLJ6" s="219"/>
      <c r="OLK6" s="219"/>
      <c r="OLL6" s="219"/>
      <c r="OLM6" s="219"/>
      <c r="OLN6" s="219"/>
      <c r="OLO6" s="219"/>
      <c r="OLP6" s="219"/>
      <c r="OLQ6" s="219"/>
      <c r="OLR6" s="219"/>
      <c r="OLS6" s="219"/>
      <c r="OLT6" s="219"/>
      <c r="OLU6" s="219"/>
      <c r="OLV6" s="219"/>
      <c r="OLW6" s="219"/>
      <c r="OLX6" s="219"/>
      <c r="OLY6" s="219"/>
      <c r="OLZ6" s="219"/>
      <c r="OMA6" s="219"/>
      <c r="OMB6" s="219"/>
      <c r="OMC6" s="219"/>
      <c r="OMD6" s="219"/>
      <c r="OME6" s="219"/>
      <c r="OMF6" s="219"/>
      <c r="OMG6" s="219"/>
      <c r="OMH6" s="219"/>
      <c r="OMI6" s="219"/>
      <c r="OMJ6" s="219"/>
      <c r="OMK6" s="219"/>
      <c r="OML6" s="219"/>
      <c r="OMM6" s="219"/>
      <c r="OMN6" s="219"/>
      <c r="OMO6" s="219"/>
      <c r="OMP6" s="219"/>
      <c r="OMQ6" s="219"/>
      <c r="OMR6" s="219"/>
      <c r="OMS6" s="219"/>
      <c r="OMT6" s="219"/>
      <c r="OMU6" s="219"/>
      <c r="OMV6" s="219"/>
      <c r="OMW6" s="219"/>
      <c r="OMX6" s="219"/>
      <c r="OMY6" s="219"/>
      <c r="OMZ6" s="219"/>
      <c r="ONA6" s="219"/>
      <c r="ONB6" s="219"/>
      <c r="ONC6" s="219"/>
      <c r="OND6" s="219"/>
      <c r="ONE6" s="219"/>
      <c r="ONF6" s="219"/>
      <c r="ONG6" s="219"/>
      <c r="ONH6" s="219"/>
      <c r="ONI6" s="219"/>
      <c r="ONJ6" s="219"/>
      <c r="ONK6" s="219"/>
      <c r="ONL6" s="219"/>
      <c r="ONM6" s="219"/>
      <c r="ONN6" s="219"/>
      <c r="ONO6" s="219"/>
      <c r="ONP6" s="219"/>
      <c r="ONQ6" s="219"/>
      <c r="ONR6" s="219"/>
      <c r="ONS6" s="219"/>
      <c r="ONT6" s="219"/>
      <c r="ONU6" s="219"/>
      <c r="ONV6" s="219"/>
      <c r="ONW6" s="219"/>
      <c r="ONX6" s="219"/>
      <c r="ONY6" s="219"/>
      <c r="ONZ6" s="219"/>
      <c r="OOA6" s="219"/>
      <c r="OOB6" s="219"/>
      <c r="OOC6" s="219"/>
      <c r="OOD6" s="219"/>
      <c r="OOE6" s="219"/>
      <c r="OOF6" s="219"/>
      <c r="OOG6" s="219"/>
      <c r="OOH6" s="219"/>
      <c r="OOI6" s="219"/>
      <c r="OOJ6" s="219"/>
      <c r="OOK6" s="219"/>
      <c r="OOL6" s="219"/>
      <c r="OOM6" s="219"/>
      <c r="OON6" s="219"/>
      <c r="OOO6" s="219"/>
      <c r="OOP6" s="219"/>
      <c r="OOQ6" s="219"/>
      <c r="OOR6" s="219"/>
      <c r="OOS6" s="219"/>
      <c r="OOT6" s="219"/>
      <c r="OOU6" s="219"/>
      <c r="OOV6" s="219"/>
      <c r="OOW6" s="219"/>
      <c r="OOX6" s="219"/>
      <c r="OOY6" s="219"/>
      <c r="OOZ6" s="219"/>
      <c r="OPA6" s="219"/>
      <c r="OPB6" s="219"/>
      <c r="OPC6" s="219"/>
      <c r="OPD6" s="219"/>
      <c r="OPE6" s="219"/>
      <c r="OPF6" s="219"/>
      <c r="OPG6" s="219"/>
      <c r="OPH6" s="219"/>
      <c r="OPI6" s="219"/>
      <c r="OPJ6" s="219"/>
      <c r="OPK6" s="219"/>
      <c r="OPL6" s="219"/>
      <c r="OPM6" s="219"/>
      <c r="OPN6" s="219"/>
      <c r="OPO6" s="219"/>
      <c r="OPP6" s="219"/>
      <c r="OPQ6" s="219"/>
      <c r="OPR6" s="219"/>
      <c r="OPS6" s="219"/>
      <c r="OPT6" s="219"/>
      <c r="OPU6" s="219"/>
      <c r="OPV6" s="219"/>
      <c r="OPW6" s="219"/>
      <c r="OPX6" s="219"/>
      <c r="OPY6" s="219"/>
      <c r="OPZ6" s="219"/>
      <c r="OQA6" s="219"/>
      <c r="OQB6" s="219"/>
      <c r="OQC6" s="219"/>
      <c r="OQD6" s="219"/>
      <c r="OQE6" s="219"/>
      <c r="OQF6" s="219"/>
      <c r="OQG6" s="219"/>
      <c r="OQH6" s="219"/>
      <c r="OQI6" s="219"/>
      <c r="OQJ6" s="219"/>
      <c r="OQK6" s="219"/>
      <c r="OQL6" s="219"/>
      <c r="OQM6" s="219"/>
      <c r="OQN6" s="219"/>
      <c r="OQO6" s="219"/>
      <c r="OQP6" s="219"/>
      <c r="OQQ6" s="219"/>
      <c r="OQR6" s="219"/>
      <c r="OQS6" s="219"/>
      <c r="OQT6" s="219"/>
      <c r="OQU6" s="219"/>
      <c r="OQV6" s="219"/>
      <c r="OQW6" s="219"/>
      <c r="OQX6" s="219"/>
      <c r="OQY6" s="219"/>
      <c r="OQZ6" s="219"/>
      <c r="ORA6" s="219"/>
      <c r="ORB6" s="219"/>
      <c r="ORC6" s="219"/>
      <c r="ORD6" s="219"/>
      <c r="ORE6" s="219"/>
      <c r="ORF6" s="219"/>
      <c r="ORG6" s="219"/>
      <c r="ORH6" s="219"/>
      <c r="ORI6" s="219"/>
      <c r="ORJ6" s="219"/>
      <c r="ORK6" s="219"/>
      <c r="ORL6" s="219"/>
      <c r="ORM6" s="219"/>
      <c r="ORN6" s="219"/>
      <c r="ORO6" s="219"/>
      <c r="ORP6" s="219"/>
      <c r="ORQ6" s="219"/>
      <c r="ORR6" s="219"/>
      <c r="ORS6" s="219"/>
      <c r="ORT6" s="219"/>
      <c r="ORU6" s="219"/>
      <c r="ORV6" s="219"/>
      <c r="ORW6" s="219"/>
      <c r="ORX6" s="219"/>
      <c r="ORY6" s="219"/>
      <c r="ORZ6" s="219"/>
      <c r="OSA6" s="219"/>
      <c r="OSB6" s="219"/>
      <c r="OSC6" s="219"/>
      <c r="OSD6" s="219"/>
      <c r="OSE6" s="219"/>
      <c r="OSF6" s="219"/>
      <c r="OSG6" s="219"/>
      <c r="OSH6" s="219"/>
      <c r="OSI6" s="219"/>
      <c r="OSJ6" s="219"/>
      <c r="OSK6" s="219"/>
      <c r="OSL6" s="219"/>
      <c r="OSM6" s="219"/>
      <c r="OSN6" s="219"/>
      <c r="OSO6" s="219"/>
      <c r="OSP6" s="219"/>
      <c r="OSQ6" s="219"/>
      <c r="OSR6" s="219"/>
      <c r="OSS6" s="219"/>
      <c r="OST6" s="219"/>
      <c r="OSU6" s="219"/>
      <c r="OSV6" s="219"/>
      <c r="OSW6" s="219"/>
      <c r="OSX6" s="219"/>
      <c r="OSY6" s="219"/>
      <c r="OSZ6" s="219"/>
      <c r="OTA6" s="219"/>
      <c r="OTB6" s="219"/>
      <c r="OTC6" s="219"/>
      <c r="OTD6" s="219"/>
      <c r="OTE6" s="219"/>
      <c r="OTF6" s="219"/>
      <c r="OTG6" s="219"/>
      <c r="OTH6" s="219"/>
      <c r="OTI6" s="219"/>
      <c r="OTJ6" s="219"/>
      <c r="OTK6" s="219"/>
      <c r="OTL6" s="219"/>
      <c r="OTM6" s="219"/>
      <c r="OTN6" s="219"/>
      <c r="OTO6" s="219"/>
      <c r="OTP6" s="219"/>
      <c r="OTQ6" s="219"/>
      <c r="OTR6" s="219"/>
      <c r="OTS6" s="219"/>
      <c r="OTT6" s="219"/>
      <c r="OTU6" s="219"/>
      <c r="OTV6" s="219"/>
      <c r="OTW6" s="219"/>
      <c r="OTX6" s="219"/>
      <c r="OTY6" s="219"/>
      <c r="OTZ6" s="219"/>
      <c r="OUA6" s="219"/>
      <c r="OUB6" s="219"/>
      <c r="OUC6" s="219"/>
      <c r="OUD6" s="219"/>
      <c r="OUE6" s="219"/>
      <c r="OUF6" s="219"/>
      <c r="OUG6" s="219"/>
      <c r="OUH6" s="219"/>
      <c r="OUI6" s="219"/>
      <c r="OUJ6" s="219"/>
      <c r="OUK6" s="219"/>
      <c r="OUL6" s="219"/>
      <c r="OUM6" s="219"/>
      <c r="OUN6" s="219"/>
      <c r="OUO6" s="219"/>
      <c r="OUP6" s="219"/>
      <c r="OUQ6" s="219"/>
      <c r="OUR6" s="219"/>
      <c r="OUS6" s="219"/>
      <c r="OUT6" s="219"/>
      <c r="OUU6" s="219"/>
      <c r="OUV6" s="219"/>
      <c r="OUW6" s="219"/>
      <c r="OUX6" s="219"/>
      <c r="OUY6" s="219"/>
      <c r="OUZ6" s="219"/>
      <c r="OVA6" s="219"/>
      <c r="OVB6" s="219"/>
      <c r="OVC6" s="219"/>
      <c r="OVD6" s="219"/>
      <c r="OVE6" s="219"/>
      <c r="OVF6" s="219"/>
      <c r="OVG6" s="219"/>
      <c r="OVH6" s="219"/>
      <c r="OVI6" s="219"/>
      <c r="OVJ6" s="219"/>
      <c r="OVK6" s="219"/>
      <c r="OVL6" s="219"/>
      <c r="OVM6" s="219"/>
      <c r="OVN6" s="219"/>
      <c r="OVO6" s="219"/>
      <c r="OVP6" s="219"/>
      <c r="OVQ6" s="219"/>
      <c r="OVR6" s="219"/>
      <c r="OVS6" s="219"/>
      <c r="OVT6" s="219"/>
      <c r="OVU6" s="219"/>
      <c r="OVV6" s="219"/>
      <c r="OVW6" s="219"/>
      <c r="OVX6" s="219"/>
      <c r="OVY6" s="219"/>
      <c r="OVZ6" s="219"/>
      <c r="OWA6" s="219"/>
      <c r="OWB6" s="219"/>
      <c r="OWC6" s="219"/>
      <c r="OWD6" s="219"/>
      <c r="OWE6" s="219"/>
      <c r="OWF6" s="219"/>
      <c r="OWG6" s="219"/>
      <c r="OWH6" s="219"/>
      <c r="OWI6" s="219"/>
      <c r="OWJ6" s="219"/>
      <c r="OWK6" s="219"/>
      <c r="OWL6" s="219"/>
      <c r="OWM6" s="219"/>
      <c r="OWN6" s="219"/>
      <c r="OWO6" s="219"/>
      <c r="OWP6" s="219"/>
      <c r="OWQ6" s="219"/>
      <c r="OWR6" s="219"/>
      <c r="OWS6" s="219"/>
      <c r="OWT6" s="219"/>
      <c r="OWU6" s="219"/>
      <c r="OWV6" s="219"/>
      <c r="OWW6" s="219"/>
      <c r="OWX6" s="219"/>
      <c r="OWY6" s="219"/>
      <c r="OWZ6" s="219"/>
      <c r="OXA6" s="219"/>
      <c r="OXB6" s="219"/>
      <c r="OXC6" s="219"/>
      <c r="OXD6" s="219"/>
      <c r="OXE6" s="219"/>
      <c r="OXF6" s="219"/>
      <c r="OXG6" s="219"/>
      <c r="OXH6" s="219"/>
      <c r="OXI6" s="219"/>
      <c r="OXJ6" s="219"/>
      <c r="OXK6" s="219"/>
      <c r="OXL6" s="219"/>
      <c r="OXM6" s="219"/>
      <c r="OXN6" s="219"/>
      <c r="OXO6" s="219"/>
      <c r="OXP6" s="219"/>
      <c r="OXQ6" s="219"/>
      <c r="OXR6" s="219"/>
      <c r="OXS6" s="219"/>
      <c r="OXT6" s="219"/>
      <c r="OXU6" s="219"/>
      <c r="OXV6" s="219"/>
      <c r="OXW6" s="219"/>
      <c r="OXX6" s="219"/>
      <c r="OXY6" s="219"/>
      <c r="OXZ6" s="219"/>
      <c r="OYA6" s="219"/>
      <c r="OYB6" s="219"/>
      <c r="OYC6" s="219"/>
      <c r="OYD6" s="219"/>
      <c r="OYE6" s="219"/>
      <c r="OYF6" s="219"/>
      <c r="OYG6" s="219"/>
      <c r="OYH6" s="219"/>
      <c r="OYI6" s="219"/>
      <c r="OYJ6" s="219"/>
      <c r="OYK6" s="219"/>
      <c r="OYL6" s="219"/>
      <c r="OYM6" s="219"/>
      <c r="OYN6" s="219"/>
      <c r="OYO6" s="219"/>
      <c r="OYP6" s="219"/>
      <c r="OYQ6" s="219"/>
      <c r="OYR6" s="219"/>
      <c r="OYS6" s="219"/>
      <c r="OYT6" s="219"/>
      <c r="OYU6" s="219"/>
      <c r="OYV6" s="219"/>
      <c r="OYW6" s="219"/>
      <c r="OYX6" s="219"/>
      <c r="OYY6" s="219"/>
      <c r="OYZ6" s="219"/>
      <c r="OZA6" s="219"/>
      <c r="OZB6" s="219"/>
      <c r="OZC6" s="219"/>
      <c r="OZD6" s="219"/>
      <c r="OZE6" s="219"/>
      <c r="OZF6" s="219"/>
      <c r="OZG6" s="219"/>
      <c r="OZH6" s="219"/>
      <c r="OZI6" s="219"/>
      <c r="OZJ6" s="219"/>
      <c r="OZK6" s="219"/>
      <c r="OZL6" s="219"/>
      <c r="OZM6" s="219"/>
      <c r="OZN6" s="219"/>
      <c r="OZO6" s="219"/>
      <c r="OZP6" s="219"/>
      <c r="OZQ6" s="219"/>
      <c r="OZR6" s="219"/>
      <c r="OZS6" s="219"/>
      <c r="OZT6" s="219"/>
      <c r="OZU6" s="219"/>
      <c r="OZV6" s="219"/>
      <c r="OZW6" s="219"/>
      <c r="OZX6" s="219"/>
      <c r="OZY6" s="219"/>
      <c r="OZZ6" s="219"/>
      <c r="PAA6" s="219"/>
      <c r="PAB6" s="219"/>
      <c r="PAC6" s="219"/>
      <c r="PAD6" s="219"/>
      <c r="PAE6" s="219"/>
      <c r="PAF6" s="219"/>
      <c r="PAG6" s="219"/>
      <c r="PAH6" s="219"/>
      <c r="PAI6" s="219"/>
      <c r="PAJ6" s="219"/>
      <c r="PAK6" s="219"/>
      <c r="PAL6" s="219"/>
      <c r="PAM6" s="219"/>
      <c r="PAN6" s="219"/>
      <c r="PAO6" s="219"/>
      <c r="PAP6" s="219"/>
      <c r="PAQ6" s="219"/>
      <c r="PAR6" s="219"/>
      <c r="PAS6" s="219"/>
      <c r="PAT6" s="219"/>
      <c r="PAU6" s="219"/>
      <c r="PAV6" s="219"/>
      <c r="PAW6" s="219"/>
      <c r="PAX6" s="219"/>
      <c r="PAY6" s="219"/>
      <c r="PAZ6" s="219"/>
      <c r="PBA6" s="219"/>
      <c r="PBB6" s="219"/>
      <c r="PBC6" s="219"/>
      <c r="PBD6" s="219"/>
      <c r="PBE6" s="219"/>
      <c r="PBF6" s="219"/>
      <c r="PBG6" s="219"/>
      <c r="PBH6" s="219"/>
      <c r="PBI6" s="219"/>
      <c r="PBJ6" s="219"/>
      <c r="PBK6" s="219"/>
      <c r="PBL6" s="219"/>
      <c r="PBM6" s="219"/>
      <c r="PBN6" s="219"/>
      <c r="PBO6" s="219"/>
      <c r="PBP6" s="219"/>
      <c r="PBQ6" s="219"/>
      <c r="PBR6" s="219"/>
      <c r="PBS6" s="219"/>
      <c r="PBT6" s="219"/>
      <c r="PBU6" s="219"/>
      <c r="PBV6" s="219"/>
      <c r="PBW6" s="219"/>
      <c r="PBX6" s="219"/>
      <c r="PBY6" s="219"/>
      <c r="PBZ6" s="219"/>
      <c r="PCA6" s="219"/>
      <c r="PCB6" s="219"/>
      <c r="PCC6" s="219"/>
      <c r="PCD6" s="219"/>
      <c r="PCE6" s="219"/>
      <c r="PCF6" s="219"/>
      <c r="PCG6" s="219"/>
      <c r="PCH6" s="219"/>
      <c r="PCI6" s="219"/>
      <c r="PCJ6" s="219"/>
      <c r="PCK6" s="219"/>
      <c r="PCL6" s="219"/>
      <c r="PCM6" s="219"/>
      <c r="PCN6" s="219"/>
      <c r="PCO6" s="219"/>
      <c r="PCP6" s="219"/>
      <c r="PCQ6" s="219"/>
      <c r="PCR6" s="219"/>
      <c r="PCS6" s="219"/>
      <c r="PCT6" s="219"/>
      <c r="PCU6" s="219"/>
      <c r="PCV6" s="219"/>
      <c r="PCW6" s="219"/>
      <c r="PCX6" s="219"/>
      <c r="PCY6" s="219"/>
      <c r="PCZ6" s="219"/>
      <c r="PDA6" s="219"/>
      <c r="PDB6" s="219"/>
      <c r="PDC6" s="219"/>
      <c r="PDD6" s="219"/>
      <c r="PDE6" s="219"/>
      <c r="PDF6" s="219"/>
      <c r="PDG6" s="219"/>
      <c r="PDH6" s="219"/>
      <c r="PDI6" s="219"/>
      <c r="PDJ6" s="219"/>
      <c r="PDK6" s="219"/>
      <c r="PDL6" s="219"/>
      <c r="PDM6" s="219"/>
      <c r="PDN6" s="219"/>
      <c r="PDO6" s="219"/>
      <c r="PDP6" s="219"/>
      <c r="PDQ6" s="219"/>
      <c r="PDR6" s="219"/>
      <c r="PDS6" s="219"/>
      <c r="PDT6" s="219"/>
      <c r="PDU6" s="219"/>
      <c r="PDV6" s="219"/>
      <c r="PDW6" s="219"/>
      <c r="PDX6" s="219"/>
      <c r="PDY6" s="219"/>
      <c r="PDZ6" s="219"/>
      <c r="PEA6" s="219"/>
      <c r="PEB6" s="219"/>
      <c r="PEC6" s="219"/>
      <c r="PED6" s="219"/>
      <c r="PEE6" s="219"/>
      <c r="PEF6" s="219"/>
      <c r="PEG6" s="219"/>
      <c r="PEH6" s="219"/>
      <c r="PEI6" s="219"/>
      <c r="PEJ6" s="219"/>
      <c r="PEK6" s="219"/>
      <c r="PEL6" s="219"/>
      <c r="PEM6" s="219"/>
      <c r="PEN6" s="219"/>
      <c r="PEO6" s="219"/>
      <c r="PEP6" s="219"/>
      <c r="PEQ6" s="219"/>
      <c r="PER6" s="219"/>
      <c r="PES6" s="219"/>
      <c r="PET6" s="219"/>
      <c r="PEU6" s="219"/>
      <c r="PEV6" s="219"/>
      <c r="PEW6" s="219"/>
      <c r="PEX6" s="219"/>
      <c r="PEY6" s="219"/>
      <c r="PEZ6" s="219"/>
      <c r="PFA6" s="219"/>
      <c r="PFB6" s="219"/>
      <c r="PFC6" s="219"/>
      <c r="PFD6" s="219"/>
      <c r="PFE6" s="219"/>
      <c r="PFF6" s="219"/>
      <c r="PFG6" s="219"/>
      <c r="PFH6" s="219"/>
      <c r="PFI6" s="219"/>
      <c r="PFJ6" s="219"/>
      <c r="PFK6" s="219"/>
      <c r="PFL6" s="219"/>
      <c r="PFM6" s="219"/>
      <c r="PFN6" s="219"/>
      <c r="PFO6" s="219"/>
      <c r="PFP6" s="219"/>
      <c r="PFQ6" s="219"/>
      <c r="PFR6" s="219"/>
      <c r="PFS6" s="219"/>
      <c r="PFT6" s="219"/>
      <c r="PFU6" s="219"/>
      <c r="PFV6" s="219"/>
      <c r="PFW6" s="219"/>
      <c r="PFX6" s="219"/>
      <c r="PFY6" s="219"/>
      <c r="PFZ6" s="219"/>
      <c r="PGA6" s="219"/>
      <c r="PGB6" s="219"/>
      <c r="PGC6" s="219"/>
      <c r="PGD6" s="219"/>
      <c r="PGE6" s="219"/>
      <c r="PGF6" s="219"/>
      <c r="PGG6" s="219"/>
      <c r="PGH6" s="219"/>
      <c r="PGI6" s="219"/>
      <c r="PGJ6" s="219"/>
      <c r="PGK6" s="219"/>
      <c r="PGL6" s="219"/>
      <c r="PGM6" s="219"/>
      <c r="PGN6" s="219"/>
      <c r="PGO6" s="219"/>
      <c r="PGP6" s="219"/>
      <c r="PGQ6" s="219"/>
      <c r="PGR6" s="219"/>
      <c r="PGS6" s="219"/>
      <c r="PGT6" s="219"/>
      <c r="PGU6" s="219"/>
      <c r="PGV6" s="219"/>
      <c r="PGW6" s="219"/>
      <c r="PGX6" s="219"/>
      <c r="PGY6" s="219"/>
      <c r="PGZ6" s="219"/>
      <c r="PHA6" s="219"/>
      <c r="PHB6" s="219"/>
      <c r="PHC6" s="219"/>
      <c r="PHD6" s="219"/>
      <c r="PHE6" s="219"/>
      <c r="PHF6" s="219"/>
      <c r="PHG6" s="219"/>
      <c r="PHH6" s="219"/>
      <c r="PHI6" s="219"/>
      <c r="PHJ6" s="219"/>
      <c r="PHK6" s="219"/>
      <c r="PHL6" s="219"/>
      <c r="PHM6" s="219"/>
      <c r="PHN6" s="219"/>
      <c r="PHO6" s="219"/>
      <c r="PHP6" s="219"/>
      <c r="PHQ6" s="219"/>
      <c r="PHR6" s="219"/>
      <c r="PHS6" s="219"/>
      <c r="PHT6" s="219"/>
      <c r="PHU6" s="219"/>
      <c r="PHV6" s="219"/>
      <c r="PHW6" s="219"/>
      <c r="PHX6" s="219"/>
      <c r="PHY6" s="219"/>
      <c r="PHZ6" s="219"/>
      <c r="PIA6" s="219"/>
      <c r="PIB6" s="219"/>
      <c r="PIC6" s="219"/>
      <c r="PID6" s="219"/>
      <c r="PIE6" s="219"/>
      <c r="PIF6" s="219"/>
      <c r="PIG6" s="219"/>
      <c r="PIH6" s="219"/>
      <c r="PII6" s="219"/>
      <c r="PIJ6" s="219"/>
      <c r="PIK6" s="219"/>
      <c r="PIL6" s="219"/>
      <c r="PIM6" s="219"/>
      <c r="PIN6" s="219"/>
      <c r="PIO6" s="219"/>
      <c r="PIP6" s="219"/>
      <c r="PIQ6" s="219"/>
      <c r="PIR6" s="219"/>
      <c r="PIS6" s="219"/>
      <c r="PIT6" s="219"/>
      <c r="PIU6" s="219"/>
      <c r="PIV6" s="219"/>
      <c r="PIW6" s="219"/>
      <c r="PIX6" s="219"/>
      <c r="PIY6" s="219"/>
      <c r="PIZ6" s="219"/>
      <c r="PJA6" s="219"/>
      <c r="PJB6" s="219"/>
      <c r="PJC6" s="219"/>
      <c r="PJD6" s="219"/>
      <c r="PJE6" s="219"/>
      <c r="PJF6" s="219"/>
      <c r="PJG6" s="219"/>
      <c r="PJH6" s="219"/>
      <c r="PJI6" s="219"/>
      <c r="PJJ6" s="219"/>
      <c r="PJK6" s="219"/>
      <c r="PJL6" s="219"/>
      <c r="PJM6" s="219"/>
      <c r="PJN6" s="219"/>
      <c r="PJO6" s="219"/>
      <c r="PJP6" s="219"/>
      <c r="PJQ6" s="219"/>
      <c r="PJR6" s="219"/>
      <c r="PJS6" s="219"/>
      <c r="PJT6" s="219"/>
      <c r="PJU6" s="219"/>
      <c r="PJV6" s="219"/>
      <c r="PJW6" s="219"/>
      <c r="PJX6" s="219"/>
      <c r="PJY6" s="219"/>
      <c r="PJZ6" s="219"/>
      <c r="PKA6" s="219"/>
      <c r="PKB6" s="219"/>
      <c r="PKC6" s="219"/>
      <c r="PKD6" s="219"/>
      <c r="PKE6" s="219"/>
      <c r="PKF6" s="219"/>
      <c r="PKG6" s="219"/>
      <c r="PKH6" s="219"/>
      <c r="PKI6" s="219"/>
      <c r="PKJ6" s="219"/>
      <c r="PKK6" s="219"/>
      <c r="PKL6" s="219"/>
      <c r="PKM6" s="219"/>
      <c r="PKN6" s="219"/>
      <c r="PKO6" s="219"/>
      <c r="PKP6" s="219"/>
      <c r="PKQ6" s="219"/>
      <c r="PKR6" s="219"/>
      <c r="PKS6" s="219"/>
      <c r="PKT6" s="219"/>
      <c r="PKU6" s="219"/>
      <c r="PKV6" s="219"/>
      <c r="PKW6" s="219"/>
      <c r="PKX6" s="219"/>
      <c r="PKY6" s="219"/>
      <c r="PKZ6" s="219"/>
      <c r="PLA6" s="219"/>
      <c r="PLB6" s="219"/>
      <c r="PLC6" s="219"/>
      <c r="PLD6" s="219"/>
      <c r="PLE6" s="219"/>
      <c r="PLF6" s="219"/>
      <c r="PLG6" s="219"/>
      <c r="PLH6" s="219"/>
      <c r="PLI6" s="219"/>
      <c r="PLJ6" s="219"/>
      <c r="PLK6" s="219"/>
      <c r="PLL6" s="219"/>
      <c r="PLM6" s="219"/>
      <c r="PLN6" s="219"/>
      <c r="PLO6" s="219"/>
      <c r="PLP6" s="219"/>
      <c r="PLQ6" s="219"/>
      <c r="PLR6" s="219"/>
      <c r="PLS6" s="219"/>
      <c r="PLT6" s="219"/>
      <c r="PLU6" s="219"/>
      <c r="PLV6" s="219"/>
      <c r="PLW6" s="219"/>
      <c r="PLX6" s="219"/>
      <c r="PLY6" s="219"/>
      <c r="PLZ6" s="219"/>
      <c r="PMA6" s="219"/>
      <c r="PMB6" s="219"/>
      <c r="PMC6" s="219"/>
      <c r="PMD6" s="219"/>
      <c r="PME6" s="219"/>
      <c r="PMF6" s="219"/>
      <c r="PMG6" s="219"/>
      <c r="PMH6" s="219"/>
      <c r="PMI6" s="219"/>
      <c r="PMJ6" s="219"/>
      <c r="PMK6" s="219"/>
      <c r="PML6" s="219"/>
      <c r="PMM6" s="219"/>
      <c r="PMN6" s="219"/>
      <c r="PMO6" s="219"/>
      <c r="PMP6" s="219"/>
      <c r="PMQ6" s="219"/>
      <c r="PMR6" s="219"/>
      <c r="PMS6" s="219"/>
      <c r="PMT6" s="219"/>
      <c r="PMU6" s="219"/>
      <c r="PMV6" s="219"/>
      <c r="PMW6" s="219"/>
      <c r="PMX6" s="219"/>
      <c r="PMY6" s="219"/>
      <c r="PMZ6" s="219"/>
      <c r="PNA6" s="219"/>
      <c r="PNB6" s="219"/>
      <c r="PNC6" s="219"/>
      <c r="PND6" s="219"/>
      <c r="PNE6" s="219"/>
      <c r="PNF6" s="219"/>
      <c r="PNG6" s="219"/>
      <c r="PNH6" s="219"/>
      <c r="PNI6" s="219"/>
      <c r="PNJ6" s="219"/>
      <c r="PNK6" s="219"/>
      <c r="PNL6" s="219"/>
      <c r="PNM6" s="219"/>
      <c r="PNN6" s="219"/>
      <c r="PNO6" s="219"/>
      <c r="PNP6" s="219"/>
      <c r="PNQ6" s="219"/>
      <c r="PNR6" s="219"/>
      <c r="PNS6" s="219"/>
      <c r="PNT6" s="219"/>
      <c r="PNU6" s="219"/>
      <c r="PNV6" s="219"/>
      <c r="PNW6" s="219"/>
      <c r="PNX6" s="219"/>
      <c r="PNY6" s="219"/>
      <c r="PNZ6" s="219"/>
      <c r="POA6" s="219"/>
      <c r="POB6" s="219"/>
      <c r="POC6" s="219"/>
      <c r="POD6" s="219"/>
      <c r="POE6" s="219"/>
      <c r="POF6" s="219"/>
      <c r="POG6" s="219"/>
      <c r="POH6" s="219"/>
      <c r="POI6" s="219"/>
      <c r="POJ6" s="219"/>
      <c r="POK6" s="219"/>
      <c r="POL6" s="219"/>
      <c r="POM6" s="219"/>
      <c r="PON6" s="219"/>
      <c r="POO6" s="219"/>
      <c r="POP6" s="219"/>
      <c r="POQ6" s="219"/>
      <c r="POR6" s="219"/>
      <c r="POS6" s="219"/>
      <c r="POT6" s="219"/>
      <c r="POU6" s="219"/>
      <c r="POV6" s="219"/>
      <c r="POW6" s="219"/>
      <c r="POX6" s="219"/>
      <c r="POY6" s="219"/>
      <c r="POZ6" s="219"/>
      <c r="PPA6" s="219"/>
      <c r="PPB6" s="219"/>
      <c r="PPC6" s="219"/>
      <c r="PPD6" s="219"/>
      <c r="PPE6" s="219"/>
      <c r="PPF6" s="219"/>
      <c r="PPG6" s="219"/>
      <c r="PPH6" s="219"/>
      <c r="PPI6" s="219"/>
      <c r="PPJ6" s="219"/>
      <c r="PPK6" s="219"/>
      <c r="PPL6" s="219"/>
      <c r="PPM6" s="219"/>
      <c r="PPN6" s="219"/>
      <c r="PPO6" s="219"/>
      <c r="PPP6" s="219"/>
      <c r="PPQ6" s="219"/>
      <c r="PPR6" s="219"/>
      <c r="PPS6" s="219"/>
      <c r="PPT6" s="219"/>
      <c r="PPU6" s="219"/>
      <c r="PPV6" s="219"/>
      <c r="PPW6" s="219"/>
      <c r="PPX6" s="219"/>
      <c r="PPY6" s="219"/>
      <c r="PPZ6" s="219"/>
      <c r="PQA6" s="219"/>
      <c r="PQB6" s="219"/>
      <c r="PQC6" s="219"/>
      <c r="PQD6" s="219"/>
      <c r="PQE6" s="219"/>
      <c r="PQF6" s="219"/>
      <c r="PQG6" s="219"/>
      <c r="PQH6" s="219"/>
      <c r="PQI6" s="219"/>
      <c r="PQJ6" s="219"/>
      <c r="PQK6" s="219"/>
      <c r="PQL6" s="219"/>
      <c r="PQM6" s="219"/>
      <c r="PQN6" s="219"/>
      <c r="PQO6" s="219"/>
      <c r="PQP6" s="219"/>
      <c r="PQQ6" s="219"/>
      <c r="PQR6" s="219"/>
      <c r="PQS6" s="219"/>
      <c r="PQT6" s="219"/>
      <c r="PQU6" s="219"/>
      <c r="PQV6" s="219"/>
      <c r="PQW6" s="219"/>
      <c r="PQX6" s="219"/>
      <c r="PQY6" s="219"/>
      <c r="PQZ6" s="219"/>
      <c r="PRA6" s="219"/>
      <c r="PRB6" s="219"/>
      <c r="PRC6" s="219"/>
      <c r="PRD6" s="219"/>
      <c r="PRE6" s="219"/>
      <c r="PRF6" s="219"/>
      <c r="PRG6" s="219"/>
      <c r="PRH6" s="219"/>
      <c r="PRI6" s="219"/>
      <c r="PRJ6" s="219"/>
      <c r="PRK6" s="219"/>
      <c r="PRL6" s="219"/>
      <c r="PRM6" s="219"/>
      <c r="PRN6" s="219"/>
      <c r="PRO6" s="219"/>
      <c r="PRP6" s="219"/>
      <c r="PRQ6" s="219"/>
      <c r="PRR6" s="219"/>
      <c r="PRS6" s="219"/>
      <c r="PRT6" s="219"/>
      <c r="PRU6" s="219"/>
      <c r="PRV6" s="219"/>
      <c r="PRW6" s="219"/>
      <c r="PRX6" s="219"/>
      <c r="PRY6" s="219"/>
      <c r="PRZ6" s="219"/>
      <c r="PSA6" s="219"/>
      <c r="PSB6" s="219"/>
      <c r="PSC6" s="219"/>
      <c r="PSD6" s="219"/>
      <c r="PSE6" s="219"/>
      <c r="PSF6" s="219"/>
      <c r="PSG6" s="219"/>
      <c r="PSH6" s="219"/>
      <c r="PSI6" s="219"/>
      <c r="PSJ6" s="219"/>
      <c r="PSK6" s="219"/>
      <c r="PSL6" s="219"/>
      <c r="PSM6" s="219"/>
      <c r="PSN6" s="219"/>
      <c r="PSO6" s="219"/>
      <c r="PSP6" s="219"/>
      <c r="PSQ6" s="219"/>
      <c r="PSR6" s="219"/>
      <c r="PSS6" s="219"/>
      <c r="PST6" s="219"/>
      <c r="PSU6" s="219"/>
      <c r="PSV6" s="219"/>
      <c r="PSW6" s="219"/>
      <c r="PSX6" s="219"/>
      <c r="PSY6" s="219"/>
      <c r="PSZ6" s="219"/>
      <c r="PTA6" s="219"/>
      <c r="PTB6" s="219"/>
      <c r="PTC6" s="219"/>
      <c r="PTD6" s="219"/>
      <c r="PTE6" s="219"/>
      <c r="PTF6" s="219"/>
      <c r="PTG6" s="219"/>
      <c r="PTH6" s="219"/>
      <c r="PTI6" s="219"/>
      <c r="PTJ6" s="219"/>
      <c r="PTK6" s="219"/>
      <c r="PTL6" s="219"/>
      <c r="PTM6" s="219"/>
      <c r="PTN6" s="219"/>
      <c r="PTO6" s="219"/>
      <c r="PTP6" s="219"/>
      <c r="PTQ6" s="219"/>
      <c r="PTR6" s="219"/>
      <c r="PTS6" s="219"/>
      <c r="PTT6" s="219"/>
      <c r="PTU6" s="219"/>
      <c r="PTV6" s="219"/>
      <c r="PTW6" s="219"/>
      <c r="PTX6" s="219"/>
      <c r="PTY6" s="219"/>
      <c r="PTZ6" s="219"/>
      <c r="PUA6" s="219"/>
      <c r="PUB6" s="219"/>
      <c r="PUC6" s="219"/>
      <c r="PUD6" s="219"/>
      <c r="PUE6" s="219"/>
      <c r="PUF6" s="219"/>
      <c r="PUG6" s="219"/>
      <c r="PUH6" s="219"/>
      <c r="PUI6" s="219"/>
      <c r="PUJ6" s="219"/>
      <c r="PUK6" s="219"/>
      <c r="PUL6" s="219"/>
      <c r="PUM6" s="219"/>
      <c r="PUN6" s="219"/>
      <c r="PUO6" s="219"/>
      <c r="PUP6" s="219"/>
      <c r="PUQ6" s="219"/>
      <c r="PUR6" s="219"/>
      <c r="PUS6" s="219"/>
      <c r="PUT6" s="219"/>
      <c r="PUU6" s="219"/>
      <c r="PUV6" s="219"/>
      <c r="PUW6" s="219"/>
      <c r="PUX6" s="219"/>
      <c r="PUY6" s="219"/>
      <c r="PUZ6" s="219"/>
      <c r="PVA6" s="219"/>
      <c r="PVB6" s="219"/>
      <c r="PVC6" s="219"/>
      <c r="PVD6" s="219"/>
      <c r="PVE6" s="219"/>
      <c r="PVF6" s="219"/>
      <c r="PVG6" s="219"/>
      <c r="PVH6" s="219"/>
      <c r="PVI6" s="219"/>
      <c r="PVJ6" s="219"/>
      <c r="PVK6" s="219"/>
      <c r="PVL6" s="219"/>
      <c r="PVM6" s="219"/>
      <c r="PVN6" s="219"/>
      <c r="PVO6" s="219"/>
      <c r="PVP6" s="219"/>
      <c r="PVQ6" s="219"/>
      <c r="PVR6" s="219"/>
      <c r="PVS6" s="219"/>
      <c r="PVT6" s="219"/>
      <c r="PVU6" s="219"/>
      <c r="PVV6" s="219"/>
      <c r="PVW6" s="219"/>
      <c r="PVX6" s="219"/>
      <c r="PVY6" s="219"/>
      <c r="PVZ6" s="219"/>
      <c r="PWA6" s="219"/>
      <c r="PWB6" s="219"/>
      <c r="PWC6" s="219"/>
      <c r="PWD6" s="219"/>
      <c r="PWE6" s="219"/>
      <c r="PWF6" s="219"/>
      <c r="PWG6" s="219"/>
      <c r="PWH6" s="219"/>
      <c r="PWI6" s="219"/>
      <c r="PWJ6" s="219"/>
      <c r="PWK6" s="219"/>
      <c r="PWL6" s="219"/>
      <c r="PWM6" s="219"/>
      <c r="PWN6" s="219"/>
      <c r="PWO6" s="219"/>
      <c r="PWP6" s="219"/>
      <c r="PWQ6" s="219"/>
      <c r="PWR6" s="219"/>
      <c r="PWS6" s="219"/>
      <c r="PWT6" s="219"/>
      <c r="PWU6" s="219"/>
      <c r="PWV6" s="219"/>
      <c r="PWW6" s="219"/>
      <c r="PWX6" s="219"/>
      <c r="PWY6" s="219"/>
      <c r="PWZ6" s="219"/>
      <c r="PXA6" s="219"/>
      <c r="PXB6" s="219"/>
      <c r="PXC6" s="219"/>
      <c r="PXD6" s="219"/>
      <c r="PXE6" s="219"/>
      <c r="PXF6" s="219"/>
      <c r="PXG6" s="219"/>
      <c r="PXH6" s="219"/>
      <c r="PXI6" s="219"/>
      <c r="PXJ6" s="219"/>
      <c r="PXK6" s="219"/>
      <c r="PXL6" s="219"/>
      <c r="PXM6" s="219"/>
      <c r="PXN6" s="219"/>
      <c r="PXO6" s="219"/>
      <c r="PXP6" s="219"/>
      <c r="PXQ6" s="219"/>
      <c r="PXR6" s="219"/>
      <c r="PXS6" s="219"/>
      <c r="PXT6" s="219"/>
      <c r="PXU6" s="219"/>
      <c r="PXV6" s="219"/>
      <c r="PXW6" s="219"/>
      <c r="PXX6" s="219"/>
      <c r="PXY6" s="219"/>
      <c r="PXZ6" s="219"/>
      <c r="PYA6" s="219"/>
      <c r="PYB6" s="219"/>
      <c r="PYC6" s="219"/>
      <c r="PYD6" s="219"/>
      <c r="PYE6" s="219"/>
      <c r="PYF6" s="219"/>
      <c r="PYG6" s="219"/>
      <c r="PYH6" s="219"/>
      <c r="PYI6" s="219"/>
      <c r="PYJ6" s="219"/>
      <c r="PYK6" s="219"/>
      <c r="PYL6" s="219"/>
      <c r="PYM6" s="219"/>
      <c r="PYN6" s="219"/>
      <c r="PYO6" s="219"/>
      <c r="PYP6" s="219"/>
      <c r="PYQ6" s="219"/>
      <c r="PYR6" s="219"/>
      <c r="PYS6" s="219"/>
      <c r="PYT6" s="219"/>
      <c r="PYU6" s="219"/>
      <c r="PYV6" s="219"/>
      <c r="PYW6" s="219"/>
      <c r="PYX6" s="219"/>
      <c r="PYY6" s="219"/>
      <c r="PYZ6" s="219"/>
      <c r="PZA6" s="219"/>
      <c r="PZB6" s="219"/>
      <c r="PZC6" s="219"/>
      <c r="PZD6" s="219"/>
      <c r="PZE6" s="219"/>
      <c r="PZF6" s="219"/>
      <c r="PZG6" s="219"/>
      <c r="PZH6" s="219"/>
      <c r="PZI6" s="219"/>
      <c r="PZJ6" s="219"/>
      <c r="PZK6" s="219"/>
      <c r="PZL6" s="219"/>
      <c r="PZM6" s="219"/>
      <c r="PZN6" s="219"/>
      <c r="PZO6" s="219"/>
      <c r="PZP6" s="219"/>
      <c r="PZQ6" s="219"/>
      <c r="PZR6" s="219"/>
      <c r="PZS6" s="219"/>
      <c r="PZT6" s="219"/>
      <c r="PZU6" s="219"/>
      <c r="PZV6" s="219"/>
      <c r="PZW6" s="219"/>
      <c r="PZX6" s="219"/>
      <c r="PZY6" s="219"/>
      <c r="PZZ6" s="219"/>
      <c r="QAA6" s="219"/>
      <c r="QAB6" s="219"/>
      <c r="QAC6" s="219"/>
      <c r="QAD6" s="219"/>
      <c r="QAE6" s="219"/>
      <c r="QAF6" s="219"/>
      <c r="QAG6" s="219"/>
      <c r="QAH6" s="219"/>
      <c r="QAI6" s="219"/>
      <c r="QAJ6" s="219"/>
      <c r="QAK6" s="219"/>
      <c r="QAL6" s="219"/>
      <c r="QAM6" s="219"/>
      <c r="QAN6" s="219"/>
      <c r="QAO6" s="219"/>
      <c r="QAP6" s="219"/>
      <c r="QAQ6" s="219"/>
      <c r="QAR6" s="219"/>
      <c r="QAS6" s="219"/>
      <c r="QAT6" s="219"/>
      <c r="QAU6" s="219"/>
      <c r="QAV6" s="219"/>
      <c r="QAW6" s="219"/>
      <c r="QAX6" s="219"/>
      <c r="QAY6" s="219"/>
      <c r="QAZ6" s="219"/>
      <c r="QBA6" s="219"/>
      <c r="QBB6" s="219"/>
      <c r="QBC6" s="219"/>
      <c r="QBD6" s="219"/>
      <c r="QBE6" s="219"/>
      <c r="QBF6" s="219"/>
      <c r="QBG6" s="219"/>
      <c r="QBH6" s="219"/>
      <c r="QBI6" s="219"/>
      <c r="QBJ6" s="219"/>
      <c r="QBK6" s="219"/>
      <c r="QBL6" s="219"/>
      <c r="QBM6" s="219"/>
      <c r="QBN6" s="219"/>
      <c r="QBO6" s="219"/>
      <c r="QBP6" s="219"/>
      <c r="QBQ6" s="219"/>
      <c r="QBR6" s="219"/>
      <c r="QBS6" s="219"/>
      <c r="QBT6" s="219"/>
      <c r="QBU6" s="219"/>
      <c r="QBV6" s="219"/>
      <c r="QBW6" s="219"/>
      <c r="QBX6" s="219"/>
      <c r="QBY6" s="219"/>
      <c r="QBZ6" s="219"/>
      <c r="QCA6" s="219"/>
      <c r="QCB6" s="219"/>
      <c r="QCC6" s="219"/>
      <c r="QCD6" s="219"/>
      <c r="QCE6" s="219"/>
      <c r="QCF6" s="219"/>
      <c r="QCG6" s="219"/>
      <c r="QCH6" s="219"/>
      <c r="QCI6" s="219"/>
      <c r="QCJ6" s="219"/>
      <c r="QCK6" s="219"/>
      <c r="QCL6" s="219"/>
      <c r="QCM6" s="219"/>
      <c r="QCN6" s="219"/>
      <c r="QCO6" s="219"/>
      <c r="QCP6" s="219"/>
      <c r="QCQ6" s="219"/>
      <c r="QCR6" s="219"/>
      <c r="QCS6" s="219"/>
      <c r="QCT6" s="219"/>
      <c r="QCU6" s="219"/>
      <c r="QCV6" s="219"/>
      <c r="QCW6" s="219"/>
      <c r="QCX6" s="219"/>
      <c r="QCY6" s="219"/>
      <c r="QCZ6" s="219"/>
      <c r="QDA6" s="219"/>
      <c r="QDB6" s="219"/>
      <c r="QDC6" s="219"/>
      <c r="QDD6" s="219"/>
      <c r="QDE6" s="219"/>
      <c r="QDF6" s="219"/>
      <c r="QDG6" s="219"/>
      <c r="QDH6" s="219"/>
      <c r="QDI6" s="219"/>
      <c r="QDJ6" s="219"/>
      <c r="QDK6" s="219"/>
      <c r="QDL6" s="219"/>
      <c r="QDM6" s="219"/>
      <c r="QDN6" s="219"/>
      <c r="QDO6" s="219"/>
      <c r="QDP6" s="219"/>
      <c r="QDQ6" s="219"/>
      <c r="QDR6" s="219"/>
      <c r="QDS6" s="219"/>
      <c r="QDT6" s="219"/>
      <c r="QDU6" s="219"/>
      <c r="QDV6" s="219"/>
      <c r="QDW6" s="219"/>
      <c r="QDX6" s="219"/>
      <c r="QDY6" s="219"/>
      <c r="QDZ6" s="219"/>
      <c r="QEA6" s="219"/>
      <c r="QEB6" s="219"/>
      <c r="QEC6" s="219"/>
      <c r="QED6" s="219"/>
      <c r="QEE6" s="219"/>
      <c r="QEF6" s="219"/>
      <c r="QEG6" s="219"/>
      <c r="QEH6" s="219"/>
      <c r="QEI6" s="219"/>
      <c r="QEJ6" s="219"/>
      <c r="QEK6" s="219"/>
      <c r="QEL6" s="219"/>
      <c r="QEM6" s="219"/>
      <c r="QEN6" s="219"/>
      <c r="QEO6" s="219"/>
      <c r="QEP6" s="219"/>
      <c r="QEQ6" s="219"/>
      <c r="QER6" s="219"/>
      <c r="QES6" s="219"/>
      <c r="QET6" s="219"/>
      <c r="QEU6" s="219"/>
      <c r="QEV6" s="219"/>
      <c r="QEW6" s="219"/>
      <c r="QEX6" s="219"/>
      <c r="QEY6" s="219"/>
      <c r="QEZ6" s="219"/>
      <c r="QFA6" s="219"/>
      <c r="QFB6" s="219"/>
      <c r="QFC6" s="219"/>
      <c r="QFD6" s="219"/>
      <c r="QFE6" s="219"/>
      <c r="QFF6" s="219"/>
      <c r="QFG6" s="219"/>
      <c r="QFH6" s="219"/>
      <c r="QFI6" s="219"/>
      <c r="QFJ6" s="219"/>
      <c r="QFK6" s="219"/>
      <c r="QFL6" s="219"/>
      <c r="QFM6" s="219"/>
      <c r="QFN6" s="219"/>
      <c r="QFO6" s="219"/>
      <c r="QFP6" s="219"/>
      <c r="QFQ6" s="219"/>
      <c r="QFR6" s="219"/>
      <c r="QFS6" s="219"/>
      <c r="QFT6" s="219"/>
      <c r="QFU6" s="219"/>
      <c r="QFV6" s="219"/>
      <c r="QFW6" s="219"/>
      <c r="QFX6" s="219"/>
      <c r="QFY6" s="219"/>
      <c r="QFZ6" s="219"/>
      <c r="QGA6" s="219"/>
      <c r="QGB6" s="219"/>
      <c r="QGC6" s="219"/>
      <c r="QGD6" s="219"/>
      <c r="QGE6" s="219"/>
      <c r="QGF6" s="219"/>
      <c r="QGG6" s="219"/>
      <c r="QGH6" s="219"/>
      <c r="QGI6" s="219"/>
      <c r="QGJ6" s="219"/>
      <c r="QGK6" s="219"/>
      <c r="QGL6" s="219"/>
      <c r="QGM6" s="219"/>
      <c r="QGN6" s="219"/>
      <c r="QGO6" s="219"/>
      <c r="QGP6" s="219"/>
      <c r="QGQ6" s="219"/>
      <c r="QGR6" s="219"/>
      <c r="QGS6" s="219"/>
      <c r="QGT6" s="219"/>
      <c r="QGU6" s="219"/>
      <c r="QGV6" s="219"/>
      <c r="QGW6" s="219"/>
      <c r="QGX6" s="219"/>
      <c r="QGY6" s="219"/>
      <c r="QGZ6" s="219"/>
      <c r="QHA6" s="219"/>
      <c r="QHB6" s="219"/>
      <c r="QHC6" s="219"/>
      <c r="QHD6" s="219"/>
      <c r="QHE6" s="219"/>
      <c r="QHF6" s="219"/>
      <c r="QHG6" s="219"/>
      <c r="QHH6" s="219"/>
      <c r="QHI6" s="219"/>
      <c r="QHJ6" s="219"/>
      <c r="QHK6" s="219"/>
      <c r="QHL6" s="219"/>
      <c r="QHM6" s="219"/>
      <c r="QHN6" s="219"/>
      <c r="QHO6" s="219"/>
      <c r="QHP6" s="219"/>
      <c r="QHQ6" s="219"/>
      <c r="QHR6" s="219"/>
      <c r="QHS6" s="219"/>
      <c r="QHT6" s="219"/>
      <c r="QHU6" s="219"/>
      <c r="QHV6" s="219"/>
      <c r="QHW6" s="219"/>
      <c r="QHX6" s="219"/>
      <c r="QHY6" s="219"/>
      <c r="QHZ6" s="219"/>
      <c r="QIA6" s="219"/>
      <c r="QIB6" s="219"/>
      <c r="QIC6" s="219"/>
      <c r="QID6" s="219"/>
      <c r="QIE6" s="219"/>
      <c r="QIF6" s="219"/>
      <c r="QIG6" s="219"/>
      <c r="QIH6" s="219"/>
      <c r="QII6" s="219"/>
      <c r="QIJ6" s="219"/>
      <c r="QIK6" s="219"/>
      <c r="QIL6" s="219"/>
      <c r="QIM6" s="219"/>
      <c r="QIN6" s="219"/>
      <c r="QIO6" s="219"/>
      <c r="QIP6" s="219"/>
      <c r="QIQ6" s="219"/>
      <c r="QIR6" s="219"/>
      <c r="QIS6" s="219"/>
      <c r="QIT6" s="219"/>
      <c r="QIU6" s="219"/>
      <c r="QIV6" s="219"/>
      <c r="QIW6" s="219"/>
      <c r="QIX6" s="219"/>
      <c r="QIY6" s="219"/>
      <c r="QIZ6" s="219"/>
      <c r="QJA6" s="219"/>
      <c r="QJB6" s="219"/>
      <c r="QJC6" s="219"/>
      <c r="QJD6" s="219"/>
      <c r="QJE6" s="219"/>
      <c r="QJF6" s="219"/>
      <c r="QJG6" s="219"/>
      <c r="QJH6" s="219"/>
      <c r="QJI6" s="219"/>
      <c r="QJJ6" s="219"/>
      <c r="QJK6" s="219"/>
      <c r="QJL6" s="219"/>
      <c r="QJM6" s="219"/>
      <c r="QJN6" s="219"/>
      <c r="QJO6" s="219"/>
      <c r="QJP6" s="219"/>
      <c r="QJQ6" s="219"/>
      <c r="QJR6" s="219"/>
      <c r="QJS6" s="219"/>
      <c r="QJT6" s="219"/>
      <c r="QJU6" s="219"/>
      <c r="QJV6" s="219"/>
      <c r="QJW6" s="219"/>
      <c r="QJX6" s="219"/>
      <c r="QJY6" s="219"/>
      <c r="QJZ6" s="219"/>
      <c r="QKA6" s="219"/>
      <c r="QKB6" s="219"/>
      <c r="QKC6" s="219"/>
      <c r="QKD6" s="219"/>
      <c r="QKE6" s="219"/>
      <c r="QKF6" s="219"/>
      <c r="QKG6" s="219"/>
      <c r="QKH6" s="219"/>
      <c r="QKI6" s="219"/>
      <c r="QKJ6" s="219"/>
      <c r="QKK6" s="219"/>
      <c r="QKL6" s="219"/>
      <c r="QKM6" s="219"/>
      <c r="QKN6" s="219"/>
      <c r="QKO6" s="219"/>
      <c r="QKP6" s="219"/>
      <c r="QKQ6" s="219"/>
      <c r="QKR6" s="219"/>
      <c r="QKS6" s="219"/>
      <c r="QKT6" s="219"/>
      <c r="QKU6" s="219"/>
      <c r="QKV6" s="219"/>
      <c r="QKW6" s="219"/>
      <c r="QKX6" s="219"/>
      <c r="QKY6" s="219"/>
      <c r="QKZ6" s="219"/>
      <c r="QLA6" s="219"/>
      <c r="QLB6" s="219"/>
      <c r="QLC6" s="219"/>
      <c r="QLD6" s="219"/>
      <c r="QLE6" s="219"/>
      <c r="QLF6" s="219"/>
      <c r="QLG6" s="219"/>
      <c r="QLH6" s="219"/>
      <c r="QLI6" s="219"/>
      <c r="QLJ6" s="219"/>
      <c r="QLK6" s="219"/>
      <c r="QLL6" s="219"/>
      <c r="QLM6" s="219"/>
      <c r="QLN6" s="219"/>
      <c r="QLO6" s="219"/>
      <c r="QLP6" s="219"/>
      <c r="QLQ6" s="219"/>
      <c r="QLR6" s="219"/>
      <c r="QLS6" s="219"/>
      <c r="QLT6" s="219"/>
      <c r="QLU6" s="219"/>
      <c r="QLV6" s="219"/>
      <c r="QLW6" s="219"/>
      <c r="QLX6" s="219"/>
      <c r="QLY6" s="219"/>
      <c r="QLZ6" s="219"/>
      <c r="QMA6" s="219"/>
      <c r="QMB6" s="219"/>
      <c r="QMC6" s="219"/>
      <c r="QMD6" s="219"/>
      <c r="QME6" s="219"/>
      <c r="QMF6" s="219"/>
      <c r="QMG6" s="219"/>
      <c r="QMH6" s="219"/>
      <c r="QMI6" s="219"/>
      <c r="QMJ6" s="219"/>
      <c r="QMK6" s="219"/>
      <c r="QML6" s="219"/>
      <c r="QMM6" s="219"/>
      <c r="QMN6" s="219"/>
      <c r="QMO6" s="219"/>
      <c r="QMP6" s="219"/>
      <c r="QMQ6" s="219"/>
      <c r="QMR6" s="219"/>
      <c r="QMS6" s="219"/>
      <c r="QMT6" s="219"/>
      <c r="QMU6" s="219"/>
      <c r="QMV6" s="219"/>
      <c r="QMW6" s="219"/>
      <c r="QMX6" s="219"/>
      <c r="QMY6" s="219"/>
      <c r="QMZ6" s="219"/>
      <c r="QNA6" s="219"/>
      <c r="QNB6" s="219"/>
      <c r="QNC6" s="219"/>
      <c r="QND6" s="219"/>
      <c r="QNE6" s="219"/>
      <c r="QNF6" s="219"/>
      <c r="QNG6" s="219"/>
      <c r="QNH6" s="219"/>
      <c r="QNI6" s="219"/>
      <c r="QNJ6" s="219"/>
      <c r="QNK6" s="219"/>
      <c r="QNL6" s="219"/>
      <c r="QNM6" s="219"/>
      <c r="QNN6" s="219"/>
      <c r="QNO6" s="219"/>
      <c r="QNP6" s="219"/>
      <c r="QNQ6" s="219"/>
      <c r="QNR6" s="219"/>
      <c r="QNS6" s="219"/>
      <c r="QNT6" s="219"/>
      <c r="QNU6" s="219"/>
      <c r="QNV6" s="219"/>
      <c r="QNW6" s="219"/>
      <c r="QNX6" s="219"/>
      <c r="QNY6" s="219"/>
      <c r="QNZ6" s="219"/>
      <c r="QOA6" s="219"/>
      <c r="QOB6" s="219"/>
      <c r="QOC6" s="219"/>
      <c r="QOD6" s="219"/>
      <c r="QOE6" s="219"/>
      <c r="QOF6" s="219"/>
      <c r="QOG6" s="219"/>
      <c r="QOH6" s="219"/>
      <c r="QOI6" s="219"/>
      <c r="QOJ6" s="219"/>
      <c r="QOK6" s="219"/>
      <c r="QOL6" s="219"/>
      <c r="QOM6" s="219"/>
      <c r="QON6" s="219"/>
      <c r="QOO6" s="219"/>
      <c r="QOP6" s="219"/>
      <c r="QOQ6" s="219"/>
      <c r="QOR6" s="219"/>
      <c r="QOS6" s="219"/>
      <c r="QOT6" s="219"/>
      <c r="QOU6" s="219"/>
      <c r="QOV6" s="219"/>
      <c r="QOW6" s="219"/>
      <c r="QOX6" s="219"/>
      <c r="QOY6" s="219"/>
      <c r="QOZ6" s="219"/>
      <c r="QPA6" s="219"/>
      <c r="QPB6" s="219"/>
      <c r="QPC6" s="219"/>
      <c r="QPD6" s="219"/>
      <c r="QPE6" s="219"/>
      <c r="QPF6" s="219"/>
      <c r="QPG6" s="219"/>
      <c r="QPH6" s="219"/>
      <c r="QPI6" s="219"/>
      <c r="QPJ6" s="219"/>
      <c r="QPK6" s="219"/>
      <c r="QPL6" s="219"/>
      <c r="QPM6" s="219"/>
      <c r="QPN6" s="219"/>
      <c r="QPO6" s="219"/>
      <c r="QPP6" s="219"/>
      <c r="QPQ6" s="219"/>
      <c r="QPR6" s="219"/>
      <c r="QPS6" s="219"/>
      <c r="QPT6" s="219"/>
      <c r="QPU6" s="219"/>
      <c r="QPV6" s="219"/>
      <c r="QPW6" s="219"/>
      <c r="QPX6" s="219"/>
      <c r="QPY6" s="219"/>
      <c r="QPZ6" s="219"/>
      <c r="QQA6" s="219"/>
      <c r="QQB6" s="219"/>
      <c r="QQC6" s="219"/>
      <c r="QQD6" s="219"/>
      <c r="QQE6" s="219"/>
      <c r="QQF6" s="219"/>
      <c r="QQG6" s="219"/>
      <c r="QQH6" s="219"/>
      <c r="QQI6" s="219"/>
      <c r="QQJ6" s="219"/>
      <c r="QQK6" s="219"/>
      <c r="QQL6" s="219"/>
      <c r="QQM6" s="219"/>
      <c r="QQN6" s="219"/>
      <c r="QQO6" s="219"/>
      <c r="QQP6" s="219"/>
      <c r="QQQ6" s="219"/>
      <c r="QQR6" s="219"/>
      <c r="QQS6" s="219"/>
      <c r="QQT6" s="219"/>
      <c r="QQU6" s="219"/>
      <c r="QQV6" s="219"/>
      <c r="QQW6" s="219"/>
      <c r="QQX6" s="219"/>
      <c r="QQY6" s="219"/>
      <c r="QQZ6" s="219"/>
      <c r="QRA6" s="219"/>
      <c r="QRB6" s="219"/>
      <c r="QRC6" s="219"/>
      <c r="QRD6" s="219"/>
      <c r="QRE6" s="219"/>
      <c r="QRF6" s="219"/>
      <c r="QRG6" s="219"/>
      <c r="QRH6" s="219"/>
      <c r="QRI6" s="219"/>
      <c r="QRJ6" s="219"/>
      <c r="QRK6" s="219"/>
      <c r="QRL6" s="219"/>
      <c r="QRM6" s="219"/>
      <c r="QRN6" s="219"/>
      <c r="QRO6" s="219"/>
      <c r="QRP6" s="219"/>
      <c r="QRQ6" s="219"/>
      <c r="QRR6" s="219"/>
      <c r="QRS6" s="219"/>
      <c r="QRT6" s="219"/>
      <c r="QRU6" s="219"/>
      <c r="QRV6" s="219"/>
      <c r="QRW6" s="219"/>
      <c r="QRX6" s="219"/>
      <c r="QRY6" s="219"/>
      <c r="QRZ6" s="219"/>
      <c r="QSA6" s="219"/>
      <c r="QSB6" s="219"/>
      <c r="QSC6" s="219"/>
      <c r="QSD6" s="219"/>
      <c r="QSE6" s="219"/>
      <c r="QSF6" s="219"/>
      <c r="QSG6" s="219"/>
      <c r="QSH6" s="219"/>
      <c r="QSI6" s="219"/>
      <c r="QSJ6" s="219"/>
      <c r="QSK6" s="219"/>
      <c r="QSL6" s="219"/>
      <c r="QSM6" s="219"/>
      <c r="QSN6" s="219"/>
      <c r="QSO6" s="219"/>
      <c r="QSP6" s="219"/>
      <c r="QSQ6" s="219"/>
      <c r="QSR6" s="219"/>
      <c r="QSS6" s="219"/>
      <c r="QST6" s="219"/>
      <c r="QSU6" s="219"/>
      <c r="QSV6" s="219"/>
      <c r="QSW6" s="219"/>
      <c r="QSX6" s="219"/>
      <c r="QSY6" s="219"/>
      <c r="QSZ6" s="219"/>
      <c r="QTA6" s="219"/>
      <c r="QTB6" s="219"/>
      <c r="QTC6" s="219"/>
      <c r="QTD6" s="219"/>
      <c r="QTE6" s="219"/>
      <c r="QTF6" s="219"/>
      <c r="QTG6" s="219"/>
      <c r="QTH6" s="219"/>
      <c r="QTI6" s="219"/>
      <c r="QTJ6" s="219"/>
      <c r="QTK6" s="219"/>
      <c r="QTL6" s="219"/>
      <c r="QTM6" s="219"/>
      <c r="QTN6" s="219"/>
      <c r="QTO6" s="219"/>
      <c r="QTP6" s="219"/>
      <c r="QTQ6" s="219"/>
      <c r="QTR6" s="219"/>
      <c r="QTS6" s="219"/>
      <c r="QTT6" s="219"/>
      <c r="QTU6" s="219"/>
      <c r="QTV6" s="219"/>
      <c r="QTW6" s="219"/>
      <c r="QTX6" s="219"/>
      <c r="QTY6" s="219"/>
      <c r="QTZ6" s="219"/>
      <c r="QUA6" s="219"/>
      <c r="QUB6" s="219"/>
      <c r="QUC6" s="219"/>
      <c r="QUD6" s="219"/>
      <c r="QUE6" s="219"/>
      <c r="QUF6" s="219"/>
      <c r="QUG6" s="219"/>
      <c r="QUH6" s="219"/>
      <c r="QUI6" s="219"/>
      <c r="QUJ6" s="219"/>
      <c r="QUK6" s="219"/>
      <c r="QUL6" s="219"/>
      <c r="QUM6" s="219"/>
      <c r="QUN6" s="219"/>
      <c r="QUO6" s="219"/>
      <c r="QUP6" s="219"/>
      <c r="QUQ6" s="219"/>
      <c r="QUR6" s="219"/>
      <c r="QUS6" s="219"/>
      <c r="QUT6" s="219"/>
      <c r="QUU6" s="219"/>
      <c r="QUV6" s="219"/>
      <c r="QUW6" s="219"/>
      <c r="QUX6" s="219"/>
      <c r="QUY6" s="219"/>
      <c r="QUZ6" s="219"/>
      <c r="QVA6" s="219"/>
      <c r="QVB6" s="219"/>
      <c r="QVC6" s="219"/>
      <c r="QVD6" s="219"/>
      <c r="QVE6" s="219"/>
      <c r="QVF6" s="219"/>
      <c r="QVG6" s="219"/>
      <c r="QVH6" s="219"/>
      <c r="QVI6" s="219"/>
      <c r="QVJ6" s="219"/>
      <c r="QVK6" s="219"/>
      <c r="QVL6" s="219"/>
      <c r="QVM6" s="219"/>
      <c r="QVN6" s="219"/>
      <c r="QVO6" s="219"/>
      <c r="QVP6" s="219"/>
      <c r="QVQ6" s="219"/>
      <c r="QVR6" s="219"/>
      <c r="QVS6" s="219"/>
      <c r="QVT6" s="219"/>
      <c r="QVU6" s="219"/>
      <c r="QVV6" s="219"/>
      <c r="QVW6" s="219"/>
      <c r="QVX6" s="219"/>
      <c r="QVY6" s="219"/>
      <c r="QVZ6" s="219"/>
      <c r="QWA6" s="219"/>
      <c r="QWB6" s="219"/>
      <c r="QWC6" s="219"/>
      <c r="QWD6" s="219"/>
      <c r="QWE6" s="219"/>
      <c r="QWF6" s="219"/>
      <c r="QWG6" s="219"/>
      <c r="QWH6" s="219"/>
      <c r="QWI6" s="219"/>
      <c r="QWJ6" s="219"/>
      <c r="QWK6" s="219"/>
      <c r="QWL6" s="219"/>
      <c r="QWM6" s="219"/>
      <c r="QWN6" s="219"/>
      <c r="QWO6" s="219"/>
      <c r="QWP6" s="219"/>
      <c r="QWQ6" s="219"/>
      <c r="QWR6" s="219"/>
      <c r="QWS6" s="219"/>
      <c r="QWT6" s="219"/>
      <c r="QWU6" s="219"/>
      <c r="QWV6" s="219"/>
      <c r="QWW6" s="219"/>
      <c r="QWX6" s="219"/>
      <c r="QWY6" s="219"/>
      <c r="QWZ6" s="219"/>
      <c r="QXA6" s="219"/>
      <c r="QXB6" s="219"/>
      <c r="QXC6" s="219"/>
      <c r="QXD6" s="219"/>
      <c r="QXE6" s="219"/>
      <c r="QXF6" s="219"/>
      <c r="QXG6" s="219"/>
      <c r="QXH6" s="219"/>
      <c r="QXI6" s="219"/>
      <c r="QXJ6" s="219"/>
      <c r="QXK6" s="219"/>
      <c r="QXL6" s="219"/>
      <c r="QXM6" s="219"/>
      <c r="QXN6" s="219"/>
      <c r="QXO6" s="219"/>
      <c r="QXP6" s="219"/>
      <c r="QXQ6" s="219"/>
      <c r="QXR6" s="219"/>
      <c r="QXS6" s="219"/>
      <c r="QXT6" s="219"/>
      <c r="QXU6" s="219"/>
      <c r="QXV6" s="219"/>
      <c r="QXW6" s="219"/>
      <c r="QXX6" s="219"/>
      <c r="QXY6" s="219"/>
      <c r="QXZ6" s="219"/>
      <c r="QYA6" s="219"/>
      <c r="QYB6" s="219"/>
      <c r="QYC6" s="219"/>
      <c r="QYD6" s="219"/>
      <c r="QYE6" s="219"/>
      <c r="QYF6" s="219"/>
      <c r="QYG6" s="219"/>
      <c r="QYH6" s="219"/>
      <c r="QYI6" s="219"/>
      <c r="QYJ6" s="219"/>
      <c r="QYK6" s="219"/>
      <c r="QYL6" s="219"/>
      <c r="QYM6" s="219"/>
      <c r="QYN6" s="219"/>
      <c r="QYO6" s="219"/>
      <c r="QYP6" s="219"/>
      <c r="QYQ6" s="219"/>
      <c r="QYR6" s="219"/>
      <c r="QYS6" s="219"/>
      <c r="QYT6" s="219"/>
      <c r="QYU6" s="219"/>
      <c r="QYV6" s="219"/>
      <c r="QYW6" s="219"/>
      <c r="QYX6" s="219"/>
      <c r="QYY6" s="219"/>
      <c r="QYZ6" s="219"/>
      <c r="QZA6" s="219"/>
      <c r="QZB6" s="219"/>
      <c r="QZC6" s="219"/>
      <c r="QZD6" s="219"/>
      <c r="QZE6" s="219"/>
      <c r="QZF6" s="219"/>
      <c r="QZG6" s="219"/>
      <c r="QZH6" s="219"/>
      <c r="QZI6" s="219"/>
      <c r="QZJ6" s="219"/>
      <c r="QZK6" s="219"/>
      <c r="QZL6" s="219"/>
      <c r="QZM6" s="219"/>
      <c r="QZN6" s="219"/>
      <c r="QZO6" s="219"/>
      <c r="QZP6" s="219"/>
      <c r="QZQ6" s="219"/>
      <c r="QZR6" s="219"/>
      <c r="QZS6" s="219"/>
      <c r="QZT6" s="219"/>
      <c r="QZU6" s="219"/>
      <c r="QZV6" s="219"/>
      <c r="QZW6" s="219"/>
      <c r="QZX6" s="219"/>
      <c r="QZY6" s="219"/>
      <c r="QZZ6" s="219"/>
      <c r="RAA6" s="219"/>
      <c r="RAB6" s="219"/>
      <c r="RAC6" s="219"/>
      <c r="RAD6" s="219"/>
      <c r="RAE6" s="219"/>
      <c r="RAF6" s="219"/>
      <c r="RAG6" s="219"/>
      <c r="RAH6" s="219"/>
      <c r="RAI6" s="219"/>
      <c r="RAJ6" s="219"/>
      <c r="RAK6" s="219"/>
      <c r="RAL6" s="219"/>
      <c r="RAM6" s="219"/>
      <c r="RAN6" s="219"/>
      <c r="RAO6" s="219"/>
      <c r="RAP6" s="219"/>
      <c r="RAQ6" s="219"/>
      <c r="RAR6" s="219"/>
      <c r="RAS6" s="219"/>
      <c r="RAT6" s="219"/>
      <c r="RAU6" s="219"/>
      <c r="RAV6" s="219"/>
      <c r="RAW6" s="219"/>
      <c r="RAX6" s="219"/>
      <c r="RAY6" s="219"/>
      <c r="RAZ6" s="219"/>
      <c r="RBA6" s="219"/>
      <c r="RBB6" s="219"/>
      <c r="RBC6" s="219"/>
      <c r="RBD6" s="219"/>
      <c r="RBE6" s="219"/>
      <c r="RBF6" s="219"/>
      <c r="RBG6" s="219"/>
      <c r="RBH6" s="219"/>
      <c r="RBI6" s="219"/>
      <c r="RBJ6" s="219"/>
      <c r="RBK6" s="219"/>
      <c r="RBL6" s="219"/>
      <c r="RBM6" s="219"/>
      <c r="RBN6" s="219"/>
      <c r="RBO6" s="219"/>
      <c r="RBP6" s="219"/>
      <c r="RBQ6" s="219"/>
      <c r="RBR6" s="219"/>
      <c r="RBS6" s="219"/>
      <c r="RBT6" s="219"/>
      <c r="RBU6" s="219"/>
      <c r="RBV6" s="219"/>
      <c r="RBW6" s="219"/>
      <c r="RBX6" s="219"/>
      <c r="RBY6" s="219"/>
      <c r="RBZ6" s="219"/>
      <c r="RCA6" s="219"/>
      <c r="RCB6" s="219"/>
      <c r="RCC6" s="219"/>
      <c r="RCD6" s="219"/>
      <c r="RCE6" s="219"/>
      <c r="RCF6" s="219"/>
      <c r="RCG6" s="219"/>
      <c r="RCH6" s="219"/>
      <c r="RCI6" s="219"/>
      <c r="RCJ6" s="219"/>
      <c r="RCK6" s="219"/>
      <c r="RCL6" s="219"/>
      <c r="RCM6" s="219"/>
      <c r="RCN6" s="219"/>
      <c r="RCO6" s="219"/>
      <c r="RCP6" s="219"/>
      <c r="RCQ6" s="219"/>
      <c r="RCR6" s="219"/>
      <c r="RCS6" s="219"/>
      <c r="RCT6" s="219"/>
      <c r="RCU6" s="219"/>
      <c r="RCV6" s="219"/>
      <c r="RCW6" s="219"/>
      <c r="RCX6" s="219"/>
      <c r="RCY6" s="219"/>
      <c r="RCZ6" s="219"/>
      <c r="RDA6" s="219"/>
      <c r="RDB6" s="219"/>
      <c r="RDC6" s="219"/>
      <c r="RDD6" s="219"/>
      <c r="RDE6" s="219"/>
      <c r="RDF6" s="219"/>
      <c r="RDG6" s="219"/>
      <c r="RDH6" s="219"/>
      <c r="RDI6" s="219"/>
      <c r="RDJ6" s="219"/>
      <c r="RDK6" s="219"/>
      <c r="RDL6" s="219"/>
      <c r="RDM6" s="219"/>
      <c r="RDN6" s="219"/>
      <c r="RDO6" s="219"/>
      <c r="RDP6" s="219"/>
      <c r="RDQ6" s="219"/>
      <c r="RDR6" s="219"/>
      <c r="RDS6" s="219"/>
      <c r="RDT6" s="219"/>
      <c r="RDU6" s="219"/>
      <c r="RDV6" s="219"/>
      <c r="RDW6" s="219"/>
      <c r="RDX6" s="219"/>
      <c r="RDY6" s="219"/>
      <c r="RDZ6" s="219"/>
      <c r="REA6" s="219"/>
      <c r="REB6" s="219"/>
      <c r="REC6" s="219"/>
      <c r="RED6" s="219"/>
      <c r="REE6" s="219"/>
      <c r="REF6" s="219"/>
      <c r="REG6" s="219"/>
      <c r="REH6" s="219"/>
      <c r="REI6" s="219"/>
      <c r="REJ6" s="219"/>
      <c r="REK6" s="219"/>
      <c r="REL6" s="219"/>
      <c r="REM6" s="219"/>
      <c r="REN6" s="219"/>
      <c r="REO6" s="219"/>
      <c r="REP6" s="219"/>
      <c r="REQ6" s="219"/>
      <c r="RER6" s="219"/>
      <c r="RES6" s="219"/>
      <c r="RET6" s="219"/>
      <c r="REU6" s="219"/>
      <c r="REV6" s="219"/>
      <c r="REW6" s="219"/>
      <c r="REX6" s="219"/>
      <c r="REY6" s="219"/>
      <c r="REZ6" s="219"/>
      <c r="RFA6" s="219"/>
      <c r="RFB6" s="219"/>
      <c r="RFC6" s="219"/>
      <c r="RFD6" s="219"/>
      <c r="RFE6" s="219"/>
      <c r="RFF6" s="219"/>
      <c r="RFG6" s="219"/>
      <c r="RFH6" s="219"/>
      <c r="RFI6" s="219"/>
      <c r="RFJ6" s="219"/>
      <c r="RFK6" s="219"/>
      <c r="RFL6" s="219"/>
      <c r="RFM6" s="219"/>
      <c r="RFN6" s="219"/>
      <c r="RFO6" s="219"/>
      <c r="RFP6" s="219"/>
      <c r="RFQ6" s="219"/>
      <c r="RFR6" s="219"/>
      <c r="RFS6" s="219"/>
      <c r="RFT6" s="219"/>
      <c r="RFU6" s="219"/>
      <c r="RFV6" s="219"/>
      <c r="RFW6" s="219"/>
      <c r="RFX6" s="219"/>
      <c r="RFY6" s="219"/>
      <c r="RFZ6" s="219"/>
      <c r="RGA6" s="219"/>
      <c r="RGB6" s="219"/>
      <c r="RGC6" s="219"/>
      <c r="RGD6" s="219"/>
      <c r="RGE6" s="219"/>
      <c r="RGF6" s="219"/>
      <c r="RGG6" s="219"/>
      <c r="RGH6" s="219"/>
      <c r="RGI6" s="219"/>
      <c r="RGJ6" s="219"/>
      <c r="RGK6" s="219"/>
      <c r="RGL6" s="219"/>
      <c r="RGM6" s="219"/>
      <c r="RGN6" s="219"/>
      <c r="RGO6" s="219"/>
      <c r="RGP6" s="219"/>
      <c r="RGQ6" s="219"/>
      <c r="RGR6" s="219"/>
      <c r="RGS6" s="219"/>
      <c r="RGT6" s="219"/>
      <c r="RGU6" s="219"/>
      <c r="RGV6" s="219"/>
      <c r="RGW6" s="219"/>
      <c r="RGX6" s="219"/>
      <c r="RGY6" s="219"/>
      <c r="RGZ6" s="219"/>
      <c r="RHA6" s="219"/>
      <c r="RHB6" s="219"/>
      <c r="RHC6" s="219"/>
      <c r="RHD6" s="219"/>
      <c r="RHE6" s="219"/>
      <c r="RHF6" s="219"/>
      <c r="RHG6" s="219"/>
      <c r="RHH6" s="219"/>
      <c r="RHI6" s="219"/>
      <c r="RHJ6" s="219"/>
      <c r="RHK6" s="219"/>
      <c r="RHL6" s="219"/>
      <c r="RHM6" s="219"/>
      <c r="RHN6" s="219"/>
      <c r="RHO6" s="219"/>
      <c r="RHP6" s="219"/>
      <c r="RHQ6" s="219"/>
      <c r="RHR6" s="219"/>
      <c r="RHS6" s="219"/>
      <c r="RHT6" s="219"/>
      <c r="RHU6" s="219"/>
      <c r="RHV6" s="219"/>
      <c r="RHW6" s="219"/>
      <c r="RHX6" s="219"/>
      <c r="RHY6" s="219"/>
      <c r="RHZ6" s="219"/>
      <c r="RIA6" s="219"/>
      <c r="RIB6" s="219"/>
      <c r="RIC6" s="219"/>
      <c r="RID6" s="219"/>
      <c r="RIE6" s="219"/>
      <c r="RIF6" s="219"/>
      <c r="RIG6" s="219"/>
      <c r="RIH6" s="219"/>
      <c r="RII6" s="219"/>
      <c r="RIJ6" s="219"/>
      <c r="RIK6" s="219"/>
      <c r="RIL6" s="219"/>
      <c r="RIM6" s="219"/>
      <c r="RIN6" s="219"/>
      <c r="RIO6" s="219"/>
      <c r="RIP6" s="219"/>
      <c r="RIQ6" s="219"/>
      <c r="RIR6" s="219"/>
      <c r="RIS6" s="219"/>
      <c r="RIT6" s="219"/>
      <c r="RIU6" s="219"/>
      <c r="RIV6" s="219"/>
      <c r="RIW6" s="219"/>
      <c r="RIX6" s="219"/>
      <c r="RIY6" s="219"/>
      <c r="RIZ6" s="219"/>
      <c r="RJA6" s="219"/>
      <c r="RJB6" s="219"/>
      <c r="RJC6" s="219"/>
      <c r="RJD6" s="219"/>
      <c r="RJE6" s="219"/>
      <c r="RJF6" s="219"/>
      <c r="RJG6" s="219"/>
      <c r="RJH6" s="219"/>
      <c r="RJI6" s="219"/>
      <c r="RJJ6" s="219"/>
      <c r="RJK6" s="219"/>
      <c r="RJL6" s="219"/>
      <c r="RJM6" s="219"/>
      <c r="RJN6" s="219"/>
      <c r="RJO6" s="219"/>
      <c r="RJP6" s="219"/>
      <c r="RJQ6" s="219"/>
      <c r="RJR6" s="219"/>
      <c r="RJS6" s="219"/>
      <c r="RJT6" s="219"/>
      <c r="RJU6" s="219"/>
      <c r="RJV6" s="219"/>
      <c r="RJW6" s="219"/>
      <c r="RJX6" s="219"/>
      <c r="RJY6" s="219"/>
      <c r="RJZ6" s="219"/>
      <c r="RKA6" s="219"/>
      <c r="RKB6" s="219"/>
      <c r="RKC6" s="219"/>
      <c r="RKD6" s="219"/>
      <c r="RKE6" s="219"/>
      <c r="RKF6" s="219"/>
      <c r="RKG6" s="219"/>
      <c r="RKH6" s="219"/>
      <c r="RKI6" s="219"/>
      <c r="RKJ6" s="219"/>
      <c r="RKK6" s="219"/>
      <c r="RKL6" s="219"/>
      <c r="RKM6" s="219"/>
      <c r="RKN6" s="219"/>
      <c r="RKO6" s="219"/>
      <c r="RKP6" s="219"/>
      <c r="RKQ6" s="219"/>
      <c r="RKR6" s="219"/>
      <c r="RKS6" s="219"/>
      <c r="RKT6" s="219"/>
      <c r="RKU6" s="219"/>
      <c r="RKV6" s="219"/>
      <c r="RKW6" s="219"/>
      <c r="RKX6" s="219"/>
      <c r="RKY6" s="219"/>
      <c r="RKZ6" s="219"/>
      <c r="RLA6" s="219"/>
      <c r="RLB6" s="219"/>
      <c r="RLC6" s="219"/>
      <c r="RLD6" s="219"/>
      <c r="RLE6" s="219"/>
      <c r="RLF6" s="219"/>
      <c r="RLG6" s="219"/>
      <c r="RLH6" s="219"/>
      <c r="RLI6" s="219"/>
      <c r="RLJ6" s="219"/>
      <c r="RLK6" s="219"/>
      <c r="RLL6" s="219"/>
      <c r="RLM6" s="219"/>
      <c r="RLN6" s="219"/>
      <c r="RLO6" s="219"/>
      <c r="RLP6" s="219"/>
      <c r="RLQ6" s="219"/>
      <c r="RLR6" s="219"/>
      <c r="RLS6" s="219"/>
      <c r="RLT6" s="219"/>
      <c r="RLU6" s="219"/>
      <c r="RLV6" s="219"/>
      <c r="RLW6" s="219"/>
      <c r="RLX6" s="219"/>
      <c r="RLY6" s="219"/>
      <c r="RLZ6" s="219"/>
      <c r="RMA6" s="219"/>
      <c r="RMB6" s="219"/>
      <c r="RMC6" s="219"/>
      <c r="RMD6" s="219"/>
      <c r="RME6" s="219"/>
      <c r="RMF6" s="219"/>
      <c r="RMG6" s="219"/>
      <c r="RMH6" s="219"/>
      <c r="RMI6" s="219"/>
      <c r="RMJ6" s="219"/>
      <c r="RMK6" s="219"/>
      <c r="RML6" s="219"/>
      <c r="RMM6" s="219"/>
      <c r="RMN6" s="219"/>
      <c r="RMO6" s="219"/>
      <c r="RMP6" s="219"/>
      <c r="RMQ6" s="219"/>
      <c r="RMR6" s="219"/>
      <c r="RMS6" s="219"/>
      <c r="RMT6" s="219"/>
      <c r="RMU6" s="219"/>
      <c r="RMV6" s="219"/>
      <c r="RMW6" s="219"/>
      <c r="RMX6" s="219"/>
      <c r="RMY6" s="219"/>
      <c r="RMZ6" s="219"/>
      <c r="RNA6" s="219"/>
      <c r="RNB6" s="219"/>
      <c r="RNC6" s="219"/>
      <c r="RND6" s="219"/>
      <c r="RNE6" s="219"/>
      <c r="RNF6" s="219"/>
      <c r="RNG6" s="219"/>
      <c r="RNH6" s="219"/>
      <c r="RNI6" s="219"/>
      <c r="RNJ6" s="219"/>
      <c r="RNK6" s="219"/>
      <c r="RNL6" s="219"/>
      <c r="RNM6" s="219"/>
      <c r="RNN6" s="219"/>
      <c r="RNO6" s="219"/>
      <c r="RNP6" s="219"/>
      <c r="RNQ6" s="219"/>
      <c r="RNR6" s="219"/>
      <c r="RNS6" s="219"/>
      <c r="RNT6" s="219"/>
      <c r="RNU6" s="219"/>
      <c r="RNV6" s="219"/>
      <c r="RNW6" s="219"/>
      <c r="RNX6" s="219"/>
      <c r="RNY6" s="219"/>
      <c r="RNZ6" s="219"/>
      <c r="ROA6" s="219"/>
      <c r="ROB6" s="219"/>
      <c r="ROC6" s="219"/>
      <c r="ROD6" s="219"/>
      <c r="ROE6" s="219"/>
      <c r="ROF6" s="219"/>
      <c r="ROG6" s="219"/>
      <c r="ROH6" s="219"/>
      <c r="ROI6" s="219"/>
      <c r="ROJ6" s="219"/>
      <c r="ROK6" s="219"/>
      <c r="ROL6" s="219"/>
      <c r="ROM6" s="219"/>
      <c r="RON6" s="219"/>
      <c r="ROO6" s="219"/>
      <c r="ROP6" s="219"/>
      <c r="ROQ6" s="219"/>
      <c r="ROR6" s="219"/>
      <c r="ROS6" s="219"/>
      <c r="ROT6" s="219"/>
      <c r="ROU6" s="219"/>
      <c r="ROV6" s="219"/>
      <c r="ROW6" s="219"/>
      <c r="ROX6" s="219"/>
      <c r="ROY6" s="219"/>
      <c r="ROZ6" s="219"/>
      <c r="RPA6" s="219"/>
      <c r="RPB6" s="219"/>
      <c r="RPC6" s="219"/>
      <c r="RPD6" s="219"/>
      <c r="RPE6" s="219"/>
      <c r="RPF6" s="219"/>
      <c r="RPG6" s="219"/>
      <c r="RPH6" s="219"/>
      <c r="RPI6" s="219"/>
      <c r="RPJ6" s="219"/>
      <c r="RPK6" s="219"/>
      <c r="RPL6" s="219"/>
      <c r="RPM6" s="219"/>
      <c r="RPN6" s="219"/>
      <c r="RPO6" s="219"/>
      <c r="RPP6" s="219"/>
      <c r="RPQ6" s="219"/>
      <c r="RPR6" s="219"/>
      <c r="RPS6" s="219"/>
      <c r="RPT6" s="219"/>
      <c r="RPU6" s="219"/>
      <c r="RPV6" s="219"/>
      <c r="RPW6" s="219"/>
      <c r="RPX6" s="219"/>
      <c r="RPY6" s="219"/>
      <c r="RPZ6" s="219"/>
      <c r="RQA6" s="219"/>
      <c r="RQB6" s="219"/>
      <c r="RQC6" s="219"/>
      <c r="RQD6" s="219"/>
      <c r="RQE6" s="219"/>
      <c r="RQF6" s="219"/>
      <c r="RQG6" s="219"/>
      <c r="RQH6" s="219"/>
      <c r="RQI6" s="219"/>
      <c r="RQJ6" s="219"/>
      <c r="RQK6" s="219"/>
      <c r="RQL6" s="219"/>
      <c r="RQM6" s="219"/>
      <c r="RQN6" s="219"/>
      <c r="RQO6" s="219"/>
      <c r="RQP6" s="219"/>
      <c r="RQQ6" s="219"/>
      <c r="RQR6" s="219"/>
      <c r="RQS6" s="219"/>
      <c r="RQT6" s="219"/>
      <c r="RQU6" s="219"/>
      <c r="RQV6" s="219"/>
      <c r="RQW6" s="219"/>
      <c r="RQX6" s="219"/>
      <c r="RQY6" s="219"/>
      <c r="RQZ6" s="219"/>
      <c r="RRA6" s="219"/>
      <c r="RRB6" s="219"/>
      <c r="RRC6" s="219"/>
      <c r="RRD6" s="219"/>
      <c r="RRE6" s="219"/>
      <c r="RRF6" s="219"/>
      <c r="RRG6" s="219"/>
      <c r="RRH6" s="219"/>
      <c r="RRI6" s="219"/>
      <c r="RRJ6" s="219"/>
      <c r="RRK6" s="219"/>
      <c r="RRL6" s="219"/>
      <c r="RRM6" s="219"/>
      <c r="RRN6" s="219"/>
      <c r="RRO6" s="219"/>
      <c r="RRP6" s="219"/>
      <c r="RRQ6" s="219"/>
      <c r="RRR6" s="219"/>
      <c r="RRS6" s="219"/>
      <c r="RRT6" s="219"/>
      <c r="RRU6" s="219"/>
      <c r="RRV6" s="219"/>
      <c r="RRW6" s="219"/>
      <c r="RRX6" s="219"/>
      <c r="RRY6" s="219"/>
      <c r="RRZ6" s="219"/>
      <c r="RSA6" s="219"/>
      <c r="RSB6" s="219"/>
      <c r="RSC6" s="219"/>
      <c r="RSD6" s="219"/>
      <c r="RSE6" s="219"/>
      <c r="RSF6" s="219"/>
      <c r="RSG6" s="219"/>
      <c r="RSH6" s="219"/>
      <c r="RSI6" s="219"/>
      <c r="RSJ6" s="219"/>
      <c r="RSK6" s="219"/>
      <c r="RSL6" s="219"/>
      <c r="RSM6" s="219"/>
      <c r="RSN6" s="219"/>
      <c r="RSO6" s="219"/>
      <c r="RSP6" s="219"/>
      <c r="RSQ6" s="219"/>
      <c r="RSR6" s="219"/>
      <c r="RSS6" s="219"/>
      <c r="RST6" s="219"/>
      <c r="RSU6" s="219"/>
      <c r="RSV6" s="219"/>
      <c r="RSW6" s="219"/>
      <c r="RSX6" s="219"/>
      <c r="RSY6" s="219"/>
      <c r="RSZ6" s="219"/>
      <c r="RTA6" s="219"/>
      <c r="RTB6" s="219"/>
      <c r="RTC6" s="219"/>
      <c r="RTD6" s="219"/>
      <c r="RTE6" s="219"/>
      <c r="RTF6" s="219"/>
      <c r="RTG6" s="219"/>
      <c r="RTH6" s="219"/>
      <c r="RTI6" s="219"/>
      <c r="RTJ6" s="219"/>
      <c r="RTK6" s="219"/>
      <c r="RTL6" s="219"/>
      <c r="RTM6" s="219"/>
      <c r="RTN6" s="219"/>
      <c r="RTO6" s="219"/>
      <c r="RTP6" s="219"/>
      <c r="RTQ6" s="219"/>
      <c r="RTR6" s="219"/>
      <c r="RTS6" s="219"/>
      <c r="RTT6" s="219"/>
      <c r="RTU6" s="219"/>
      <c r="RTV6" s="219"/>
      <c r="RTW6" s="219"/>
      <c r="RTX6" s="219"/>
      <c r="RTY6" s="219"/>
      <c r="RTZ6" s="219"/>
      <c r="RUA6" s="219"/>
      <c r="RUB6" s="219"/>
      <c r="RUC6" s="219"/>
      <c r="RUD6" s="219"/>
      <c r="RUE6" s="219"/>
      <c r="RUF6" s="219"/>
      <c r="RUG6" s="219"/>
      <c r="RUH6" s="219"/>
      <c r="RUI6" s="219"/>
      <c r="RUJ6" s="219"/>
      <c r="RUK6" s="219"/>
      <c r="RUL6" s="219"/>
      <c r="RUM6" s="219"/>
      <c r="RUN6" s="219"/>
      <c r="RUO6" s="219"/>
      <c r="RUP6" s="219"/>
      <c r="RUQ6" s="219"/>
      <c r="RUR6" s="219"/>
      <c r="RUS6" s="219"/>
      <c r="RUT6" s="219"/>
      <c r="RUU6" s="219"/>
      <c r="RUV6" s="219"/>
      <c r="RUW6" s="219"/>
      <c r="RUX6" s="219"/>
      <c r="RUY6" s="219"/>
      <c r="RUZ6" s="219"/>
      <c r="RVA6" s="219"/>
      <c r="RVB6" s="219"/>
      <c r="RVC6" s="219"/>
      <c r="RVD6" s="219"/>
      <c r="RVE6" s="219"/>
      <c r="RVF6" s="219"/>
      <c r="RVG6" s="219"/>
      <c r="RVH6" s="219"/>
      <c r="RVI6" s="219"/>
      <c r="RVJ6" s="219"/>
      <c r="RVK6" s="219"/>
      <c r="RVL6" s="219"/>
      <c r="RVM6" s="219"/>
      <c r="RVN6" s="219"/>
      <c r="RVO6" s="219"/>
      <c r="RVP6" s="219"/>
      <c r="RVQ6" s="219"/>
      <c r="RVR6" s="219"/>
      <c r="RVS6" s="219"/>
      <c r="RVT6" s="219"/>
      <c r="RVU6" s="219"/>
      <c r="RVV6" s="219"/>
      <c r="RVW6" s="219"/>
      <c r="RVX6" s="219"/>
      <c r="RVY6" s="219"/>
      <c r="RVZ6" s="219"/>
      <c r="RWA6" s="219"/>
      <c r="RWB6" s="219"/>
      <c r="RWC6" s="219"/>
      <c r="RWD6" s="219"/>
      <c r="RWE6" s="219"/>
      <c r="RWF6" s="219"/>
      <c r="RWG6" s="219"/>
      <c r="RWH6" s="219"/>
      <c r="RWI6" s="219"/>
      <c r="RWJ6" s="219"/>
      <c r="RWK6" s="219"/>
      <c r="RWL6" s="219"/>
      <c r="RWM6" s="219"/>
      <c r="RWN6" s="219"/>
      <c r="RWO6" s="219"/>
      <c r="RWP6" s="219"/>
      <c r="RWQ6" s="219"/>
      <c r="RWR6" s="219"/>
      <c r="RWS6" s="219"/>
      <c r="RWT6" s="219"/>
      <c r="RWU6" s="219"/>
      <c r="RWV6" s="219"/>
      <c r="RWW6" s="219"/>
      <c r="RWX6" s="219"/>
      <c r="RWY6" s="219"/>
      <c r="RWZ6" s="219"/>
      <c r="RXA6" s="219"/>
      <c r="RXB6" s="219"/>
      <c r="RXC6" s="219"/>
      <c r="RXD6" s="219"/>
      <c r="RXE6" s="219"/>
      <c r="RXF6" s="219"/>
      <c r="RXG6" s="219"/>
      <c r="RXH6" s="219"/>
      <c r="RXI6" s="219"/>
      <c r="RXJ6" s="219"/>
      <c r="RXK6" s="219"/>
      <c r="RXL6" s="219"/>
      <c r="RXM6" s="219"/>
      <c r="RXN6" s="219"/>
      <c r="RXO6" s="219"/>
      <c r="RXP6" s="219"/>
      <c r="RXQ6" s="219"/>
      <c r="RXR6" s="219"/>
      <c r="RXS6" s="219"/>
      <c r="RXT6" s="219"/>
      <c r="RXU6" s="219"/>
      <c r="RXV6" s="219"/>
      <c r="RXW6" s="219"/>
      <c r="RXX6" s="219"/>
      <c r="RXY6" s="219"/>
      <c r="RXZ6" s="219"/>
      <c r="RYA6" s="219"/>
      <c r="RYB6" s="219"/>
      <c r="RYC6" s="219"/>
      <c r="RYD6" s="219"/>
      <c r="RYE6" s="219"/>
      <c r="RYF6" s="219"/>
      <c r="RYG6" s="219"/>
      <c r="RYH6" s="219"/>
      <c r="RYI6" s="219"/>
      <c r="RYJ6" s="219"/>
      <c r="RYK6" s="219"/>
      <c r="RYL6" s="219"/>
      <c r="RYM6" s="219"/>
      <c r="RYN6" s="219"/>
      <c r="RYO6" s="219"/>
      <c r="RYP6" s="219"/>
      <c r="RYQ6" s="219"/>
      <c r="RYR6" s="219"/>
      <c r="RYS6" s="219"/>
      <c r="RYT6" s="219"/>
      <c r="RYU6" s="219"/>
      <c r="RYV6" s="219"/>
      <c r="RYW6" s="219"/>
      <c r="RYX6" s="219"/>
      <c r="RYY6" s="219"/>
      <c r="RYZ6" s="219"/>
      <c r="RZA6" s="219"/>
      <c r="RZB6" s="219"/>
      <c r="RZC6" s="219"/>
      <c r="RZD6" s="219"/>
      <c r="RZE6" s="219"/>
      <c r="RZF6" s="219"/>
      <c r="RZG6" s="219"/>
      <c r="RZH6" s="219"/>
      <c r="RZI6" s="219"/>
      <c r="RZJ6" s="219"/>
      <c r="RZK6" s="219"/>
      <c r="RZL6" s="219"/>
      <c r="RZM6" s="219"/>
      <c r="RZN6" s="219"/>
      <c r="RZO6" s="219"/>
      <c r="RZP6" s="219"/>
      <c r="RZQ6" s="219"/>
      <c r="RZR6" s="219"/>
      <c r="RZS6" s="219"/>
      <c r="RZT6" s="219"/>
      <c r="RZU6" s="219"/>
      <c r="RZV6" s="219"/>
      <c r="RZW6" s="219"/>
      <c r="RZX6" s="219"/>
      <c r="RZY6" s="219"/>
      <c r="RZZ6" s="219"/>
      <c r="SAA6" s="219"/>
      <c r="SAB6" s="219"/>
      <c r="SAC6" s="219"/>
      <c r="SAD6" s="219"/>
      <c r="SAE6" s="219"/>
      <c r="SAF6" s="219"/>
      <c r="SAG6" s="219"/>
      <c r="SAH6" s="219"/>
      <c r="SAI6" s="219"/>
      <c r="SAJ6" s="219"/>
      <c r="SAK6" s="219"/>
      <c r="SAL6" s="219"/>
      <c r="SAM6" s="219"/>
      <c r="SAN6" s="219"/>
      <c r="SAO6" s="219"/>
      <c r="SAP6" s="219"/>
      <c r="SAQ6" s="219"/>
      <c r="SAR6" s="219"/>
      <c r="SAS6" s="219"/>
      <c r="SAT6" s="219"/>
      <c r="SAU6" s="219"/>
      <c r="SAV6" s="219"/>
      <c r="SAW6" s="219"/>
      <c r="SAX6" s="219"/>
      <c r="SAY6" s="219"/>
      <c r="SAZ6" s="219"/>
      <c r="SBA6" s="219"/>
      <c r="SBB6" s="219"/>
      <c r="SBC6" s="219"/>
      <c r="SBD6" s="219"/>
      <c r="SBE6" s="219"/>
      <c r="SBF6" s="219"/>
      <c r="SBG6" s="219"/>
      <c r="SBH6" s="219"/>
      <c r="SBI6" s="219"/>
      <c r="SBJ6" s="219"/>
      <c r="SBK6" s="219"/>
      <c r="SBL6" s="219"/>
      <c r="SBM6" s="219"/>
      <c r="SBN6" s="219"/>
      <c r="SBO6" s="219"/>
      <c r="SBP6" s="219"/>
      <c r="SBQ6" s="219"/>
      <c r="SBR6" s="219"/>
      <c r="SBS6" s="219"/>
      <c r="SBT6" s="219"/>
      <c r="SBU6" s="219"/>
      <c r="SBV6" s="219"/>
      <c r="SBW6" s="219"/>
      <c r="SBX6" s="219"/>
      <c r="SBY6" s="219"/>
      <c r="SBZ6" s="219"/>
      <c r="SCA6" s="219"/>
      <c r="SCB6" s="219"/>
      <c r="SCC6" s="219"/>
      <c r="SCD6" s="219"/>
      <c r="SCE6" s="219"/>
      <c r="SCF6" s="219"/>
      <c r="SCG6" s="219"/>
      <c r="SCH6" s="219"/>
      <c r="SCI6" s="219"/>
      <c r="SCJ6" s="219"/>
      <c r="SCK6" s="219"/>
      <c r="SCL6" s="219"/>
      <c r="SCM6" s="219"/>
      <c r="SCN6" s="219"/>
      <c r="SCO6" s="219"/>
      <c r="SCP6" s="219"/>
      <c r="SCQ6" s="219"/>
      <c r="SCR6" s="219"/>
      <c r="SCS6" s="219"/>
      <c r="SCT6" s="219"/>
      <c r="SCU6" s="219"/>
      <c r="SCV6" s="219"/>
      <c r="SCW6" s="219"/>
      <c r="SCX6" s="219"/>
      <c r="SCY6" s="219"/>
      <c r="SCZ6" s="219"/>
      <c r="SDA6" s="219"/>
      <c r="SDB6" s="219"/>
      <c r="SDC6" s="219"/>
      <c r="SDD6" s="219"/>
      <c r="SDE6" s="219"/>
      <c r="SDF6" s="219"/>
      <c r="SDG6" s="219"/>
      <c r="SDH6" s="219"/>
      <c r="SDI6" s="219"/>
      <c r="SDJ6" s="219"/>
      <c r="SDK6" s="219"/>
      <c r="SDL6" s="219"/>
      <c r="SDM6" s="219"/>
      <c r="SDN6" s="219"/>
      <c r="SDO6" s="219"/>
      <c r="SDP6" s="219"/>
      <c r="SDQ6" s="219"/>
      <c r="SDR6" s="219"/>
      <c r="SDS6" s="219"/>
      <c r="SDT6" s="219"/>
      <c r="SDU6" s="219"/>
      <c r="SDV6" s="219"/>
      <c r="SDW6" s="219"/>
      <c r="SDX6" s="219"/>
      <c r="SDY6" s="219"/>
      <c r="SDZ6" s="219"/>
      <c r="SEA6" s="219"/>
      <c r="SEB6" s="219"/>
      <c r="SEC6" s="219"/>
      <c r="SED6" s="219"/>
      <c r="SEE6" s="219"/>
      <c r="SEF6" s="219"/>
      <c r="SEG6" s="219"/>
      <c r="SEH6" s="219"/>
      <c r="SEI6" s="219"/>
      <c r="SEJ6" s="219"/>
      <c r="SEK6" s="219"/>
      <c r="SEL6" s="219"/>
      <c r="SEM6" s="219"/>
      <c r="SEN6" s="219"/>
      <c r="SEO6" s="219"/>
      <c r="SEP6" s="219"/>
      <c r="SEQ6" s="219"/>
      <c r="SER6" s="219"/>
      <c r="SES6" s="219"/>
      <c r="SET6" s="219"/>
      <c r="SEU6" s="219"/>
      <c r="SEV6" s="219"/>
      <c r="SEW6" s="219"/>
      <c r="SEX6" s="219"/>
      <c r="SEY6" s="219"/>
      <c r="SEZ6" s="219"/>
      <c r="SFA6" s="219"/>
      <c r="SFB6" s="219"/>
      <c r="SFC6" s="219"/>
      <c r="SFD6" s="219"/>
      <c r="SFE6" s="219"/>
      <c r="SFF6" s="219"/>
      <c r="SFG6" s="219"/>
      <c r="SFH6" s="219"/>
      <c r="SFI6" s="219"/>
      <c r="SFJ6" s="219"/>
      <c r="SFK6" s="219"/>
      <c r="SFL6" s="219"/>
      <c r="SFM6" s="219"/>
      <c r="SFN6" s="219"/>
      <c r="SFO6" s="219"/>
      <c r="SFP6" s="219"/>
      <c r="SFQ6" s="219"/>
      <c r="SFR6" s="219"/>
      <c r="SFS6" s="219"/>
      <c r="SFT6" s="219"/>
      <c r="SFU6" s="219"/>
      <c r="SFV6" s="219"/>
      <c r="SFW6" s="219"/>
      <c r="SFX6" s="219"/>
      <c r="SFY6" s="219"/>
      <c r="SFZ6" s="219"/>
      <c r="SGA6" s="219"/>
      <c r="SGB6" s="219"/>
      <c r="SGC6" s="219"/>
      <c r="SGD6" s="219"/>
      <c r="SGE6" s="219"/>
      <c r="SGF6" s="219"/>
      <c r="SGG6" s="219"/>
      <c r="SGH6" s="219"/>
      <c r="SGI6" s="219"/>
      <c r="SGJ6" s="219"/>
      <c r="SGK6" s="219"/>
      <c r="SGL6" s="219"/>
      <c r="SGM6" s="219"/>
      <c r="SGN6" s="219"/>
      <c r="SGO6" s="219"/>
      <c r="SGP6" s="219"/>
      <c r="SGQ6" s="219"/>
      <c r="SGR6" s="219"/>
      <c r="SGS6" s="219"/>
      <c r="SGT6" s="219"/>
      <c r="SGU6" s="219"/>
      <c r="SGV6" s="219"/>
      <c r="SGW6" s="219"/>
      <c r="SGX6" s="219"/>
      <c r="SGY6" s="219"/>
      <c r="SGZ6" s="219"/>
      <c r="SHA6" s="219"/>
      <c r="SHB6" s="219"/>
      <c r="SHC6" s="219"/>
      <c r="SHD6" s="219"/>
      <c r="SHE6" s="219"/>
      <c r="SHF6" s="219"/>
      <c r="SHG6" s="219"/>
      <c r="SHH6" s="219"/>
      <c r="SHI6" s="219"/>
      <c r="SHJ6" s="219"/>
      <c r="SHK6" s="219"/>
      <c r="SHL6" s="219"/>
      <c r="SHM6" s="219"/>
      <c r="SHN6" s="219"/>
      <c r="SHO6" s="219"/>
      <c r="SHP6" s="219"/>
      <c r="SHQ6" s="219"/>
      <c r="SHR6" s="219"/>
      <c r="SHS6" s="219"/>
      <c r="SHT6" s="219"/>
      <c r="SHU6" s="219"/>
      <c r="SHV6" s="219"/>
      <c r="SHW6" s="219"/>
      <c r="SHX6" s="219"/>
      <c r="SHY6" s="219"/>
      <c r="SHZ6" s="219"/>
      <c r="SIA6" s="219"/>
      <c r="SIB6" s="219"/>
      <c r="SIC6" s="219"/>
      <c r="SID6" s="219"/>
      <c r="SIE6" s="219"/>
      <c r="SIF6" s="219"/>
      <c r="SIG6" s="219"/>
      <c r="SIH6" s="219"/>
      <c r="SII6" s="219"/>
      <c r="SIJ6" s="219"/>
      <c r="SIK6" s="219"/>
      <c r="SIL6" s="219"/>
      <c r="SIM6" s="219"/>
      <c r="SIN6" s="219"/>
      <c r="SIO6" s="219"/>
      <c r="SIP6" s="219"/>
      <c r="SIQ6" s="219"/>
      <c r="SIR6" s="219"/>
      <c r="SIS6" s="219"/>
      <c r="SIT6" s="219"/>
      <c r="SIU6" s="219"/>
      <c r="SIV6" s="219"/>
      <c r="SIW6" s="219"/>
      <c r="SIX6" s="219"/>
      <c r="SIY6" s="219"/>
      <c r="SIZ6" s="219"/>
      <c r="SJA6" s="219"/>
      <c r="SJB6" s="219"/>
      <c r="SJC6" s="219"/>
      <c r="SJD6" s="219"/>
      <c r="SJE6" s="219"/>
      <c r="SJF6" s="219"/>
      <c r="SJG6" s="219"/>
      <c r="SJH6" s="219"/>
      <c r="SJI6" s="219"/>
      <c r="SJJ6" s="219"/>
      <c r="SJK6" s="219"/>
      <c r="SJL6" s="219"/>
      <c r="SJM6" s="219"/>
      <c r="SJN6" s="219"/>
      <c r="SJO6" s="219"/>
      <c r="SJP6" s="219"/>
      <c r="SJQ6" s="219"/>
      <c r="SJR6" s="219"/>
      <c r="SJS6" s="219"/>
      <c r="SJT6" s="219"/>
      <c r="SJU6" s="219"/>
      <c r="SJV6" s="219"/>
      <c r="SJW6" s="219"/>
      <c r="SJX6" s="219"/>
      <c r="SJY6" s="219"/>
      <c r="SJZ6" s="219"/>
      <c r="SKA6" s="219"/>
      <c r="SKB6" s="219"/>
      <c r="SKC6" s="219"/>
      <c r="SKD6" s="219"/>
      <c r="SKE6" s="219"/>
      <c r="SKF6" s="219"/>
      <c r="SKG6" s="219"/>
      <c r="SKH6" s="219"/>
      <c r="SKI6" s="219"/>
      <c r="SKJ6" s="219"/>
      <c r="SKK6" s="219"/>
      <c r="SKL6" s="219"/>
      <c r="SKM6" s="219"/>
      <c r="SKN6" s="219"/>
      <c r="SKO6" s="219"/>
      <c r="SKP6" s="219"/>
      <c r="SKQ6" s="219"/>
      <c r="SKR6" s="219"/>
      <c r="SKS6" s="219"/>
      <c r="SKT6" s="219"/>
      <c r="SKU6" s="219"/>
      <c r="SKV6" s="219"/>
      <c r="SKW6" s="219"/>
      <c r="SKX6" s="219"/>
      <c r="SKY6" s="219"/>
      <c r="SKZ6" s="219"/>
      <c r="SLA6" s="219"/>
      <c r="SLB6" s="219"/>
      <c r="SLC6" s="219"/>
      <c r="SLD6" s="219"/>
      <c r="SLE6" s="219"/>
      <c r="SLF6" s="219"/>
      <c r="SLG6" s="219"/>
      <c r="SLH6" s="219"/>
      <c r="SLI6" s="219"/>
      <c r="SLJ6" s="219"/>
      <c r="SLK6" s="219"/>
      <c r="SLL6" s="219"/>
      <c r="SLM6" s="219"/>
      <c r="SLN6" s="219"/>
      <c r="SLO6" s="219"/>
      <c r="SLP6" s="219"/>
      <c r="SLQ6" s="219"/>
      <c r="SLR6" s="219"/>
      <c r="SLS6" s="219"/>
      <c r="SLT6" s="219"/>
      <c r="SLU6" s="219"/>
      <c r="SLV6" s="219"/>
      <c r="SLW6" s="219"/>
      <c r="SLX6" s="219"/>
      <c r="SLY6" s="219"/>
      <c r="SLZ6" s="219"/>
      <c r="SMA6" s="219"/>
      <c r="SMB6" s="219"/>
      <c r="SMC6" s="219"/>
      <c r="SMD6" s="219"/>
      <c r="SME6" s="219"/>
      <c r="SMF6" s="219"/>
      <c r="SMG6" s="219"/>
      <c r="SMH6" s="219"/>
      <c r="SMI6" s="219"/>
      <c r="SMJ6" s="219"/>
      <c r="SMK6" s="219"/>
      <c r="SML6" s="219"/>
      <c r="SMM6" s="219"/>
      <c r="SMN6" s="219"/>
      <c r="SMO6" s="219"/>
      <c r="SMP6" s="219"/>
      <c r="SMQ6" s="219"/>
      <c r="SMR6" s="219"/>
      <c r="SMS6" s="219"/>
      <c r="SMT6" s="219"/>
      <c r="SMU6" s="219"/>
      <c r="SMV6" s="219"/>
      <c r="SMW6" s="219"/>
      <c r="SMX6" s="219"/>
      <c r="SMY6" s="219"/>
      <c r="SMZ6" s="219"/>
      <c r="SNA6" s="219"/>
      <c r="SNB6" s="219"/>
      <c r="SNC6" s="219"/>
      <c r="SND6" s="219"/>
      <c r="SNE6" s="219"/>
      <c r="SNF6" s="219"/>
      <c r="SNG6" s="219"/>
      <c r="SNH6" s="219"/>
      <c r="SNI6" s="219"/>
      <c r="SNJ6" s="219"/>
      <c r="SNK6" s="219"/>
      <c r="SNL6" s="219"/>
      <c r="SNM6" s="219"/>
      <c r="SNN6" s="219"/>
      <c r="SNO6" s="219"/>
      <c r="SNP6" s="219"/>
      <c r="SNQ6" s="219"/>
      <c r="SNR6" s="219"/>
      <c r="SNS6" s="219"/>
      <c r="SNT6" s="219"/>
      <c r="SNU6" s="219"/>
      <c r="SNV6" s="219"/>
      <c r="SNW6" s="219"/>
      <c r="SNX6" s="219"/>
      <c r="SNY6" s="219"/>
      <c r="SNZ6" s="219"/>
      <c r="SOA6" s="219"/>
      <c r="SOB6" s="219"/>
      <c r="SOC6" s="219"/>
      <c r="SOD6" s="219"/>
      <c r="SOE6" s="219"/>
      <c r="SOF6" s="219"/>
      <c r="SOG6" s="219"/>
      <c r="SOH6" s="219"/>
      <c r="SOI6" s="219"/>
      <c r="SOJ6" s="219"/>
      <c r="SOK6" s="219"/>
      <c r="SOL6" s="219"/>
      <c r="SOM6" s="219"/>
      <c r="SON6" s="219"/>
      <c r="SOO6" s="219"/>
      <c r="SOP6" s="219"/>
      <c r="SOQ6" s="219"/>
      <c r="SOR6" s="219"/>
      <c r="SOS6" s="219"/>
      <c r="SOT6" s="219"/>
      <c r="SOU6" s="219"/>
      <c r="SOV6" s="219"/>
      <c r="SOW6" s="219"/>
      <c r="SOX6" s="219"/>
      <c r="SOY6" s="219"/>
      <c r="SOZ6" s="219"/>
      <c r="SPA6" s="219"/>
      <c r="SPB6" s="219"/>
      <c r="SPC6" s="219"/>
      <c r="SPD6" s="219"/>
      <c r="SPE6" s="219"/>
      <c r="SPF6" s="219"/>
      <c r="SPG6" s="219"/>
      <c r="SPH6" s="219"/>
      <c r="SPI6" s="219"/>
      <c r="SPJ6" s="219"/>
      <c r="SPK6" s="219"/>
      <c r="SPL6" s="219"/>
      <c r="SPM6" s="219"/>
      <c r="SPN6" s="219"/>
      <c r="SPO6" s="219"/>
      <c r="SPP6" s="219"/>
      <c r="SPQ6" s="219"/>
      <c r="SPR6" s="219"/>
      <c r="SPS6" s="219"/>
      <c r="SPT6" s="219"/>
      <c r="SPU6" s="219"/>
      <c r="SPV6" s="219"/>
      <c r="SPW6" s="219"/>
      <c r="SPX6" s="219"/>
      <c r="SPY6" s="219"/>
      <c r="SPZ6" s="219"/>
      <c r="SQA6" s="219"/>
      <c r="SQB6" s="219"/>
      <c r="SQC6" s="219"/>
      <c r="SQD6" s="219"/>
      <c r="SQE6" s="219"/>
      <c r="SQF6" s="219"/>
      <c r="SQG6" s="219"/>
      <c r="SQH6" s="219"/>
      <c r="SQI6" s="219"/>
      <c r="SQJ6" s="219"/>
      <c r="SQK6" s="219"/>
      <c r="SQL6" s="219"/>
      <c r="SQM6" s="219"/>
      <c r="SQN6" s="219"/>
      <c r="SQO6" s="219"/>
      <c r="SQP6" s="219"/>
      <c r="SQQ6" s="219"/>
      <c r="SQR6" s="219"/>
      <c r="SQS6" s="219"/>
      <c r="SQT6" s="219"/>
      <c r="SQU6" s="219"/>
      <c r="SQV6" s="219"/>
      <c r="SQW6" s="219"/>
      <c r="SQX6" s="219"/>
      <c r="SQY6" s="219"/>
      <c r="SQZ6" s="219"/>
      <c r="SRA6" s="219"/>
      <c r="SRB6" s="219"/>
      <c r="SRC6" s="219"/>
      <c r="SRD6" s="219"/>
      <c r="SRE6" s="219"/>
      <c r="SRF6" s="219"/>
      <c r="SRG6" s="219"/>
      <c r="SRH6" s="219"/>
      <c r="SRI6" s="219"/>
      <c r="SRJ6" s="219"/>
      <c r="SRK6" s="219"/>
      <c r="SRL6" s="219"/>
      <c r="SRM6" s="219"/>
      <c r="SRN6" s="219"/>
      <c r="SRO6" s="219"/>
      <c r="SRP6" s="219"/>
      <c r="SRQ6" s="219"/>
      <c r="SRR6" s="219"/>
      <c r="SRS6" s="219"/>
      <c r="SRT6" s="219"/>
      <c r="SRU6" s="219"/>
      <c r="SRV6" s="219"/>
      <c r="SRW6" s="219"/>
      <c r="SRX6" s="219"/>
      <c r="SRY6" s="219"/>
      <c r="SRZ6" s="219"/>
      <c r="SSA6" s="219"/>
      <c r="SSB6" s="219"/>
      <c r="SSC6" s="219"/>
      <c r="SSD6" s="219"/>
      <c r="SSE6" s="219"/>
      <c r="SSF6" s="219"/>
      <c r="SSG6" s="219"/>
      <c r="SSH6" s="219"/>
      <c r="SSI6" s="219"/>
      <c r="SSJ6" s="219"/>
      <c r="SSK6" s="219"/>
      <c r="SSL6" s="219"/>
      <c r="SSM6" s="219"/>
      <c r="SSN6" s="219"/>
      <c r="SSO6" s="219"/>
      <c r="SSP6" s="219"/>
      <c r="SSQ6" s="219"/>
      <c r="SSR6" s="219"/>
      <c r="SSS6" s="219"/>
      <c r="SST6" s="219"/>
      <c r="SSU6" s="219"/>
      <c r="SSV6" s="219"/>
      <c r="SSW6" s="219"/>
      <c r="SSX6" s="219"/>
      <c r="SSY6" s="219"/>
      <c r="SSZ6" s="219"/>
      <c r="STA6" s="219"/>
      <c r="STB6" s="219"/>
      <c r="STC6" s="219"/>
      <c r="STD6" s="219"/>
      <c r="STE6" s="219"/>
      <c r="STF6" s="219"/>
      <c r="STG6" s="219"/>
      <c r="STH6" s="219"/>
      <c r="STI6" s="219"/>
      <c r="STJ6" s="219"/>
      <c r="STK6" s="219"/>
      <c r="STL6" s="219"/>
      <c r="STM6" s="219"/>
      <c r="STN6" s="219"/>
      <c r="STO6" s="219"/>
      <c r="STP6" s="219"/>
      <c r="STQ6" s="219"/>
      <c r="STR6" s="219"/>
      <c r="STS6" s="219"/>
      <c r="STT6" s="219"/>
      <c r="STU6" s="219"/>
      <c r="STV6" s="219"/>
      <c r="STW6" s="219"/>
      <c r="STX6" s="219"/>
      <c r="STY6" s="219"/>
      <c r="STZ6" s="219"/>
      <c r="SUA6" s="219"/>
      <c r="SUB6" s="219"/>
      <c r="SUC6" s="219"/>
      <c r="SUD6" s="219"/>
      <c r="SUE6" s="219"/>
      <c r="SUF6" s="219"/>
      <c r="SUG6" s="219"/>
      <c r="SUH6" s="219"/>
      <c r="SUI6" s="219"/>
      <c r="SUJ6" s="219"/>
      <c r="SUK6" s="219"/>
      <c r="SUL6" s="219"/>
      <c r="SUM6" s="219"/>
      <c r="SUN6" s="219"/>
      <c r="SUO6" s="219"/>
      <c r="SUP6" s="219"/>
      <c r="SUQ6" s="219"/>
      <c r="SUR6" s="219"/>
      <c r="SUS6" s="219"/>
      <c r="SUT6" s="219"/>
      <c r="SUU6" s="219"/>
      <c r="SUV6" s="219"/>
      <c r="SUW6" s="219"/>
      <c r="SUX6" s="219"/>
      <c r="SUY6" s="219"/>
      <c r="SUZ6" s="219"/>
      <c r="SVA6" s="219"/>
      <c r="SVB6" s="219"/>
      <c r="SVC6" s="219"/>
      <c r="SVD6" s="219"/>
      <c r="SVE6" s="219"/>
      <c r="SVF6" s="219"/>
      <c r="SVG6" s="219"/>
      <c r="SVH6" s="219"/>
      <c r="SVI6" s="219"/>
      <c r="SVJ6" s="219"/>
      <c r="SVK6" s="219"/>
      <c r="SVL6" s="219"/>
      <c r="SVM6" s="219"/>
      <c r="SVN6" s="219"/>
      <c r="SVO6" s="219"/>
      <c r="SVP6" s="219"/>
      <c r="SVQ6" s="219"/>
      <c r="SVR6" s="219"/>
      <c r="SVS6" s="219"/>
      <c r="SVT6" s="219"/>
      <c r="SVU6" s="219"/>
      <c r="SVV6" s="219"/>
      <c r="SVW6" s="219"/>
      <c r="SVX6" s="219"/>
      <c r="SVY6" s="219"/>
      <c r="SVZ6" s="219"/>
      <c r="SWA6" s="219"/>
      <c r="SWB6" s="219"/>
      <c r="SWC6" s="219"/>
      <c r="SWD6" s="219"/>
      <c r="SWE6" s="219"/>
      <c r="SWF6" s="219"/>
      <c r="SWG6" s="219"/>
      <c r="SWH6" s="219"/>
      <c r="SWI6" s="219"/>
      <c r="SWJ6" s="219"/>
      <c r="SWK6" s="219"/>
      <c r="SWL6" s="219"/>
      <c r="SWM6" s="219"/>
      <c r="SWN6" s="219"/>
      <c r="SWO6" s="219"/>
      <c r="SWP6" s="219"/>
      <c r="SWQ6" s="219"/>
      <c r="SWR6" s="219"/>
      <c r="SWS6" s="219"/>
      <c r="SWT6" s="219"/>
      <c r="SWU6" s="219"/>
      <c r="SWV6" s="219"/>
      <c r="SWW6" s="219"/>
      <c r="SWX6" s="219"/>
      <c r="SWY6" s="219"/>
      <c r="SWZ6" s="219"/>
      <c r="SXA6" s="219"/>
      <c r="SXB6" s="219"/>
      <c r="SXC6" s="219"/>
      <c r="SXD6" s="219"/>
      <c r="SXE6" s="219"/>
      <c r="SXF6" s="219"/>
      <c r="SXG6" s="219"/>
      <c r="SXH6" s="219"/>
      <c r="SXI6" s="219"/>
      <c r="SXJ6" s="219"/>
      <c r="SXK6" s="219"/>
      <c r="SXL6" s="219"/>
      <c r="SXM6" s="219"/>
      <c r="SXN6" s="219"/>
      <c r="SXO6" s="219"/>
      <c r="SXP6" s="219"/>
      <c r="SXQ6" s="219"/>
      <c r="SXR6" s="219"/>
      <c r="SXS6" s="219"/>
      <c r="SXT6" s="219"/>
      <c r="SXU6" s="219"/>
      <c r="SXV6" s="219"/>
      <c r="SXW6" s="219"/>
      <c r="SXX6" s="219"/>
      <c r="SXY6" s="219"/>
      <c r="SXZ6" s="219"/>
      <c r="SYA6" s="219"/>
      <c r="SYB6" s="219"/>
      <c r="SYC6" s="219"/>
      <c r="SYD6" s="219"/>
      <c r="SYE6" s="219"/>
      <c r="SYF6" s="219"/>
      <c r="SYG6" s="219"/>
      <c r="SYH6" s="219"/>
      <c r="SYI6" s="219"/>
      <c r="SYJ6" s="219"/>
      <c r="SYK6" s="219"/>
      <c r="SYL6" s="219"/>
      <c r="SYM6" s="219"/>
      <c r="SYN6" s="219"/>
      <c r="SYO6" s="219"/>
      <c r="SYP6" s="219"/>
      <c r="SYQ6" s="219"/>
      <c r="SYR6" s="219"/>
      <c r="SYS6" s="219"/>
      <c r="SYT6" s="219"/>
      <c r="SYU6" s="219"/>
      <c r="SYV6" s="219"/>
      <c r="SYW6" s="219"/>
      <c r="SYX6" s="219"/>
      <c r="SYY6" s="219"/>
      <c r="SYZ6" s="219"/>
      <c r="SZA6" s="219"/>
      <c r="SZB6" s="219"/>
      <c r="SZC6" s="219"/>
      <c r="SZD6" s="219"/>
      <c r="SZE6" s="219"/>
      <c r="SZF6" s="219"/>
      <c r="SZG6" s="219"/>
      <c r="SZH6" s="219"/>
      <c r="SZI6" s="219"/>
      <c r="SZJ6" s="219"/>
      <c r="SZK6" s="219"/>
      <c r="SZL6" s="219"/>
      <c r="SZM6" s="219"/>
      <c r="SZN6" s="219"/>
      <c r="SZO6" s="219"/>
      <c r="SZP6" s="219"/>
      <c r="SZQ6" s="219"/>
      <c r="SZR6" s="219"/>
      <c r="SZS6" s="219"/>
      <c r="SZT6" s="219"/>
      <c r="SZU6" s="219"/>
      <c r="SZV6" s="219"/>
      <c r="SZW6" s="219"/>
      <c r="SZX6" s="219"/>
      <c r="SZY6" s="219"/>
      <c r="SZZ6" s="219"/>
      <c r="TAA6" s="219"/>
      <c r="TAB6" s="219"/>
      <c r="TAC6" s="219"/>
      <c r="TAD6" s="219"/>
      <c r="TAE6" s="219"/>
      <c r="TAF6" s="219"/>
      <c r="TAG6" s="219"/>
      <c r="TAH6" s="219"/>
      <c r="TAI6" s="219"/>
      <c r="TAJ6" s="219"/>
      <c r="TAK6" s="219"/>
      <c r="TAL6" s="219"/>
      <c r="TAM6" s="219"/>
      <c r="TAN6" s="219"/>
      <c r="TAO6" s="219"/>
      <c r="TAP6" s="219"/>
      <c r="TAQ6" s="219"/>
      <c r="TAR6" s="219"/>
      <c r="TAS6" s="219"/>
      <c r="TAT6" s="219"/>
      <c r="TAU6" s="219"/>
      <c r="TAV6" s="219"/>
      <c r="TAW6" s="219"/>
      <c r="TAX6" s="219"/>
      <c r="TAY6" s="219"/>
      <c r="TAZ6" s="219"/>
      <c r="TBA6" s="219"/>
      <c r="TBB6" s="219"/>
      <c r="TBC6" s="219"/>
      <c r="TBD6" s="219"/>
      <c r="TBE6" s="219"/>
      <c r="TBF6" s="219"/>
      <c r="TBG6" s="219"/>
      <c r="TBH6" s="219"/>
      <c r="TBI6" s="219"/>
      <c r="TBJ6" s="219"/>
      <c r="TBK6" s="219"/>
      <c r="TBL6" s="219"/>
      <c r="TBM6" s="219"/>
      <c r="TBN6" s="219"/>
      <c r="TBO6" s="219"/>
      <c r="TBP6" s="219"/>
      <c r="TBQ6" s="219"/>
      <c r="TBR6" s="219"/>
      <c r="TBS6" s="219"/>
      <c r="TBT6" s="219"/>
      <c r="TBU6" s="219"/>
      <c r="TBV6" s="219"/>
      <c r="TBW6" s="219"/>
      <c r="TBX6" s="219"/>
      <c r="TBY6" s="219"/>
      <c r="TBZ6" s="219"/>
      <c r="TCA6" s="219"/>
      <c r="TCB6" s="219"/>
      <c r="TCC6" s="219"/>
      <c r="TCD6" s="219"/>
      <c r="TCE6" s="219"/>
      <c r="TCF6" s="219"/>
      <c r="TCG6" s="219"/>
      <c r="TCH6" s="219"/>
      <c r="TCI6" s="219"/>
      <c r="TCJ6" s="219"/>
      <c r="TCK6" s="219"/>
      <c r="TCL6" s="219"/>
      <c r="TCM6" s="219"/>
      <c r="TCN6" s="219"/>
      <c r="TCO6" s="219"/>
      <c r="TCP6" s="219"/>
      <c r="TCQ6" s="219"/>
      <c r="TCR6" s="219"/>
      <c r="TCS6" s="219"/>
      <c r="TCT6" s="219"/>
      <c r="TCU6" s="219"/>
      <c r="TCV6" s="219"/>
      <c r="TCW6" s="219"/>
      <c r="TCX6" s="219"/>
      <c r="TCY6" s="219"/>
      <c r="TCZ6" s="219"/>
      <c r="TDA6" s="219"/>
      <c r="TDB6" s="219"/>
      <c r="TDC6" s="219"/>
      <c r="TDD6" s="219"/>
      <c r="TDE6" s="219"/>
      <c r="TDF6" s="219"/>
      <c r="TDG6" s="219"/>
      <c r="TDH6" s="219"/>
      <c r="TDI6" s="219"/>
      <c r="TDJ6" s="219"/>
      <c r="TDK6" s="219"/>
      <c r="TDL6" s="219"/>
      <c r="TDM6" s="219"/>
      <c r="TDN6" s="219"/>
      <c r="TDO6" s="219"/>
      <c r="TDP6" s="219"/>
      <c r="TDQ6" s="219"/>
      <c r="TDR6" s="219"/>
      <c r="TDS6" s="219"/>
      <c r="TDT6" s="219"/>
      <c r="TDU6" s="219"/>
      <c r="TDV6" s="219"/>
      <c r="TDW6" s="219"/>
      <c r="TDX6" s="219"/>
      <c r="TDY6" s="219"/>
      <c r="TDZ6" s="219"/>
      <c r="TEA6" s="219"/>
      <c r="TEB6" s="219"/>
      <c r="TEC6" s="219"/>
      <c r="TED6" s="219"/>
      <c r="TEE6" s="219"/>
      <c r="TEF6" s="219"/>
      <c r="TEG6" s="219"/>
      <c r="TEH6" s="219"/>
      <c r="TEI6" s="219"/>
      <c r="TEJ6" s="219"/>
      <c r="TEK6" s="219"/>
      <c r="TEL6" s="219"/>
      <c r="TEM6" s="219"/>
      <c r="TEN6" s="219"/>
      <c r="TEO6" s="219"/>
      <c r="TEP6" s="219"/>
      <c r="TEQ6" s="219"/>
      <c r="TER6" s="219"/>
      <c r="TES6" s="219"/>
      <c r="TET6" s="219"/>
      <c r="TEU6" s="219"/>
      <c r="TEV6" s="219"/>
      <c r="TEW6" s="219"/>
      <c r="TEX6" s="219"/>
      <c r="TEY6" s="219"/>
      <c r="TEZ6" s="219"/>
      <c r="TFA6" s="219"/>
      <c r="TFB6" s="219"/>
      <c r="TFC6" s="219"/>
      <c r="TFD6" s="219"/>
      <c r="TFE6" s="219"/>
      <c r="TFF6" s="219"/>
      <c r="TFG6" s="219"/>
      <c r="TFH6" s="219"/>
      <c r="TFI6" s="219"/>
      <c r="TFJ6" s="219"/>
      <c r="TFK6" s="219"/>
      <c r="TFL6" s="219"/>
      <c r="TFM6" s="219"/>
      <c r="TFN6" s="219"/>
      <c r="TFO6" s="219"/>
      <c r="TFP6" s="219"/>
      <c r="TFQ6" s="219"/>
      <c r="TFR6" s="219"/>
      <c r="TFS6" s="219"/>
      <c r="TFT6" s="219"/>
      <c r="TFU6" s="219"/>
      <c r="TFV6" s="219"/>
      <c r="TFW6" s="219"/>
      <c r="TFX6" s="219"/>
      <c r="TFY6" s="219"/>
      <c r="TFZ6" s="219"/>
      <c r="TGA6" s="219"/>
      <c r="TGB6" s="219"/>
      <c r="TGC6" s="219"/>
      <c r="TGD6" s="219"/>
      <c r="TGE6" s="219"/>
      <c r="TGF6" s="219"/>
      <c r="TGG6" s="219"/>
      <c r="TGH6" s="219"/>
      <c r="TGI6" s="219"/>
      <c r="TGJ6" s="219"/>
      <c r="TGK6" s="219"/>
      <c r="TGL6" s="219"/>
      <c r="TGM6" s="219"/>
      <c r="TGN6" s="219"/>
      <c r="TGO6" s="219"/>
      <c r="TGP6" s="219"/>
      <c r="TGQ6" s="219"/>
      <c r="TGR6" s="219"/>
      <c r="TGS6" s="219"/>
      <c r="TGT6" s="219"/>
      <c r="TGU6" s="219"/>
      <c r="TGV6" s="219"/>
      <c r="TGW6" s="219"/>
      <c r="TGX6" s="219"/>
      <c r="TGY6" s="219"/>
      <c r="TGZ6" s="219"/>
      <c r="THA6" s="219"/>
      <c r="THB6" s="219"/>
      <c r="THC6" s="219"/>
      <c r="THD6" s="219"/>
      <c r="THE6" s="219"/>
      <c r="THF6" s="219"/>
      <c r="THG6" s="219"/>
      <c r="THH6" s="219"/>
      <c r="THI6" s="219"/>
      <c r="THJ6" s="219"/>
      <c r="THK6" s="219"/>
      <c r="THL6" s="219"/>
      <c r="THM6" s="219"/>
      <c r="THN6" s="219"/>
      <c r="THO6" s="219"/>
      <c r="THP6" s="219"/>
      <c r="THQ6" s="219"/>
      <c r="THR6" s="219"/>
      <c r="THS6" s="219"/>
      <c r="THT6" s="219"/>
      <c r="THU6" s="219"/>
      <c r="THV6" s="219"/>
      <c r="THW6" s="219"/>
      <c r="THX6" s="219"/>
      <c r="THY6" s="219"/>
      <c r="THZ6" s="219"/>
      <c r="TIA6" s="219"/>
      <c r="TIB6" s="219"/>
      <c r="TIC6" s="219"/>
      <c r="TID6" s="219"/>
      <c r="TIE6" s="219"/>
      <c r="TIF6" s="219"/>
      <c r="TIG6" s="219"/>
      <c r="TIH6" s="219"/>
      <c r="TII6" s="219"/>
      <c r="TIJ6" s="219"/>
      <c r="TIK6" s="219"/>
      <c r="TIL6" s="219"/>
      <c r="TIM6" s="219"/>
      <c r="TIN6" s="219"/>
      <c r="TIO6" s="219"/>
      <c r="TIP6" s="219"/>
      <c r="TIQ6" s="219"/>
      <c r="TIR6" s="219"/>
      <c r="TIS6" s="219"/>
      <c r="TIT6" s="219"/>
      <c r="TIU6" s="219"/>
      <c r="TIV6" s="219"/>
      <c r="TIW6" s="219"/>
      <c r="TIX6" s="219"/>
      <c r="TIY6" s="219"/>
      <c r="TIZ6" s="219"/>
      <c r="TJA6" s="219"/>
      <c r="TJB6" s="219"/>
      <c r="TJC6" s="219"/>
      <c r="TJD6" s="219"/>
      <c r="TJE6" s="219"/>
      <c r="TJF6" s="219"/>
      <c r="TJG6" s="219"/>
      <c r="TJH6" s="219"/>
      <c r="TJI6" s="219"/>
      <c r="TJJ6" s="219"/>
      <c r="TJK6" s="219"/>
      <c r="TJL6" s="219"/>
      <c r="TJM6" s="219"/>
      <c r="TJN6" s="219"/>
      <c r="TJO6" s="219"/>
      <c r="TJP6" s="219"/>
      <c r="TJQ6" s="219"/>
      <c r="TJR6" s="219"/>
      <c r="TJS6" s="219"/>
      <c r="TJT6" s="219"/>
      <c r="TJU6" s="219"/>
      <c r="TJV6" s="219"/>
      <c r="TJW6" s="219"/>
      <c r="TJX6" s="219"/>
      <c r="TJY6" s="219"/>
      <c r="TJZ6" s="219"/>
      <c r="TKA6" s="219"/>
      <c r="TKB6" s="219"/>
      <c r="TKC6" s="219"/>
      <c r="TKD6" s="219"/>
      <c r="TKE6" s="219"/>
      <c r="TKF6" s="219"/>
      <c r="TKG6" s="219"/>
      <c r="TKH6" s="219"/>
      <c r="TKI6" s="219"/>
      <c r="TKJ6" s="219"/>
      <c r="TKK6" s="219"/>
      <c r="TKL6" s="219"/>
      <c r="TKM6" s="219"/>
      <c r="TKN6" s="219"/>
      <c r="TKO6" s="219"/>
      <c r="TKP6" s="219"/>
      <c r="TKQ6" s="219"/>
      <c r="TKR6" s="219"/>
      <c r="TKS6" s="219"/>
      <c r="TKT6" s="219"/>
      <c r="TKU6" s="219"/>
      <c r="TKV6" s="219"/>
      <c r="TKW6" s="219"/>
      <c r="TKX6" s="219"/>
      <c r="TKY6" s="219"/>
      <c r="TKZ6" s="219"/>
      <c r="TLA6" s="219"/>
      <c r="TLB6" s="219"/>
      <c r="TLC6" s="219"/>
      <c r="TLD6" s="219"/>
      <c r="TLE6" s="219"/>
      <c r="TLF6" s="219"/>
      <c r="TLG6" s="219"/>
      <c r="TLH6" s="219"/>
      <c r="TLI6" s="219"/>
      <c r="TLJ6" s="219"/>
      <c r="TLK6" s="219"/>
      <c r="TLL6" s="219"/>
      <c r="TLM6" s="219"/>
      <c r="TLN6" s="219"/>
      <c r="TLO6" s="219"/>
      <c r="TLP6" s="219"/>
      <c r="TLQ6" s="219"/>
      <c r="TLR6" s="219"/>
      <c r="TLS6" s="219"/>
      <c r="TLT6" s="219"/>
      <c r="TLU6" s="219"/>
      <c r="TLV6" s="219"/>
      <c r="TLW6" s="219"/>
      <c r="TLX6" s="219"/>
      <c r="TLY6" s="219"/>
      <c r="TLZ6" s="219"/>
      <c r="TMA6" s="219"/>
      <c r="TMB6" s="219"/>
      <c r="TMC6" s="219"/>
      <c r="TMD6" s="219"/>
      <c r="TME6" s="219"/>
      <c r="TMF6" s="219"/>
      <c r="TMG6" s="219"/>
      <c r="TMH6" s="219"/>
      <c r="TMI6" s="219"/>
      <c r="TMJ6" s="219"/>
      <c r="TMK6" s="219"/>
      <c r="TML6" s="219"/>
      <c r="TMM6" s="219"/>
      <c r="TMN6" s="219"/>
      <c r="TMO6" s="219"/>
      <c r="TMP6" s="219"/>
      <c r="TMQ6" s="219"/>
      <c r="TMR6" s="219"/>
      <c r="TMS6" s="219"/>
      <c r="TMT6" s="219"/>
      <c r="TMU6" s="219"/>
      <c r="TMV6" s="219"/>
      <c r="TMW6" s="219"/>
      <c r="TMX6" s="219"/>
      <c r="TMY6" s="219"/>
      <c r="TMZ6" s="219"/>
      <c r="TNA6" s="219"/>
      <c r="TNB6" s="219"/>
      <c r="TNC6" s="219"/>
      <c r="TND6" s="219"/>
      <c r="TNE6" s="219"/>
      <c r="TNF6" s="219"/>
      <c r="TNG6" s="219"/>
      <c r="TNH6" s="219"/>
      <c r="TNI6" s="219"/>
      <c r="TNJ6" s="219"/>
      <c r="TNK6" s="219"/>
      <c r="TNL6" s="219"/>
      <c r="TNM6" s="219"/>
      <c r="TNN6" s="219"/>
      <c r="TNO6" s="219"/>
      <c r="TNP6" s="219"/>
      <c r="TNQ6" s="219"/>
      <c r="TNR6" s="219"/>
      <c r="TNS6" s="219"/>
      <c r="TNT6" s="219"/>
      <c r="TNU6" s="219"/>
      <c r="TNV6" s="219"/>
      <c r="TNW6" s="219"/>
      <c r="TNX6" s="219"/>
      <c r="TNY6" s="219"/>
      <c r="TNZ6" s="219"/>
      <c r="TOA6" s="219"/>
      <c r="TOB6" s="219"/>
      <c r="TOC6" s="219"/>
      <c r="TOD6" s="219"/>
      <c r="TOE6" s="219"/>
      <c r="TOF6" s="219"/>
      <c r="TOG6" s="219"/>
      <c r="TOH6" s="219"/>
      <c r="TOI6" s="219"/>
      <c r="TOJ6" s="219"/>
      <c r="TOK6" s="219"/>
      <c r="TOL6" s="219"/>
      <c r="TOM6" s="219"/>
      <c r="TON6" s="219"/>
      <c r="TOO6" s="219"/>
      <c r="TOP6" s="219"/>
      <c r="TOQ6" s="219"/>
      <c r="TOR6" s="219"/>
      <c r="TOS6" s="219"/>
      <c r="TOT6" s="219"/>
      <c r="TOU6" s="219"/>
      <c r="TOV6" s="219"/>
      <c r="TOW6" s="219"/>
      <c r="TOX6" s="219"/>
      <c r="TOY6" s="219"/>
      <c r="TOZ6" s="219"/>
      <c r="TPA6" s="219"/>
      <c r="TPB6" s="219"/>
      <c r="TPC6" s="219"/>
      <c r="TPD6" s="219"/>
      <c r="TPE6" s="219"/>
      <c r="TPF6" s="219"/>
      <c r="TPG6" s="219"/>
      <c r="TPH6" s="219"/>
      <c r="TPI6" s="219"/>
      <c r="TPJ6" s="219"/>
      <c r="TPK6" s="219"/>
      <c r="TPL6" s="219"/>
      <c r="TPM6" s="219"/>
      <c r="TPN6" s="219"/>
      <c r="TPO6" s="219"/>
      <c r="TPP6" s="219"/>
      <c r="TPQ6" s="219"/>
      <c r="TPR6" s="219"/>
      <c r="TPS6" s="219"/>
      <c r="TPT6" s="219"/>
      <c r="TPU6" s="219"/>
      <c r="TPV6" s="219"/>
      <c r="TPW6" s="219"/>
      <c r="TPX6" s="219"/>
      <c r="TPY6" s="219"/>
      <c r="TPZ6" s="219"/>
      <c r="TQA6" s="219"/>
      <c r="TQB6" s="219"/>
      <c r="TQC6" s="219"/>
      <c r="TQD6" s="219"/>
      <c r="TQE6" s="219"/>
      <c r="TQF6" s="219"/>
      <c r="TQG6" s="219"/>
      <c r="TQH6" s="219"/>
      <c r="TQI6" s="219"/>
      <c r="TQJ6" s="219"/>
      <c r="TQK6" s="219"/>
      <c r="TQL6" s="219"/>
      <c r="TQM6" s="219"/>
      <c r="TQN6" s="219"/>
      <c r="TQO6" s="219"/>
      <c r="TQP6" s="219"/>
      <c r="TQQ6" s="219"/>
      <c r="TQR6" s="219"/>
      <c r="TQS6" s="219"/>
      <c r="TQT6" s="219"/>
      <c r="TQU6" s="219"/>
      <c r="TQV6" s="219"/>
      <c r="TQW6" s="219"/>
      <c r="TQX6" s="219"/>
      <c r="TQY6" s="219"/>
      <c r="TQZ6" s="219"/>
      <c r="TRA6" s="219"/>
      <c r="TRB6" s="219"/>
      <c r="TRC6" s="219"/>
      <c r="TRD6" s="219"/>
      <c r="TRE6" s="219"/>
      <c r="TRF6" s="219"/>
      <c r="TRG6" s="219"/>
      <c r="TRH6" s="219"/>
      <c r="TRI6" s="219"/>
      <c r="TRJ6" s="219"/>
      <c r="TRK6" s="219"/>
      <c r="TRL6" s="219"/>
      <c r="TRM6" s="219"/>
      <c r="TRN6" s="219"/>
      <c r="TRO6" s="219"/>
      <c r="TRP6" s="219"/>
      <c r="TRQ6" s="219"/>
      <c r="TRR6" s="219"/>
      <c r="TRS6" s="219"/>
      <c r="TRT6" s="219"/>
      <c r="TRU6" s="219"/>
      <c r="TRV6" s="219"/>
      <c r="TRW6" s="219"/>
      <c r="TRX6" s="219"/>
      <c r="TRY6" s="219"/>
      <c r="TRZ6" s="219"/>
      <c r="TSA6" s="219"/>
      <c r="TSB6" s="219"/>
      <c r="TSC6" s="219"/>
      <c r="TSD6" s="219"/>
      <c r="TSE6" s="219"/>
      <c r="TSF6" s="219"/>
      <c r="TSG6" s="219"/>
      <c r="TSH6" s="219"/>
      <c r="TSI6" s="219"/>
      <c r="TSJ6" s="219"/>
      <c r="TSK6" s="219"/>
      <c r="TSL6" s="219"/>
      <c r="TSM6" s="219"/>
      <c r="TSN6" s="219"/>
      <c r="TSO6" s="219"/>
      <c r="TSP6" s="219"/>
      <c r="TSQ6" s="219"/>
      <c r="TSR6" s="219"/>
      <c r="TSS6" s="219"/>
      <c r="TST6" s="219"/>
      <c r="TSU6" s="219"/>
      <c r="TSV6" s="219"/>
      <c r="TSW6" s="219"/>
      <c r="TSX6" s="219"/>
      <c r="TSY6" s="219"/>
      <c r="TSZ6" s="219"/>
      <c r="TTA6" s="219"/>
      <c r="TTB6" s="219"/>
      <c r="TTC6" s="219"/>
      <c r="TTD6" s="219"/>
      <c r="TTE6" s="219"/>
      <c r="TTF6" s="219"/>
      <c r="TTG6" s="219"/>
      <c r="TTH6" s="219"/>
      <c r="TTI6" s="219"/>
      <c r="TTJ6" s="219"/>
      <c r="TTK6" s="219"/>
      <c r="TTL6" s="219"/>
      <c r="TTM6" s="219"/>
      <c r="TTN6" s="219"/>
      <c r="TTO6" s="219"/>
      <c r="TTP6" s="219"/>
      <c r="TTQ6" s="219"/>
      <c r="TTR6" s="219"/>
      <c r="TTS6" s="219"/>
      <c r="TTT6" s="219"/>
      <c r="TTU6" s="219"/>
      <c r="TTV6" s="219"/>
      <c r="TTW6" s="219"/>
      <c r="TTX6" s="219"/>
      <c r="TTY6" s="219"/>
      <c r="TTZ6" s="219"/>
      <c r="TUA6" s="219"/>
      <c r="TUB6" s="219"/>
      <c r="TUC6" s="219"/>
      <c r="TUD6" s="219"/>
      <c r="TUE6" s="219"/>
      <c r="TUF6" s="219"/>
      <c r="TUG6" s="219"/>
      <c r="TUH6" s="219"/>
      <c r="TUI6" s="219"/>
      <c r="TUJ6" s="219"/>
      <c r="TUK6" s="219"/>
      <c r="TUL6" s="219"/>
      <c r="TUM6" s="219"/>
      <c r="TUN6" s="219"/>
      <c r="TUO6" s="219"/>
      <c r="TUP6" s="219"/>
      <c r="TUQ6" s="219"/>
      <c r="TUR6" s="219"/>
      <c r="TUS6" s="219"/>
      <c r="TUT6" s="219"/>
      <c r="TUU6" s="219"/>
      <c r="TUV6" s="219"/>
      <c r="TUW6" s="219"/>
      <c r="TUX6" s="219"/>
      <c r="TUY6" s="219"/>
      <c r="TUZ6" s="219"/>
      <c r="TVA6" s="219"/>
      <c r="TVB6" s="219"/>
      <c r="TVC6" s="219"/>
      <c r="TVD6" s="219"/>
      <c r="TVE6" s="219"/>
      <c r="TVF6" s="219"/>
      <c r="TVG6" s="219"/>
      <c r="TVH6" s="219"/>
      <c r="TVI6" s="219"/>
      <c r="TVJ6" s="219"/>
      <c r="TVK6" s="219"/>
      <c r="TVL6" s="219"/>
      <c r="TVM6" s="219"/>
      <c r="TVN6" s="219"/>
      <c r="TVO6" s="219"/>
      <c r="TVP6" s="219"/>
      <c r="TVQ6" s="219"/>
      <c r="TVR6" s="219"/>
      <c r="TVS6" s="219"/>
      <c r="TVT6" s="219"/>
      <c r="TVU6" s="219"/>
      <c r="TVV6" s="219"/>
      <c r="TVW6" s="219"/>
      <c r="TVX6" s="219"/>
      <c r="TVY6" s="219"/>
      <c r="TVZ6" s="219"/>
      <c r="TWA6" s="219"/>
      <c r="TWB6" s="219"/>
      <c r="TWC6" s="219"/>
      <c r="TWD6" s="219"/>
      <c r="TWE6" s="219"/>
      <c r="TWF6" s="219"/>
      <c r="TWG6" s="219"/>
      <c r="TWH6" s="219"/>
      <c r="TWI6" s="219"/>
      <c r="TWJ6" s="219"/>
      <c r="TWK6" s="219"/>
      <c r="TWL6" s="219"/>
      <c r="TWM6" s="219"/>
      <c r="TWN6" s="219"/>
      <c r="TWO6" s="219"/>
      <c r="TWP6" s="219"/>
      <c r="TWQ6" s="219"/>
      <c r="TWR6" s="219"/>
      <c r="TWS6" s="219"/>
      <c r="TWT6" s="219"/>
      <c r="TWU6" s="219"/>
      <c r="TWV6" s="219"/>
      <c r="TWW6" s="219"/>
      <c r="TWX6" s="219"/>
      <c r="TWY6" s="219"/>
      <c r="TWZ6" s="219"/>
      <c r="TXA6" s="219"/>
      <c r="TXB6" s="219"/>
      <c r="TXC6" s="219"/>
      <c r="TXD6" s="219"/>
      <c r="TXE6" s="219"/>
      <c r="TXF6" s="219"/>
      <c r="TXG6" s="219"/>
      <c r="TXH6" s="219"/>
      <c r="TXI6" s="219"/>
      <c r="TXJ6" s="219"/>
      <c r="TXK6" s="219"/>
      <c r="TXL6" s="219"/>
      <c r="TXM6" s="219"/>
      <c r="TXN6" s="219"/>
      <c r="TXO6" s="219"/>
      <c r="TXP6" s="219"/>
      <c r="TXQ6" s="219"/>
      <c r="TXR6" s="219"/>
      <c r="TXS6" s="219"/>
      <c r="TXT6" s="219"/>
      <c r="TXU6" s="219"/>
      <c r="TXV6" s="219"/>
      <c r="TXW6" s="219"/>
      <c r="TXX6" s="219"/>
      <c r="TXY6" s="219"/>
      <c r="TXZ6" s="219"/>
      <c r="TYA6" s="219"/>
      <c r="TYB6" s="219"/>
      <c r="TYC6" s="219"/>
      <c r="TYD6" s="219"/>
      <c r="TYE6" s="219"/>
      <c r="TYF6" s="219"/>
      <c r="TYG6" s="219"/>
      <c r="TYH6" s="219"/>
      <c r="TYI6" s="219"/>
      <c r="TYJ6" s="219"/>
      <c r="TYK6" s="219"/>
      <c r="TYL6" s="219"/>
      <c r="TYM6" s="219"/>
      <c r="TYN6" s="219"/>
      <c r="TYO6" s="219"/>
      <c r="TYP6" s="219"/>
      <c r="TYQ6" s="219"/>
      <c r="TYR6" s="219"/>
      <c r="TYS6" s="219"/>
      <c r="TYT6" s="219"/>
      <c r="TYU6" s="219"/>
      <c r="TYV6" s="219"/>
      <c r="TYW6" s="219"/>
      <c r="TYX6" s="219"/>
      <c r="TYY6" s="219"/>
      <c r="TYZ6" s="219"/>
      <c r="TZA6" s="219"/>
      <c r="TZB6" s="219"/>
      <c r="TZC6" s="219"/>
      <c r="TZD6" s="219"/>
      <c r="TZE6" s="219"/>
      <c r="TZF6" s="219"/>
      <c r="TZG6" s="219"/>
      <c r="TZH6" s="219"/>
      <c r="TZI6" s="219"/>
      <c r="TZJ6" s="219"/>
      <c r="TZK6" s="219"/>
      <c r="TZL6" s="219"/>
      <c r="TZM6" s="219"/>
      <c r="TZN6" s="219"/>
      <c r="TZO6" s="219"/>
      <c r="TZP6" s="219"/>
      <c r="TZQ6" s="219"/>
      <c r="TZR6" s="219"/>
      <c r="TZS6" s="219"/>
      <c r="TZT6" s="219"/>
      <c r="TZU6" s="219"/>
      <c r="TZV6" s="219"/>
      <c r="TZW6" s="219"/>
      <c r="TZX6" s="219"/>
      <c r="TZY6" s="219"/>
      <c r="TZZ6" s="219"/>
      <c r="UAA6" s="219"/>
      <c r="UAB6" s="219"/>
      <c r="UAC6" s="219"/>
      <c r="UAD6" s="219"/>
      <c r="UAE6" s="219"/>
      <c r="UAF6" s="219"/>
      <c r="UAG6" s="219"/>
      <c r="UAH6" s="219"/>
      <c r="UAI6" s="219"/>
      <c r="UAJ6" s="219"/>
      <c r="UAK6" s="219"/>
      <c r="UAL6" s="219"/>
      <c r="UAM6" s="219"/>
      <c r="UAN6" s="219"/>
      <c r="UAO6" s="219"/>
      <c r="UAP6" s="219"/>
      <c r="UAQ6" s="219"/>
      <c r="UAR6" s="219"/>
      <c r="UAS6" s="219"/>
      <c r="UAT6" s="219"/>
      <c r="UAU6" s="219"/>
      <c r="UAV6" s="219"/>
      <c r="UAW6" s="219"/>
      <c r="UAX6" s="219"/>
      <c r="UAY6" s="219"/>
      <c r="UAZ6" s="219"/>
      <c r="UBA6" s="219"/>
      <c r="UBB6" s="219"/>
      <c r="UBC6" s="219"/>
      <c r="UBD6" s="219"/>
      <c r="UBE6" s="219"/>
      <c r="UBF6" s="219"/>
      <c r="UBG6" s="219"/>
      <c r="UBH6" s="219"/>
      <c r="UBI6" s="219"/>
      <c r="UBJ6" s="219"/>
      <c r="UBK6" s="219"/>
      <c r="UBL6" s="219"/>
      <c r="UBM6" s="219"/>
      <c r="UBN6" s="219"/>
      <c r="UBO6" s="219"/>
      <c r="UBP6" s="219"/>
      <c r="UBQ6" s="219"/>
      <c r="UBR6" s="219"/>
      <c r="UBS6" s="219"/>
      <c r="UBT6" s="219"/>
      <c r="UBU6" s="219"/>
      <c r="UBV6" s="219"/>
      <c r="UBW6" s="219"/>
      <c r="UBX6" s="219"/>
      <c r="UBY6" s="219"/>
      <c r="UBZ6" s="219"/>
      <c r="UCA6" s="219"/>
      <c r="UCB6" s="219"/>
      <c r="UCC6" s="219"/>
      <c r="UCD6" s="219"/>
      <c r="UCE6" s="219"/>
      <c r="UCF6" s="219"/>
      <c r="UCG6" s="219"/>
      <c r="UCH6" s="219"/>
      <c r="UCI6" s="219"/>
      <c r="UCJ6" s="219"/>
      <c r="UCK6" s="219"/>
      <c r="UCL6" s="219"/>
      <c r="UCM6" s="219"/>
      <c r="UCN6" s="219"/>
      <c r="UCO6" s="219"/>
      <c r="UCP6" s="219"/>
      <c r="UCQ6" s="219"/>
      <c r="UCR6" s="219"/>
      <c r="UCS6" s="219"/>
      <c r="UCT6" s="219"/>
      <c r="UCU6" s="219"/>
      <c r="UCV6" s="219"/>
      <c r="UCW6" s="219"/>
      <c r="UCX6" s="219"/>
      <c r="UCY6" s="219"/>
      <c r="UCZ6" s="219"/>
      <c r="UDA6" s="219"/>
      <c r="UDB6" s="219"/>
      <c r="UDC6" s="219"/>
      <c r="UDD6" s="219"/>
      <c r="UDE6" s="219"/>
      <c r="UDF6" s="219"/>
      <c r="UDG6" s="219"/>
      <c r="UDH6" s="219"/>
      <c r="UDI6" s="219"/>
      <c r="UDJ6" s="219"/>
      <c r="UDK6" s="219"/>
      <c r="UDL6" s="219"/>
      <c r="UDM6" s="219"/>
      <c r="UDN6" s="219"/>
      <c r="UDO6" s="219"/>
      <c r="UDP6" s="219"/>
      <c r="UDQ6" s="219"/>
      <c r="UDR6" s="219"/>
      <c r="UDS6" s="219"/>
      <c r="UDT6" s="219"/>
      <c r="UDU6" s="219"/>
      <c r="UDV6" s="219"/>
      <c r="UDW6" s="219"/>
      <c r="UDX6" s="219"/>
      <c r="UDY6" s="219"/>
      <c r="UDZ6" s="219"/>
      <c r="UEA6" s="219"/>
      <c r="UEB6" s="219"/>
      <c r="UEC6" s="219"/>
      <c r="UED6" s="219"/>
      <c r="UEE6" s="219"/>
      <c r="UEF6" s="219"/>
      <c r="UEG6" s="219"/>
      <c r="UEH6" s="219"/>
      <c r="UEI6" s="219"/>
      <c r="UEJ6" s="219"/>
      <c r="UEK6" s="219"/>
      <c r="UEL6" s="219"/>
      <c r="UEM6" s="219"/>
      <c r="UEN6" s="219"/>
      <c r="UEO6" s="219"/>
      <c r="UEP6" s="219"/>
      <c r="UEQ6" s="219"/>
      <c r="UER6" s="219"/>
      <c r="UES6" s="219"/>
      <c r="UET6" s="219"/>
      <c r="UEU6" s="219"/>
      <c r="UEV6" s="219"/>
      <c r="UEW6" s="219"/>
      <c r="UEX6" s="219"/>
      <c r="UEY6" s="219"/>
      <c r="UEZ6" s="219"/>
      <c r="UFA6" s="219"/>
      <c r="UFB6" s="219"/>
      <c r="UFC6" s="219"/>
      <c r="UFD6" s="219"/>
      <c r="UFE6" s="219"/>
      <c r="UFF6" s="219"/>
      <c r="UFG6" s="219"/>
      <c r="UFH6" s="219"/>
      <c r="UFI6" s="219"/>
      <c r="UFJ6" s="219"/>
      <c r="UFK6" s="219"/>
      <c r="UFL6" s="219"/>
      <c r="UFM6" s="219"/>
      <c r="UFN6" s="219"/>
      <c r="UFO6" s="219"/>
      <c r="UFP6" s="219"/>
      <c r="UFQ6" s="219"/>
      <c r="UFR6" s="219"/>
      <c r="UFS6" s="219"/>
      <c r="UFT6" s="219"/>
      <c r="UFU6" s="219"/>
      <c r="UFV6" s="219"/>
      <c r="UFW6" s="219"/>
      <c r="UFX6" s="219"/>
      <c r="UFY6" s="219"/>
      <c r="UFZ6" s="219"/>
      <c r="UGA6" s="219"/>
      <c r="UGB6" s="219"/>
      <c r="UGC6" s="219"/>
      <c r="UGD6" s="219"/>
      <c r="UGE6" s="219"/>
      <c r="UGF6" s="219"/>
      <c r="UGG6" s="219"/>
      <c r="UGH6" s="219"/>
      <c r="UGI6" s="219"/>
      <c r="UGJ6" s="219"/>
      <c r="UGK6" s="219"/>
      <c r="UGL6" s="219"/>
      <c r="UGM6" s="219"/>
      <c r="UGN6" s="219"/>
      <c r="UGO6" s="219"/>
      <c r="UGP6" s="219"/>
      <c r="UGQ6" s="219"/>
      <c r="UGR6" s="219"/>
      <c r="UGS6" s="219"/>
      <c r="UGT6" s="219"/>
      <c r="UGU6" s="219"/>
      <c r="UGV6" s="219"/>
      <c r="UGW6" s="219"/>
      <c r="UGX6" s="219"/>
      <c r="UGY6" s="219"/>
      <c r="UGZ6" s="219"/>
      <c r="UHA6" s="219"/>
      <c r="UHB6" s="219"/>
      <c r="UHC6" s="219"/>
      <c r="UHD6" s="219"/>
      <c r="UHE6" s="219"/>
      <c r="UHF6" s="219"/>
      <c r="UHG6" s="219"/>
      <c r="UHH6" s="219"/>
      <c r="UHI6" s="219"/>
      <c r="UHJ6" s="219"/>
      <c r="UHK6" s="219"/>
      <c r="UHL6" s="219"/>
      <c r="UHM6" s="219"/>
      <c r="UHN6" s="219"/>
      <c r="UHO6" s="219"/>
      <c r="UHP6" s="219"/>
      <c r="UHQ6" s="219"/>
      <c r="UHR6" s="219"/>
      <c r="UHS6" s="219"/>
      <c r="UHT6" s="219"/>
      <c r="UHU6" s="219"/>
      <c r="UHV6" s="219"/>
      <c r="UHW6" s="219"/>
      <c r="UHX6" s="219"/>
      <c r="UHY6" s="219"/>
      <c r="UHZ6" s="219"/>
      <c r="UIA6" s="219"/>
      <c r="UIB6" s="219"/>
      <c r="UIC6" s="219"/>
      <c r="UID6" s="219"/>
      <c r="UIE6" s="219"/>
      <c r="UIF6" s="219"/>
      <c r="UIG6" s="219"/>
      <c r="UIH6" s="219"/>
      <c r="UII6" s="219"/>
      <c r="UIJ6" s="219"/>
      <c r="UIK6" s="219"/>
      <c r="UIL6" s="219"/>
      <c r="UIM6" s="219"/>
      <c r="UIN6" s="219"/>
      <c r="UIO6" s="219"/>
      <c r="UIP6" s="219"/>
      <c r="UIQ6" s="219"/>
      <c r="UIR6" s="219"/>
      <c r="UIS6" s="219"/>
      <c r="UIT6" s="219"/>
      <c r="UIU6" s="219"/>
      <c r="UIV6" s="219"/>
      <c r="UIW6" s="219"/>
      <c r="UIX6" s="219"/>
      <c r="UIY6" s="219"/>
      <c r="UIZ6" s="219"/>
      <c r="UJA6" s="219"/>
      <c r="UJB6" s="219"/>
      <c r="UJC6" s="219"/>
      <c r="UJD6" s="219"/>
      <c r="UJE6" s="219"/>
      <c r="UJF6" s="219"/>
      <c r="UJG6" s="219"/>
      <c r="UJH6" s="219"/>
      <c r="UJI6" s="219"/>
      <c r="UJJ6" s="219"/>
      <c r="UJK6" s="219"/>
      <c r="UJL6" s="219"/>
      <c r="UJM6" s="219"/>
      <c r="UJN6" s="219"/>
      <c r="UJO6" s="219"/>
      <c r="UJP6" s="219"/>
      <c r="UJQ6" s="219"/>
      <c r="UJR6" s="219"/>
      <c r="UJS6" s="219"/>
      <c r="UJT6" s="219"/>
      <c r="UJU6" s="219"/>
      <c r="UJV6" s="219"/>
      <c r="UJW6" s="219"/>
      <c r="UJX6" s="219"/>
      <c r="UJY6" s="219"/>
      <c r="UJZ6" s="219"/>
      <c r="UKA6" s="219"/>
      <c r="UKB6" s="219"/>
      <c r="UKC6" s="219"/>
      <c r="UKD6" s="219"/>
      <c r="UKE6" s="219"/>
      <c r="UKF6" s="219"/>
      <c r="UKG6" s="219"/>
      <c r="UKH6" s="219"/>
      <c r="UKI6" s="219"/>
      <c r="UKJ6" s="219"/>
      <c r="UKK6" s="219"/>
      <c r="UKL6" s="219"/>
      <c r="UKM6" s="219"/>
      <c r="UKN6" s="219"/>
      <c r="UKO6" s="219"/>
      <c r="UKP6" s="219"/>
      <c r="UKQ6" s="219"/>
      <c r="UKR6" s="219"/>
      <c r="UKS6" s="219"/>
      <c r="UKT6" s="219"/>
      <c r="UKU6" s="219"/>
      <c r="UKV6" s="219"/>
      <c r="UKW6" s="219"/>
      <c r="UKX6" s="219"/>
      <c r="UKY6" s="219"/>
      <c r="UKZ6" s="219"/>
      <c r="ULA6" s="219"/>
      <c r="ULB6" s="219"/>
      <c r="ULC6" s="219"/>
      <c r="ULD6" s="219"/>
      <c r="ULE6" s="219"/>
      <c r="ULF6" s="219"/>
      <c r="ULG6" s="219"/>
      <c r="ULH6" s="219"/>
      <c r="ULI6" s="219"/>
      <c r="ULJ6" s="219"/>
      <c r="ULK6" s="219"/>
      <c r="ULL6" s="219"/>
      <c r="ULM6" s="219"/>
      <c r="ULN6" s="219"/>
      <c r="ULO6" s="219"/>
      <c r="ULP6" s="219"/>
      <c r="ULQ6" s="219"/>
      <c r="ULR6" s="219"/>
      <c r="ULS6" s="219"/>
      <c r="ULT6" s="219"/>
      <c r="ULU6" s="219"/>
      <c r="ULV6" s="219"/>
      <c r="ULW6" s="219"/>
      <c r="ULX6" s="219"/>
      <c r="ULY6" s="219"/>
      <c r="ULZ6" s="219"/>
      <c r="UMA6" s="219"/>
      <c r="UMB6" s="219"/>
      <c r="UMC6" s="219"/>
      <c r="UMD6" s="219"/>
      <c r="UME6" s="219"/>
      <c r="UMF6" s="219"/>
      <c r="UMG6" s="219"/>
      <c r="UMH6" s="219"/>
      <c r="UMI6" s="219"/>
      <c r="UMJ6" s="219"/>
      <c r="UMK6" s="219"/>
      <c r="UML6" s="219"/>
      <c r="UMM6" s="219"/>
      <c r="UMN6" s="219"/>
      <c r="UMO6" s="219"/>
      <c r="UMP6" s="219"/>
      <c r="UMQ6" s="219"/>
      <c r="UMR6" s="219"/>
      <c r="UMS6" s="219"/>
      <c r="UMT6" s="219"/>
      <c r="UMU6" s="219"/>
      <c r="UMV6" s="219"/>
      <c r="UMW6" s="219"/>
      <c r="UMX6" s="219"/>
      <c r="UMY6" s="219"/>
      <c r="UMZ6" s="219"/>
      <c r="UNA6" s="219"/>
      <c r="UNB6" s="219"/>
      <c r="UNC6" s="219"/>
      <c r="UND6" s="219"/>
      <c r="UNE6" s="219"/>
      <c r="UNF6" s="219"/>
      <c r="UNG6" s="219"/>
      <c r="UNH6" s="219"/>
      <c r="UNI6" s="219"/>
      <c r="UNJ6" s="219"/>
      <c r="UNK6" s="219"/>
      <c r="UNL6" s="219"/>
      <c r="UNM6" s="219"/>
      <c r="UNN6" s="219"/>
      <c r="UNO6" s="219"/>
      <c r="UNP6" s="219"/>
      <c r="UNQ6" s="219"/>
      <c r="UNR6" s="219"/>
      <c r="UNS6" s="219"/>
      <c r="UNT6" s="219"/>
      <c r="UNU6" s="219"/>
      <c r="UNV6" s="219"/>
      <c r="UNW6" s="219"/>
      <c r="UNX6" s="219"/>
      <c r="UNY6" s="219"/>
      <c r="UNZ6" s="219"/>
      <c r="UOA6" s="219"/>
      <c r="UOB6" s="219"/>
      <c r="UOC6" s="219"/>
      <c r="UOD6" s="219"/>
      <c r="UOE6" s="219"/>
      <c r="UOF6" s="219"/>
      <c r="UOG6" s="219"/>
      <c r="UOH6" s="219"/>
      <c r="UOI6" s="219"/>
      <c r="UOJ6" s="219"/>
      <c r="UOK6" s="219"/>
      <c r="UOL6" s="219"/>
      <c r="UOM6" s="219"/>
      <c r="UON6" s="219"/>
      <c r="UOO6" s="219"/>
      <c r="UOP6" s="219"/>
      <c r="UOQ6" s="219"/>
      <c r="UOR6" s="219"/>
      <c r="UOS6" s="219"/>
      <c r="UOT6" s="219"/>
      <c r="UOU6" s="219"/>
      <c r="UOV6" s="219"/>
      <c r="UOW6" s="219"/>
      <c r="UOX6" s="219"/>
      <c r="UOY6" s="219"/>
      <c r="UOZ6" s="219"/>
      <c r="UPA6" s="219"/>
      <c r="UPB6" s="219"/>
      <c r="UPC6" s="219"/>
      <c r="UPD6" s="219"/>
      <c r="UPE6" s="219"/>
      <c r="UPF6" s="219"/>
      <c r="UPG6" s="219"/>
      <c r="UPH6" s="219"/>
      <c r="UPI6" s="219"/>
      <c r="UPJ6" s="219"/>
      <c r="UPK6" s="219"/>
      <c r="UPL6" s="219"/>
      <c r="UPM6" s="219"/>
      <c r="UPN6" s="219"/>
      <c r="UPO6" s="219"/>
      <c r="UPP6" s="219"/>
      <c r="UPQ6" s="219"/>
      <c r="UPR6" s="219"/>
      <c r="UPS6" s="219"/>
      <c r="UPT6" s="219"/>
      <c r="UPU6" s="219"/>
      <c r="UPV6" s="219"/>
      <c r="UPW6" s="219"/>
      <c r="UPX6" s="219"/>
      <c r="UPY6" s="219"/>
      <c r="UPZ6" s="219"/>
      <c r="UQA6" s="219"/>
      <c r="UQB6" s="219"/>
      <c r="UQC6" s="219"/>
      <c r="UQD6" s="219"/>
      <c r="UQE6" s="219"/>
      <c r="UQF6" s="219"/>
      <c r="UQG6" s="219"/>
      <c r="UQH6" s="219"/>
      <c r="UQI6" s="219"/>
      <c r="UQJ6" s="219"/>
      <c r="UQK6" s="219"/>
      <c r="UQL6" s="219"/>
      <c r="UQM6" s="219"/>
      <c r="UQN6" s="219"/>
      <c r="UQO6" s="219"/>
      <c r="UQP6" s="219"/>
      <c r="UQQ6" s="219"/>
      <c r="UQR6" s="219"/>
      <c r="UQS6" s="219"/>
      <c r="UQT6" s="219"/>
      <c r="UQU6" s="219"/>
      <c r="UQV6" s="219"/>
      <c r="UQW6" s="219"/>
      <c r="UQX6" s="219"/>
      <c r="UQY6" s="219"/>
      <c r="UQZ6" s="219"/>
      <c r="URA6" s="219"/>
      <c r="URB6" s="219"/>
      <c r="URC6" s="219"/>
      <c r="URD6" s="219"/>
      <c r="URE6" s="219"/>
      <c r="URF6" s="219"/>
      <c r="URG6" s="219"/>
      <c r="URH6" s="219"/>
      <c r="URI6" s="219"/>
      <c r="URJ6" s="219"/>
      <c r="URK6" s="219"/>
      <c r="URL6" s="219"/>
      <c r="URM6" s="219"/>
      <c r="URN6" s="219"/>
      <c r="URO6" s="219"/>
      <c r="URP6" s="219"/>
      <c r="URQ6" s="219"/>
      <c r="URR6" s="219"/>
      <c r="URS6" s="219"/>
      <c r="URT6" s="219"/>
      <c r="URU6" s="219"/>
      <c r="URV6" s="219"/>
      <c r="URW6" s="219"/>
      <c r="URX6" s="219"/>
      <c r="URY6" s="219"/>
      <c r="URZ6" s="219"/>
      <c r="USA6" s="219"/>
      <c r="USB6" s="219"/>
      <c r="USC6" s="219"/>
      <c r="USD6" s="219"/>
      <c r="USE6" s="219"/>
      <c r="USF6" s="219"/>
      <c r="USG6" s="219"/>
      <c r="USH6" s="219"/>
      <c r="USI6" s="219"/>
      <c r="USJ6" s="219"/>
      <c r="USK6" s="219"/>
      <c r="USL6" s="219"/>
      <c r="USM6" s="219"/>
      <c r="USN6" s="219"/>
      <c r="USO6" s="219"/>
      <c r="USP6" s="219"/>
      <c r="USQ6" s="219"/>
      <c r="USR6" s="219"/>
      <c r="USS6" s="219"/>
      <c r="UST6" s="219"/>
      <c r="USU6" s="219"/>
      <c r="USV6" s="219"/>
      <c r="USW6" s="219"/>
      <c r="USX6" s="219"/>
      <c r="USY6" s="219"/>
      <c r="USZ6" s="219"/>
      <c r="UTA6" s="219"/>
      <c r="UTB6" s="219"/>
      <c r="UTC6" s="219"/>
      <c r="UTD6" s="219"/>
      <c r="UTE6" s="219"/>
      <c r="UTF6" s="219"/>
      <c r="UTG6" s="219"/>
      <c r="UTH6" s="219"/>
      <c r="UTI6" s="219"/>
      <c r="UTJ6" s="219"/>
      <c r="UTK6" s="219"/>
      <c r="UTL6" s="219"/>
      <c r="UTM6" s="219"/>
      <c r="UTN6" s="219"/>
      <c r="UTO6" s="219"/>
      <c r="UTP6" s="219"/>
      <c r="UTQ6" s="219"/>
      <c r="UTR6" s="219"/>
      <c r="UTS6" s="219"/>
      <c r="UTT6" s="219"/>
      <c r="UTU6" s="219"/>
      <c r="UTV6" s="219"/>
      <c r="UTW6" s="219"/>
      <c r="UTX6" s="219"/>
      <c r="UTY6" s="219"/>
      <c r="UTZ6" s="219"/>
      <c r="UUA6" s="219"/>
      <c r="UUB6" s="219"/>
      <c r="UUC6" s="219"/>
      <c r="UUD6" s="219"/>
      <c r="UUE6" s="219"/>
      <c r="UUF6" s="219"/>
      <c r="UUG6" s="219"/>
      <c r="UUH6" s="219"/>
      <c r="UUI6" s="219"/>
      <c r="UUJ6" s="219"/>
      <c r="UUK6" s="219"/>
      <c r="UUL6" s="219"/>
      <c r="UUM6" s="219"/>
      <c r="UUN6" s="219"/>
      <c r="UUO6" s="219"/>
      <c r="UUP6" s="219"/>
      <c r="UUQ6" s="219"/>
      <c r="UUR6" s="219"/>
      <c r="UUS6" s="219"/>
      <c r="UUT6" s="219"/>
      <c r="UUU6" s="219"/>
      <c r="UUV6" s="219"/>
      <c r="UUW6" s="219"/>
      <c r="UUX6" s="219"/>
      <c r="UUY6" s="219"/>
      <c r="UUZ6" s="219"/>
      <c r="UVA6" s="219"/>
      <c r="UVB6" s="219"/>
      <c r="UVC6" s="219"/>
      <c r="UVD6" s="219"/>
      <c r="UVE6" s="219"/>
      <c r="UVF6" s="219"/>
      <c r="UVG6" s="219"/>
      <c r="UVH6" s="219"/>
      <c r="UVI6" s="219"/>
      <c r="UVJ6" s="219"/>
      <c r="UVK6" s="219"/>
      <c r="UVL6" s="219"/>
      <c r="UVM6" s="219"/>
      <c r="UVN6" s="219"/>
      <c r="UVO6" s="219"/>
      <c r="UVP6" s="219"/>
      <c r="UVQ6" s="219"/>
      <c r="UVR6" s="219"/>
      <c r="UVS6" s="219"/>
      <c r="UVT6" s="219"/>
      <c r="UVU6" s="219"/>
      <c r="UVV6" s="219"/>
      <c r="UVW6" s="219"/>
      <c r="UVX6" s="219"/>
      <c r="UVY6" s="219"/>
      <c r="UVZ6" s="219"/>
      <c r="UWA6" s="219"/>
      <c r="UWB6" s="219"/>
      <c r="UWC6" s="219"/>
      <c r="UWD6" s="219"/>
      <c r="UWE6" s="219"/>
      <c r="UWF6" s="219"/>
      <c r="UWG6" s="219"/>
      <c r="UWH6" s="219"/>
      <c r="UWI6" s="219"/>
      <c r="UWJ6" s="219"/>
      <c r="UWK6" s="219"/>
      <c r="UWL6" s="219"/>
      <c r="UWM6" s="219"/>
      <c r="UWN6" s="219"/>
      <c r="UWO6" s="219"/>
      <c r="UWP6" s="219"/>
      <c r="UWQ6" s="219"/>
      <c r="UWR6" s="219"/>
      <c r="UWS6" s="219"/>
      <c r="UWT6" s="219"/>
      <c r="UWU6" s="219"/>
      <c r="UWV6" s="219"/>
      <c r="UWW6" s="219"/>
      <c r="UWX6" s="219"/>
      <c r="UWY6" s="219"/>
      <c r="UWZ6" s="219"/>
      <c r="UXA6" s="219"/>
      <c r="UXB6" s="219"/>
      <c r="UXC6" s="219"/>
      <c r="UXD6" s="219"/>
      <c r="UXE6" s="219"/>
      <c r="UXF6" s="219"/>
      <c r="UXG6" s="219"/>
      <c r="UXH6" s="219"/>
      <c r="UXI6" s="219"/>
      <c r="UXJ6" s="219"/>
      <c r="UXK6" s="219"/>
      <c r="UXL6" s="219"/>
      <c r="UXM6" s="219"/>
      <c r="UXN6" s="219"/>
      <c r="UXO6" s="219"/>
      <c r="UXP6" s="219"/>
      <c r="UXQ6" s="219"/>
      <c r="UXR6" s="219"/>
      <c r="UXS6" s="219"/>
      <c r="UXT6" s="219"/>
      <c r="UXU6" s="219"/>
      <c r="UXV6" s="219"/>
      <c r="UXW6" s="219"/>
      <c r="UXX6" s="219"/>
      <c r="UXY6" s="219"/>
      <c r="UXZ6" s="219"/>
      <c r="UYA6" s="219"/>
      <c r="UYB6" s="219"/>
      <c r="UYC6" s="219"/>
      <c r="UYD6" s="219"/>
      <c r="UYE6" s="219"/>
      <c r="UYF6" s="219"/>
      <c r="UYG6" s="219"/>
      <c r="UYH6" s="219"/>
      <c r="UYI6" s="219"/>
      <c r="UYJ6" s="219"/>
      <c r="UYK6" s="219"/>
      <c r="UYL6" s="219"/>
      <c r="UYM6" s="219"/>
      <c r="UYN6" s="219"/>
      <c r="UYO6" s="219"/>
      <c r="UYP6" s="219"/>
      <c r="UYQ6" s="219"/>
      <c r="UYR6" s="219"/>
      <c r="UYS6" s="219"/>
      <c r="UYT6" s="219"/>
      <c r="UYU6" s="219"/>
      <c r="UYV6" s="219"/>
      <c r="UYW6" s="219"/>
      <c r="UYX6" s="219"/>
      <c r="UYY6" s="219"/>
      <c r="UYZ6" s="219"/>
      <c r="UZA6" s="219"/>
      <c r="UZB6" s="219"/>
      <c r="UZC6" s="219"/>
      <c r="UZD6" s="219"/>
      <c r="UZE6" s="219"/>
      <c r="UZF6" s="219"/>
      <c r="UZG6" s="219"/>
      <c r="UZH6" s="219"/>
      <c r="UZI6" s="219"/>
      <c r="UZJ6" s="219"/>
      <c r="UZK6" s="219"/>
      <c r="UZL6" s="219"/>
      <c r="UZM6" s="219"/>
      <c r="UZN6" s="219"/>
      <c r="UZO6" s="219"/>
      <c r="UZP6" s="219"/>
      <c r="UZQ6" s="219"/>
      <c r="UZR6" s="219"/>
      <c r="UZS6" s="219"/>
      <c r="UZT6" s="219"/>
      <c r="UZU6" s="219"/>
      <c r="UZV6" s="219"/>
      <c r="UZW6" s="219"/>
      <c r="UZX6" s="219"/>
      <c r="UZY6" s="219"/>
      <c r="UZZ6" s="219"/>
      <c r="VAA6" s="219"/>
      <c r="VAB6" s="219"/>
      <c r="VAC6" s="219"/>
      <c r="VAD6" s="219"/>
      <c r="VAE6" s="219"/>
      <c r="VAF6" s="219"/>
      <c r="VAG6" s="219"/>
      <c r="VAH6" s="219"/>
      <c r="VAI6" s="219"/>
      <c r="VAJ6" s="219"/>
      <c r="VAK6" s="219"/>
      <c r="VAL6" s="219"/>
      <c r="VAM6" s="219"/>
      <c r="VAN6" s="219"/>
      <c r="VAO6" s="219"/>
      <c r="VAP6" s="219"/>
      <c r="VAQ6" s="219"/>
      <c r="VAR6" s="219"/>
      <c r="VAS6" s="219"/>
      <c r="VAT6" s="219"/>
      <c r="VAU6" s="219"/>
      <c r="VAV6" s="219"/>
      <c r="VAW6" s="219"/>
      <c r="VAX6" s="219"/>
      <c r="VAY6" s="219"/>
      <c r="VAZ6" s="219"/>
      <c r="VBA6" s="219"/>
      <c r="VBB6" s="219"/>
      <c r="VBC6" s="219"/>
      <c r="VBD6" s="219"/>
      <c r="VBE6" s="219"/>
      <c r="VBF6" s="219"/>
      <c r="VBG6" s="219"/>
      <c r="VBH6" s="219"/>
      <c r="VBI6" s="219"/>
      <c r="VBJ6" s="219"/>
      <c r="VBK6" s="219"/>
      <c r="VBL6" s="219"/>
      <c r="VBM6" s="219"/>
      <c r="VBN6" s="219"/>
      <c r="VBO6" s="219"/>
      <c r="VBP6" s="219"/>
      <c r="VBQ6" s="219"/>
      <c r="VBR6" s="219"/>
      <c r="VBS6" s="219"/>
      <c r="VBT6" s="219"/>
      <c r="VBU6" s="219"/>
      <c r="VBV6" s="219"/>
      <c r="VBW6" s="219"/>
      <c r="VBX6" s="219"/>
      <c r="VBY6" s="219"/>
      <c r="VBZ6" s="219"/>
      <c r="VCA6" s="219"/>
      <c r="VCB6" s="219"/>
      <c r="VCC6" s="219"/>
      <c r="VCD6" s="219"/>
      <c r="VCE6" s="219"/>
      <c r="VCF6" s="219"/>
      <c r="VCG6" s="219"/>
      <c r="VCH6" s="219"/>
      <c r="VCI6" s="219"/>
      <c r="VCJ6" s="219"/>
      <c r="VCK6" s="219"/>
      <c r="VCL6" s="219"/>
      <c r="VCM6" s="219"/>
      <c r="VCN6" s="219"/>
      <c r="VCO6" s="219"/>
      <c r="VCP6" s="219"/>
      <c r="VCQ6" s="219"/>
      <c r="VCR6" s="219"/>
      <c r="VCS6" s="219"/>
      <c r="VCT6" s="219"/>
      <c r="VCU6" s="219"/>
      <c r="VCV6" s="219"/>
      <c r="VCW6" s="219"/>
      <c r="VCX6" s="219"/>
      <c r="VCY6" s="219"/>
      <c r="VCZ6" s="219"/>
      <c r="VDA6" s="219"/>
      <c r="VDB6" s="219"/>
      <c r="VDC6" s="219"/>
      <c r="VDD6" s="219"/>
      <c r="VDE6" s="219"/>
      <c r="VDF6" s="219"/>
      <c r="VDG6" s="219"/>
      <c r="VDH6" s="219"/>
      <c r="VDI6" s="219"/>
      <c r="VDJ6" s="219"/>
      <c r="VDK6" s="219"/>
      <c r="VDL6" s="219"/>
      <c r="VDM6" s="219"/>
      <c r="VDN6" s="219"/>
      <c r="VDO6" s="219"/>
      <c r="VDP6" s="219"/>
      <c r="VDQ6" s="219"/>
      <c r="VDR6" s="219"/>
      <c r="VDS6" s="219"/>
      <c r="VDT6" s="219"/>
      <c r="VDU6" s="219"/>
      <c r="VDV6" s="219"/>
      <c r="VDW6" s="219"/>
      <c r="VDX6" s="219"/>
      <c r="VDY6" s="219"/>
      <c r="VDZ6" s="219"/>
      <c r="VEA6" s="219"/>
      <c r="VEB6" s="219"/>
      <c r="VEC6" s="219"/>
      <c r="VED6" s="219"/>
      <c r="VEE6" s="219"/>
      <c r="VEF6" s="219"/>
      <c r="VEG6" s="219"/>
      <c r="VEH6" s="219"/>
      <c r="VEI6" s="219"/>
      <c r="VEJ6" s="219"/>
      <c r="VEK6" s="219"/>
      <c r="VEL6" s="219"/>
      <c r="VEM6" s="219"/>
      <c r="VEN6" s="219"/>
      <c r="VEO6" s="219"/>
      <c r="VEP6" s="219"/>
      <c r="VEQ6" s="219"/>
      <c r="VER6" s="219"/>
      <c r="VES6" s="219"/>
      <c r="VET6" s="219"/>
      <c r="VEU6" s="219"/>
      <c r="VEV6" s="219"/>
      <c r="VEW6" s="219"/>
      <c r="VEX6" s="219"/>
      <c r="VEY6" s="219"/>
      <c r="VEZ6" s="219"/>
      <c r="VFA6" s="219"/>
      <c r="VFB6" s="219"/>
      <c r="VFC6" s="219"/>
      <c r="VFD6" s="219"/>
      <c r="VFE6" s="219"/>
      <c r="VFF6" s="219"/>
      <c r="VFG6" s="219"/>
      <c r="VFH6" s="219"/>
      <c r="VFI6" s="219"/>
      <c r="VFJ6" s="219"/>
      <c r="VFK6" s="219"/>
      <c r="VFL6" s="219"/>
      <c r="VFM6" s="219"/>
      <c r="VFN6" s="219"/>
      <c r="VFO6" s="219"/>
      <c r="VFP6" s="219"/>
      <c r="VFQ6" s="219"/>
      <c r="VFR6" s="219"/>
      <c r="VFS6" s="219"/>
      <c r="VFT6" s="219"/>
      <c r="VFU6" s="219"/>
      <c r="VFV6" s="219"/>
      <c r="VFW6" s="219"/>
      <c r="VFX6" s="219"/>
      <c r="VFY6" s="219"/>
      <c r="VFZ6" s="219"/>
      <c r="VGA6" s="219"/>
      <c r="VGB6" s="219"/>
      <c r="VGC6" s="219"/>
      <c r="VGD6" s="219"/>
      <c r="VGE6" s="219"/>
      <c r="VGF6" s="219"/>
      <c r="VGG6" s="219"/>
      <c r="VGH6" s="219"/>
      <c r="VGI6" s="219"/>
      <c r="VGJ6" s="219"/>
      <c r="VGK6" s="219"/>
      <c r="VGL6" s="219"/>
      <c r="VGM6" s="219"/>
      <c r="VGN6" s="219"/>
      <c r="VGO6" s="219"/>
      <c r="VGP6" s="219"/>
      <c r="VGQ6" s="219"/>
      <c r="VGR6" s="219"/>
      <c r="VGS6" s="219"/>
      <c r="VGT6" s="219"/>
      <c r="VGU6" s="219"/>
      <c r="VGV6" s="219"/>
      <c r="VGW6" s="219"/>
      <c r="VGX6" s="219"/>
      <c r="VGY6" s="219"/>
      <c r="VGZ6" s="219"/>
      <c r="VHA6" s="219"/>
      <c r="VHB6" s="219"/>
      <c r="VHC6" s="219"/>
      <c r="VHD6" s="219"/>
      <c r="VHE6" s="219"/>
      <c r="VHF6" s="219"/>
      <c r="VHG6" s="219"/>
      <c r="VHH6" s="219"/>
      <c r="VHI6" s="219"/>
      <c r="VHJ6" s="219"/>
      <c r="VHK6" s="219"/>
      <c r="VHL6" s="219"/>
      <c r="VHM6" s="219"/>
      <c r="VHN6" s="219"/>
      <c r="VHO6" s="219"/>
      <c r="VHP6" s="219"/>
      <c r="VHQ6" s="219"/>
      <c r="VHR6" s="219"/>
      <c r="VHS6" s="219"/>
      <c r="VHT6" s="219"/>
      <c r="VHU6" s="219"/>
      <c r="VHV6" s="219"/>
      <c r="VHW6" s="219"/>
      <c r="VHX6" s="219"/>
      <c r="VHY6" s="219"/>
      <c r="VHZ6" s="219"/>
      <c r="VIA6" s="219"/>
      <c r="VIB6" s="219"/>
      <c r="VIC6" s="219"/>
      <c r="VID6" s="219"/>
      <c r="VIE6" s="219"/>
      <c r="VIF6" s="219"/>
      <c r="VIG6" s="219"/>
      <c r="VIH6" s="219"/>
      <c r="VII6" s="219"/>
      <c r="VIJ6" s="219"/>
      <c r="VIK6" s="219"/>
      <c r="VIL6" s="219"/>
      <c r="VIM6" s="219"/>
      <c r="VIN6" s="219"/>
      <c r="VIO6" s="219"/>
      <c r="VIP6" s="219"/>
      <c r="VIQ6" s="219"/>
      <c r="VIR6" s="219"/>
      <c r="VIS6" s="219"/>
      <c r="VIT6" s="219"/>
      <c r="VIU6" s="219"/>
      <c r="VIV6" s="219"/>
      <c r="VIW6" s="219"/>
      <c r="VIX6" s="219"/>
      <c r="VIY6" s="219"/>
      <c r="VIZ6" s="219"/>
      <c r="VJA6" s="219"/>
      <c r="VJB6" s="219"/>
      <c r="VJC6" s="219"/>
      <c r="VJD6" s="219"/>
      <c r="VJE6" s="219"/>
      <c r="VJF6" s="219"/>
      <c r="VJG6" s="219"/>
      <c r="VJH6" s="219"/>
      <c r="VJI6" s="219"/>
      <c r="VJJ6" s="219"/>
      <c r="VJK6" s="219"/>
      <c r="VJL6" s="219"/>
      <c r="VJM6" s="219"/>
      <c r="VJN6" s="219"/>
      <c r="VJO6" s="219"/>
      <c r="VJP6" s="219"/>
      <c r="VJQ6" s="219"/>
      <c r="VJR6" s="219"/>
      <c r="VJS6" s="219"/>
      <c r="VJT6" s="219"/>
      <c r="VJU6" s="219"/>
      <c r="VJV6" s="219"/>
      <c r="VJW6" s="219"/>
      <c r="VJX6" s="219"/>
      <c r="VJY6" s="219"/>
      <c r="VJZ6" s="219"/>
      <c r="VKA6" s="219"/>
      <c r="VKB6" s="219"/>
      <c r="VKC6" s="219"/>
      <c r="VKD6" s="219"/>
      <c r="VKE6" s="219"/>
      <c r="VKF6" s="219"/>
      <c r="VKG6" s="219"/>
      <c r="VKH6" s="219"/>
      <c r="VKI6" s="219"/>
      <c r="VKJ6" s="219"/>
      <c r="VKK6" s="219"/>
      <c r="VKL6" s="219"/>
      <c r="VKM6" s="219"/>
      <c r="VKN6" s="219"/>
      <c r="VKO6" s="219"/>
      <c r="VKP6" s="219"/>
      <c r="VKQ6" s="219"/>
      <c r="VKR6" s="219"/>
      <c r="VKS6" s="219"/>
      <c r="VKT6" s="219"/>
      <c r="VKU6" s="219"/>
      <c r="VKV6" s="219"/>
      <c r="VKW6" s="219"/>
      <c r="VKX6" s="219"/>
      <c r="VKY6" s="219"/>
      <c r="VKZ6" s="219"/>
      <c r="VLA6" s="219"/>
      <c r="VLB6" s="219"/>
      <c r="VLC6" s="219"/>
      <c r="VLD6" s="219"/>
      <c r="VLE6" s="219"/>
      <c r="VLF6" s="219"/>
      <c r="VLG6" s="219"/>
      <c r="VLH6" s="219"/>
      <c r="VLI6" s="219"/>
      <c r="VLJ6" s="219"/>
      <c r="VLK6" s="219"/>
      <c r="VLL6" s="219"/>
      <c r="VLM6" s="219"/>
      <c r="VLN6" s="219"/>
      <c r="VLO6" s="219"/>
      <c r="VLP6" s="219"/>
      <c r="VLQ6" s="219"/>
      <c r="VLR6" s="219"/>
      <c r="VLS6" s="219"/>
      <c r="VLT6" s="219"/>
      <c r="VLU6" s="219"/>
      <c r="VLV6" s="219"/>
      <c r="VLW6" s="219"/>
      <c r="VLX6" s="219"/>
      <c r="VLY6" s="219"/>
      <c r="VLZ6" s="219"/>
      <c r="VMA6" s="219"/>
      <c r="VMB6" s="219"/>
      <c r="VMC6" s="219"/>
      <c r="VMD6" s="219"/>
      <c r="VME6" s="219"/>
      <c r="VMF6" s="219"/>
      <c r="VMG6" s="219"/>
      <c r="VMH6" s="219"/>
      <c r="VMI6" s="219"/>
      <c r="VMJ6" s="219"/>
      <c r="VMK6" s="219"/>
      <c r="VML6" s="219"/>
      <c r="VMM6" s="219"/>
      <c r="VMN6" s="219"/>
      <c r="VMO6" s="219"/>
      <c r="VMP6" s="219"/>
      <c r="VMQ6" s="219"/>
      <c r="VMR6" s="219"/>
      <c r="VMS6" s="219"/>
      <c r="VMT6" s="219"/>
      <c r="VMU6" s="219"/>
      <c r="VMV6" s="219"/>
      <c r="VMW6" s="219"/>
      <c r="VMX6" s="219"/>
      <c r="VMY6" s="219"/>
      <c r="VMZ6" s="219"/>
      <c r="VNA6" s="219"/>
      <c r="VNB6" s="219"/>
      <c r="VNC6" s="219"/>
      <c r="VND6" s="219"/>
      <c r="VNE6" s="219"/>
      <c r="VNF6" s="219"/>
      <c r="VNG6" s="219"/>
      <c r="VNH6" s="219"/>
      <c r="VNI6" s="219"/>
      <c r="VNJ6" s="219"/>
      <c r="VNK6" s="219"/>
      <c r="VNL6" s="219"/>
      <c r="VNM6" s="219"/>
      <c r="VNN6" s="219"/>
      <c r="VNO6" s="219"/>
      <c r="VNP6" s="219"/>
      <c r="VNQ6" s="219"/>
      <c r="VNR6" s="219"/>
      <c r="VNS6" s="219"/>
      <c r="VNT6" s="219"/>
      <c r="VNU6" s="219"/>
      <c r="VNV6" s="219"/>
      <c r="VNW6" s="219"/>
      <c r="VNX6" s="219"/>
      <c r="VNY6" s="219"/>
      <c r="VNZ6" s="219"/>
      <c r="VOA6" s="219"/>
      <c r="VOB6" s="219"/>
      <c r="VOC6" s="219"/>
      <c r="VOD6" s="219"/>
      <c r="VOE6" s="219"/>
      <c r="VOF6" s="219"/>
      <c r="VOG6" s="219"/>
      <c r="VOH6" s="219"/>
      <c r="VOI6" s="219"/>
      <c r="VOJ6" s="219"/>
      <c r="VOK6" s="219"/>
      <c r="VOL6" s="219"/>
      <c r="VOM6" s="219"/>
      <c r="VON6" s="219"/>
      <c r="VOO6" s="219"/>
      <c r="VOP6" s="219"/>
      <c r="VOQ6" s="219"/>
      <c r="VOR6" s="219"/>
      <c r="VOS6" s="219"/>
      <c r="VOT6" s="219"/>
      <c r="VOU6" s="219"/>
      <c r="VOV6" s="219"/>
      <c r="VOW6" s="219"/>
      <c r="VOX6" s="219"/>
      <c r="VOY6" s="219"/>
      <c r="VOZ6" s="219"/>
      <c r="VPA6" s="219"/>
      <c r="VPB6" s="219"/>
      <c r="VPC6" s="219"/>
      <c r="VPD6" s="219"/>
      <c r="VPE6" s="219"/>
      <c r="VPF6" s="219"/>
      <c r="VPG6" s="219"/>
      <c r="VPH6" s="219"/>
      <c r="VPI6" s="219"/>
      <c r="VPJ6" s="219"/>
      <c r="VPK6" s="219"/>
      <c r="VPL6" s="219"/>
      <c r="VPM6" s="219"/>
      <c r="VPN6" s="219"/>
      <c r="VPO6" s="219"/>
      <c r="VPP6" s="219"/>
      <c r="VPQ6" s="219"/>
      <c r="VPR6" s="219"/>
      <c r="VPS6" s="219"/>
      <c r="VPT6" s="219"/>
      <c r="VPU6" s="219"/>
      <c r="VPV6" s="219"/>
      <c r="VPW6" s="219"/>
      <c r="VPX6" s="219"/>
      <c r="VPY6" s="219"/>
      <c r="VPZ6" s="219"/>
      <c r="VQA6" s="219"/>
      <c r="VQB6" s="219"/>
      <c r="VQC6" s="219"/>
      <c r="VQD6" s="219"/>
      <c r="VQE6" s="219"/>
      <c r="VQF6" s="219"/>
      <c r="VQG6" s="219"/>
      <c r="VQH6" s="219"/>
      <c r="VQI6" s="219"/>
      <c r="VQJ6" s="219"/>
      <c r="VQK6" s="219"/>
      <c r="VQL6" s="219"/>
      <c r="VQM6" s="219"/>
      <c r="VQN6" s="219"/>
      <c r="VQO6" s="219"/>
      <c r="VQP6" s="219"/>
      <c r="VQQ6" s="219"/>
      <c r="VQR6" s="219"/>
      <c r="VQS6" s="219"/>
      <c r="VQT6" s="219"/>
      <c r="VQU6" s="219"/>
      <c r="VQV6" s="219"/>
      <c r="VQW6" s="219"/>
      <c r="VQX6" s="219"/>
      <c r="VQY6" s="219"/>
      <c r="VQZ6" s="219"/>
      <c r="VRA6" s="219"/>
      <c r="VRB6" s="219"/>
      <c r="VRC6" s="219"/>
      <c r="VRD6" s="219"/>
      <c r="VRE6" s="219"/>
      <c r="VRF6" s="219"/>
      <c r="VRG6" s="219"/>
      <c r="VRH6" s="219"/>
      <c r="VRI6" s="219"/>
      <c r="VRJ6" s="219"/>
      <c r="VRK6" s="219"/>
      <c r="VRL6" s="219"/>
      <c r="VRM6" s="219"/>
      <c r="VRN6" s="219"/>
      <c r="VRO6" s="219"/>
      <c r="VRP6" s="219"/>
      <c r="VRQ6" s="219"/>
      <c r="VRR6" s="219"/>
      <c r="VRS6" s="219"/>
      <c r="VRT6" s="219"/>
      <c r="VRU6" s="219"/>
      <c r="VRV6" s="219"/>
      <c r="VRW6" s="219"/>
      <c r="VRX6" s="219"/>
      <c r="VRY6" s="219"/>
      <c r="VRZ6" s="219"/>
      <c r="VSA6" s="219"/>
      <c r="VSB6" s="219"/>
      <c r="VSC6" s="219"/>
      <c r="VSD6" s="219"/>
      <c r="VSE6" s="219"/>
      <c r="VSF6" s="219"/>
      <c r="VSG6" s="219"/>
      <c r="VSH6" s="219"/>
      <c r="VSI6" s="219"/>
      <c r="VSJ6" s="219"/>
      <c r="VSK6" s="219"/>
      <c r="VSL6" s="219"/>
      <c r="VSM6" s="219"/>
      <c r="VSN6" s="219"/>
      <c r="VSO6" s="219"/>
      <c r="VSP6" s="219"/>
      <c r="VSQ6" s="219"/>
      <c r="VSR6" s="219"/>
      <c r="VSS6" s="219"/>
      <c r="VST6" s="219"/>
      <c r="VSU6" s="219"/>
      <c r="VSV6" s="219"/>
      <c r="VSW6" s="219"/>
      <c r="VSX6" s="219"/>
      <c r="VSY6" s="219"/>
      <c r="VSZ6" s="219"/>
      <c r="VTA6" s="219"/>
      <c r="VTB6" s="219"/>
      <c r="VTC6" s="219"/>
      <c r="VTD6" s="219"/>
      <c r="VTE6" s="219"/>
      <c r="VTF6" s="219"/>
      <c r="VTG6" s="219"/>
      <c r="VTH6" s="219"/>
      <c r="VTI6" s="219"/>
      <c r="VTJ6" s="219"/>
      <c r="VTK6" s="219"/>
      <c r="VTL6" s="219"/>
      <c r="VTM6" s="219"/>
      <c r="VTN6" s="219"/>
      <c r="VTO6" s="219"/>
      <c r="VTP6" s="219"/>
      <c r="VTQ6" s="219"/>
      <c r="VTR6" s="219"/>
      <c r="VTS6" s="219"/>
      <c r="VTT6" s="219"/>
      <c r="VTU6" s="219"/>
      <c r="VTV6" s="219"/>
      <c r="VTW6" s="219"/>
      <c r="VTX6" s="219"/>
      <c r="VTY6" s="219"/>
      <c r="VTZ6" s="219"/>
      <c r="VUA6" s="219"/>
      <c r="VUB6" s="219"/>
      <c r="VUC6" s="219"/>
      <c r="VUD6" s="219"/>
      <c r="VUE6" s="219"/>
      <c r="VUF6" s="219"/>
      <c r="VUG6" s="219"/>
      <c r="VUH6" s="219"/>
      <c r="VUI6" s="219"/>
      <c r="VUJ6" s="219"/>
      <c r="VUK6" s="219"/>
      <c r="VUL6" s="219"/>
      <c r="VUM6" s="219"/>
      <c r="VUN6" s="219"/>
      <c r="VUO6" s="219"/>
      <c r="VUP6" s="219"/>
      <c r="VUQ6" s="219"/>
      <c r="VUR6" s="219"/>
      <c r="VUS6" s="219"/>
      <c r="VUT6" s="219"/>
      <c r="VUU6" s="219"/>
      <c r="VUV6" s="219"/>
      <c r="VUW6" s="219"/>
      <c r="VUX6" s="219"/>
      <c r="VUY6" s="219"/>
      <c r="VUZ6" s="219"/>
      <c r="VVA6" s="219"/>
      <c r="VVB6" s="219"/>
      <c r="VVC6" s="219"/>
      <c r="VVD6" s="219"/>
      <c r="VVE6" s="219"/>
      <c r="VVF6" s="219"/>
      <c r="VVG6" s="219"/>
      <c r="VVH6" s="219"/>
      <c r="VVI6" s="219"/>
      <c r="VVJ6" s="219"/>
      <c r="VVK6" s="219"/>
      <c r="VVL6" s="219"/>
      <c r="VVM6" s="219"/>
      <c r="VVN6" s="219"/>
      <c r="VVO6" s="219"/>
      <c r="VVP6" s="219"/>
      <c r="VVQ6" s="219"/>
      <c r="VVR6" s="219"/>
      <c r="VVS6" s="219"/>
      <c r="VVT6" s="219"/>
      <c r="VVU6" s="219"/>
      <c r="VVV6" s="219"/>
      <c r="VVW6" s="219"/>
      <c r="VVX6" s="219"/>
      <c r="VVY6" s="219"/>
      <c r="VVZ6" s="219"/>
      <c r="VWA6" s="219"/>
      <c r="VWB6" s="219"/>
      <c r="VWC6" s="219"/>
      <c r="VWD6" s="219"/>
      <c r="VWE6" s="219"/>
      <c r="VWF6" s="219"/>
      <c r="VWG6" s="219"/>
      <c r="VWH6" s="219"/>
      <c r="VWI6" s="219"/>
      <c r="VWJ6" s="219"/>
      <c r="VWK6" s="219"/>
      <c r="VWL6" s="219"/>
      <c r="VWM6" s="219"/>
      <c r="VWN6" s="219"/>
      <c r="VWO6" s="219"/>
      <c r="VWP6" s="219"/>
      <c r="VWQ6" s="219"/>
      <c r="VWR6" s="219"/>
      <c r="VWS6" s="219"/>
      <c r="VWT6" s="219"/>
      <c r="VWU6" s="219"/>
      <c r="VWV6" s="219"/>
      <c r="VWW6" s="219"/>
      <c r="VWX6" s="219"/>
      <c r="VWY6" s="219"/>
      <c r="VWZ6" s="219"/>
      <c r="VXA6" s="219"/>
      <c r="VXB6" s="219"/>
      <c r="VXC6" s="219"/>
      <c r="VXD6" s="219"/>
      <c r="VXE6" s="219"/>
      <c r="VXF6" s="219"/>
      <c r="VXG6" s="219"/>
      <c r="VXH6" s="219"/>
      <c r="VXI6" s="219"/>
      <c r="VXJ6" s="219"/>
      <c r="VXK6" s="219"/>
      <c r="VXL6" s="219"/>
      <c r="VXM6" s="219"/>
      <c r="VXN6" s="219"/>
      <c r="VXO6" s="219"/>
      <c r="VXP6" s="219"/>
      <c r="VXQ6" s="219"/>
      <c r="VXR6" s="219"/>
      <c r="VXS6" s="219"/>
      <c r="VXT6" s="219"/>
      <c r="VXU6" s="219"/>
      <c r="VXV6" s="219"/>
      <c r="VXW6" s="219"/>
      <c r="VXX6" s="219"/>
      <c r="VXY6" s="219"/>
      <c r="VXZ6" s="219"/>
      <c r="VYA6" s="219"/>
      <c r="VYB6" s="219"/>
      <c r="VYC6" s="219"/>
      <c r="VYD6" s="219"/>
      <c r="VYE6" s="219"/>
      <c r="VYF6" s="219"/>
      <c r="VYG6" s="219"/>
      <c r="VYH6" s="219"/>
      <c r="VYI6" s="219"/>
      <c r="VYJ6" s="219"/>
      <c r="VYK6" s="219"/>
      <c r="VYL6" s="219"/>
      <c r="VYM6" s="219"/>
      <c r="VYN6" s="219"/>
      <c r="VYO6" s="219"/>
      <c r="VYP6" s="219"/>
      <c r="VYQ6" s="219"/>
      <c r="VYR6" s="219"/>
      <c r="VYS6" s="219"/>
      <c r="VYT6" s="219"/>
      <c r="VYU6" s="219"/>
      <c r="VYV6" s="219"/>
      <c r="VYW6" s="219"/>
      <c r="VYX6" s="219"/>
      <c r="VYY6" s="219"/>
      <c r="VYZ6" s="219"/>
      <c r="VZA6" s="219"/>
      <c r="VZB6" s="219"/>
      <c r="VZC6" s="219"/>
      <c r="VZD6" s="219"/>
      <c r="VZE6" s="219"/>
      <c r="VZF6" s="219"/>
      <c r="VZG6" s="219"/>
      <c r="VZH6" s="219"/>
      <c r="VZI6" s="219"/>
      <c r="VZJ6" s="219"/>
      <c r="VZK6" s="219"/>
      <c r="VZL6" s="219"/>
      <c r="VZM6" s="219"/>
      <c r="VZN6" s="219"/>
      <c r="VZO6" s="219"/>
      <c r="VZP6" s="219"/>
      <c r="VZQ6" s="219"/>
      <c r="VZR6" s="219"/>
      <c r="VZS6" s="219"/>
      <c r="VZT6" s="219"/>
      <c r="VZU6" s="219"/>
      <c r="VZV6" s="219"/>
      <c r="VZW6" s="219"/>
      <c r="VZX6" s="219"/>
      <c r="VZY6" s="219"/>
      <c r="VZZ6" s="219"/>
      <c r="WAA6" s="219"/>
      <c r="WAB6" s="219"/>
      <c r="WAC6" s="219"/>
      <c r="WAD6" s="219"/>
      <c r="WAE6" s="219"/>
      <c r="WAF6" s="219"/>
      <c r="WAG6" s="219"/>
      <c r="WAH6" s="219"/>
      <c r="WAI6" s="219"/>
      <c r="WAJ6" s="219"/>
      <c r="WAK6" s="219"/>
      <c r="WAL6" s="219"/>
      <c r="WAM6" s="219"/>
      <c r="WAN6" s="219"/>
      <c r="WAO6" s="219"/>
      <c r="WAP6" s="219"/>
      <c r="WAQ6" s="219"/>
      <c r="WAR6" s="219"/>
      <c r="WAS6" s="219"/>
      <c r="WAT6" s="219"/>
      <c r="WAU6" s="219"/>
      <c r="WAV6" s="219"/>
      <c r="WAW6" s="219"/>
      <c r="WAX6" s="219"/>
      <c r="WAY6" s="219"/>
      <c r="WAZ6" s="219"/>
      <c r="WBA6" s="219"/>
      <c r="WBB6" s="219"/>
      <c r="WBC6" s="219"/>
      <c r="WBD6" s="219"/>
      <c r="WBE6" s="219"/>
      <c r="WBF6" s="219"/>
      <c r="WBG6" s="219"/>
      <c r="WBH6" s="219"/>
      <c r="WBI6" s="219"/>
      <c r="WBJ6" s="219"/>
      <c r="WBK6" s="219"/>
      <c r="WBL6" s="219"/>
      <c r="WBM6" s="219"/>
      <c r="WBN6" s="219"/>
      <c r="WBO6" s="219"/>
      <c r="WBP6" s="219"/>
      <c r="WBQ6" s="219"/>
      <c r="WBR6" s="219"/>
      <c r="WBS6" s="219"/>
      <c r="WBT6" s="219"/>
      <c r="WBU6" s="219"/>
      <c r="WBV6" s="219"/>
      <c r="WBW6" s="219"/>
      <c r="WBX6" s="219"/>
      <c r="WBY6" s="219"/>
      <c r="WBZ6" s="219"/>
      <c r="WCA6" s="219"/>
      <c r="WCB6" s="219"/>
      <c r="WCC6" s="219"/>
      <c r="WCD6" s="219"/>
      <c r="WCE6" s="219"/>
      <c r="WCF6" s="219"/>
      <c r="WCG6" s="219"/>
      <c r="WCH6" s="219"/>
      <c r="WCI6" s="219"/>
      <c r="WCJ6" s="219"/>
      <c r="WCK6" s="219"/>
      <c r="WCL6" s="219"/>
      <c r="WCM6" s="219"/>
      <c r="WCN6" s="219"/>
      <c r="WCO6" s="219"/>
      <c r="WCP6" s="219"/>
      <c r="WCQ6" s="219"/>
      <c r="WCR6" s="219"/>
      <c r="WCS6" s="219"/>
      <c r="WCT6" s="219"/>
      <c r="WCU6" s="219"/>
      <c r="WCV6" s="219"/>
      <c r="WCW6" s="219"/>
      <c r="WCX6" s="219"/>
      <c r="WCY6" s="219"/>
      <c r="WCZ6" s="219"/>
      <c r="WDA6" s="219"/>
      <c r="WDB6" s="219"/>
      <c r="WDC6" s="219"/>
      <c r="WDD6" s="219"/>
      <c r="WDE6" s="219"/>
      <c r="WDF6" s="219"/>
      <c r="WDG6" s="219"/>
      <c r="WDH6" s="219"/>
      <c r="WDI6" s="219"/>
      <c r="WDJ6" s="219"/>
      <c r="WDK6" s="219"/>
      <c r="WDL6" s="219"/>
      <c r="WDM6" s="219"/>
      <c r="WDN6" s="219"/>
      <c r="WDO6" s="219"/>
      <c r="WDP6" s="219"/>
      <c r="WDQ6" s="219"/>
      <c r="WDR6" s="219"/>
      <c r="WDS6" s="219"/>
      <c r="WDT6" s="219"/>
      <c r="WDU6" s="219"/>
      <c r="WDV6" s="219"/>
      <c r="WDW6" s="219"/>
      <c r="WDX6" s="219"/>
      <c r="WDY6" s="219"/>
      <c r="WDZ6" s="219"/>
      <c r="WEA6" s="219"/>
      <c r="WEB6" s="219"/>
      <c r="WEC6" s="219"/>
      <c r="WED6" s="219"/>
      <c r="WEE6" s="219"/>
      <c r="WEF6" s="219"/>
      <c r="WEG6" s="219"/>
      <c r="WEH6" s="219"/>
      <c r="WEI6" s="219"/>
      <c r="WEJ6" s="219"/>
      <c r="WEK6" s="219"/>
      <c r="WEL6" s="219"/>
      <c r="WEM6" s="219"/>
      <c r="WEN6" s="219"/>
      <c r="WEO6" s="219"/>
      <c r="WEP6" s="219"/>
      <c r="WEQ6" s="219"/>
      <c r="WER6" s="219"/>
      <c r="WES6" s="219"/>
      <c r="WET6" s="219"/>
      <c r="WEU6" s="219"/>
      <c r="WEV6" s="219"/>
      <c r="WEW6" s="219"/>
      <c r="WEX6" s="219"/>
      <c r="WEY6" s="219"/>
      <c r="WEZ6" s="219"/>
      <c r="WFA6" s="219"/>
      <c r="WFB6" s="219"/>
      <c r="WFC6" s="219"/>
      <c r="WFD6" s="219"/>
      <c r="WFE6" s="219"/>
      <c r="WFF6" s="219"/>
      <c r="WFG6" s="219"/>
      <c r="WFH6" s="219"/>
      <c r="WFI6" s="219"/>
      <c r="WFJ6" s="219"/>
      <c r="WFK6" s="219"/>
      <c r="WFL6" s="219"/>
      <c r="WFM6" s="219"/>
      <c r="WFN6" s="219"/>
      <c r="WFO6" s="219"/>
      <c r="WFP6" s="219"/>
      <c r="WFQ6" s="219"/>
      <c r="WFR6" s="219"/>
      <c r="WFS6" s="219"/>
      <c r="WFT6" s="219"/>
      <c r="WFU6" s="219"/>
      <c r="WFV6" s="219"/>
      <c r="WFW6" s="219"/>
      <c r="WFX6" s="219"/>
      <c r="WFY6" s="219"/>
      <c r="WFZ6" s="219"/>
      <c r="WGA6" s="219"/>
      <c r="WGB6" s="219"/>
      <c r="WGC6" s="219"/>
      <c r="WGD6" s="219"/>
      <c r="WGE6" s="219"/>
      <c r="WGF6" s="219"/>
      <c r="WGG6" s="219"/>
      <c r="WGH6" s="219"/>
      <c r="WGI6" s="219"/>
      <c r="WGJ6" s="219"/>
      <c r="WGK6" s="219"/>
      <c r="WGL6" s="219"/>
      <c r="WGM6" s="219"/>
      <c r="WGN6" s="219"/>
      <c r="WGO6" s="219"/>
      <c r="WGP6" s="219"/>
      <c r="WGQ6" s="219"/>
      <c r="WGR6" s="219"/>
      <c r="WGS6" s="219"/>
      <c r="WGT6" s="219"/>
      <c r="WGU6" s="219"/>
      <c r="WGV6" s="219"/>
      <c r="WGW6" s="219"/>
      <c r="WGX6" s="219"/>
      <c r="WGY6" s="219"/>
      <c r="WGZ6" s="219"/>
      <c r="WHA6" s="219"/>
      <c r="WHB6" s="219"/>
      <c r="WHC6" s="219"/>
      <c r="WHD6" s="219"/>
      <c r="WHE6" s="219"/>
      <c r="WHF6" s="219"/>
      <c r="WHG6" s="219"/>
      <c r="WHH6" s="219"/>
      <c r="WHI6" s="219"/>
      <c r="WHJ6" s="219"/>
      <c r="WHK6" s="219"/>
      <c r="WHL6" s="219"/>
      <c r="WHM6" s="219"/>
      <c r="WHN6" s="219"/>
      <c r="WHO6" s="219"/>
      <c r="WHP6" s="219"/>
      <c r="WHQ6" s="219"/>
      <c r="WHR6" s="219"/>
      <c r="WHS6" s="219"/>
      <c r="WHT6" s="219"/>
      <c r="WHU6" s="219"/>
      <c r="WHV6" s="219"/>
      <c r="WHW6" s="219"/>
      <c r="WHX6" s="219"/>
      <c r="WHY6" s="219"/>
      <c r="WHZ6" s="219"/>
      <c r="WIA6" s="219"/>
      <c r="WIB6" s="219"/>
      <c r="WIC6" s="219"/>
      <c r="WID6" s="219"/>
      <c r="WIE6" s="219"/>
      <c r="WIF6" s="219"/>
      <c r="WIG6" s="219"/>
      <c r="WIH6" s="219"/>
      <c r="WII6" s="219"/>
      <c r="WIJ6" s="219"/>
      <c r="WIK6" s="219"/>
      <c r="WIL6" s="219"/>
      <c r="WIM6" s="219"/>
      <c r="WIN6" s="219"/>
      <c r="WIO6" s="219"/>
      <c r="WIP6" s="219"/>
      <c r="WIQ6" s="219"/>
      <c r="WIR6" s="219"/>
      <c r="WIS6" s="219"/>
      <c r="WIT6" s="219"/>
      <c r="WIU6" s="219"/>
      <c r="WIV6" s="219"/>
      <c r="WIW6" s="219"/>
      <c r="WIX6" s="219"/>
      <c r="WIY6" s="219"/>
      <c r="WIZ6" s="219"/>
      <c r="WJA6" s="219"/>
      <c r="WJB6" s="219"/>
      <c r="WJC6" s="219"/>
      <c r="WJD6" s="219"/>
      <c r="WJE6" s="219"/>
      <c r="WJF6" s="219"/>
      <c r="WJG6" s="219"/>
      <c r="WJH6" s="219"/>
      <c r="WJI6" s="219"/>
      <c r="WJJ6" s="219"/>
      <c r="WJK6" s="219"/>
      <c r="WJL6" s="219"/>
      <c r="WJM6" s="219"/>
      <c r="WJN6" s="219"/>
      <c r="WJO6" s="219"/>
      <c r="WJP6" s="219"/>
      <c r="WJQ6" s="219"/>
      <c r="WJR6" s="219"/>
      <c r="WJS6" s="219"/>
      <c r="WJT6" s="219"/>
      <c r="WJU6" s="219"/>
      <c r="WJV6" s="219"/>
      <c r="WJW6" s="219"/>
      <c r="WJX6" s="219"/>
      <c r="WJY6" s="219"/>
      <c r="WJZ6" s="219"/>
      <c r="WKA6" s="219"/>
      <c r="WKB6" s="219"/>
      <c r="WKC6" s="219"/>
      <c r="WKD6" s="219"/>
      <c r="WKE6" s="219"/>
      <c r="WKF6" s="219"/>
      <c r="WKG6" s="219"/>
      <c r="WKH6" s="219"/>
      <c r="WKI6" s="219"/>
      <c r="WKJ6" s="219"/>
      <c r="WKK6" s="219"/>
      <c r="WKL6" s="219"/>
      <c r="WKM6" s="219"/>
      <c r="WKN6" s="219"/>
      <c r="WKO6" s="219"/>
      <c r="WKP6" s="219"/>
      <c r="WKQ6" s="219"/>
      <c r="WKR6" s="219"/>
      <c r="WKS6" s="219"/>
      <c r="WKT6" s="219"/>
      <c r="WKU6" s="219"/>
      <c r="WKV6" s="219"/>
      <c r="WKW6" s="219"/>
      <c r="WKX6" s="219"/>
      <c r="WKY6" s="219"/>
      <c r="WKZ6" s="219"/>
      <c r="WLA6" s="219"/>
      <c r="WLB6" s="219"/>
      <c r="WLC6" s="219"/>
      <c r="WLD6" s="219"/>
      <c r="WLE6" s="219"/>
      <c r="WLF6" s="219"/>
      <c r="WLG6" s="219"/>
      <c r="WLH6" s="219"/>
      <c r="WLI6" s="219"/>
      <c r="WLJ6" s="219"/>
      <c r="WLK6" s="219"/>
      <c r="WLL6" s="219"/>
      <c r="WLM6" s="219"/>
      <c r="WLN6" s="219"/>
      <c r="WLO6" s="219"/>
      <c r="WLP6" s="219"/>
      <c r="WLQ6" s="219"/>
      <c r="WLR6" s="219"/>
      <c r="WLS6" s="219"/>
      <c r="WLT6" s="219"/>
      <c r="WLU6" s="219"/>
      <c r="WLV6" s="219"/>
      <c r="WLW6" s="219"/>
      <c r="WLX6" s="219"/>
      <c r="WLY6" s="219"/>
      <c r="WLZ6" s="219"/>
      <c r="WMA6" s="219"/>
      <c r="WMB6" s="219"/>
      <c r="WMC6" s="219"/>
      <c r="WMD6" s="219"/>
      <c r="WME6" s="219"/>
      <c r="WMF6" s="219"/>
      <c r="WMG6" s="219"/>
      <c r="WMH6" s="219"/>
      <c r="WMI6" s="219"/>
      <c r="WMJ6" s="219"/>
      <c r="WMK6" s="219"/>
      <c r="WML6" s="219"/>
      <c r="WMM6" s="219"/>
      <c r="WMN6" s="219"/>
      <c r="WMO6" s="219"/>
      <c r="WMP6" s="219"/>
      <c r="WMQ6" s="219"/>
      <c r="WMR6" s="219"/>
      <c r="WMS6" s="219"/>
      <c r="WMT6" s="219"/>
      <c r="WMU6" s="219"/>
      <c r="WMV6" s="219"/>
      <c r="WMW6" s="219"/>
      <c r="WMX6" s="219"/>
      <c r="WMY6" s="219"/>
      <c r="WMZ6" s="219"/>
      <c r="WNA6" s="219"/>
      <c r="WNB6" s="219"/>
      <c r="WNC6" s="219"/>
      <c r="WND6" s="219"/>
      <c r="WNE6" s="219"/>
      <c r="WNF6" s="219"/>
      <c r="WNG6" s="219"/>
      <c r="WNH6" s="219"/>
      <c r="WNI6" s="219"/>
      <c r="WNJ6" s="219"/>
      <c r="WNK6" s="219"/>
      <c r="WNL6" s="219"/>
      <c r="WNM6" s="219"/>
      <c r="WNN6" s="219"/>
      <c r="WNO6" s="219"/>
      <c r="WNP6" s="219"/>
      <c r="WNQ6" s="219"/>
      <c r="WNR6" s="219"/>
      <c r="WNS6" s="219"/>
      <c r="WNT6" s="219"/>
      <c r="WNU6" s="219"/>
      <c r="WNV6" s="219"/>
      <c r="WNW6" s="219"/>
      <c r="WNX6" s="219"/>
      <c r="WNY6" s="219"/>
      <c r="WNZ6" s="219"/>
      <c r="WOA6" s="219"/>
      <c r="WOB6" s="219"/>
      <c r="WOC6" s="219"/>
      <c r="WOD6" s="219"/>
      <c r="WOE6" s="219"/>
      <c r="WOF6" s="219"/>
      <c r="WOG6" s="219"/>
      <c r="WOH6" s="219"/>
      <c r="WOI6" s="219"/>
      <c r="WOJ6" s="219"/>
      <c r="WOK6" s="219"/>
      <c r="WOL6" s="219"/>
      <c r="WOM6" s="219"/>
      <c r="WON6" s="219"/>
      <c r="WOO6" s="219"/>
      <c r="WOP6" s="219"/>
      <c r="WOQ6" s="219"/>
      <c r="WOR6" s="219"/>
      <c r="WOS6" s="219"/>
      <c r="WOT6" s="219"/>
      <c r="WOU6" s="219"/>
      <c r="WOV6" s="219"/>
      <c r="WOW6" s="219"/>
      <c r="WOX6" s="219"/>
      <c r="WOY6" s="219"/>
      <c r="WOZ6" s="219"/>
      <c r="WPA6" s="219"/>
      <c r="WPB6" s="219"/>
      <c r="WPC6" s="219"/>
      <c r="WPD6" s="219"/>
      <c r="WPE6" s="219"/>
      <c r="WPF6" s="219"/>
      <c r="WPG6" s="219"/>
      <c r="WPH6" s="219"/>
      <c r="WPI6" s="219"/>
      <c r="WPJ6" s="219"/>
      <c r="WPK6" s="219"/>
      <c r="WPL6" s="219"/>
      <c r="WPM6" s="219"/>
      <c r="WPN6" s="219"/>
      <c r="WPO6" s="219"/>
      <c r="WPP6" s="219"/>
      <c r="WPQ6" s="219"/>
      <c r="WPR6" s="219"/>
      <c r="WPS6" s="219"/>
      <c r="WPT6" s="219"/>
      <c r="WPU6" s="219"/>
      <c r="WPV6" s="219"/>
      <c r="WPW6" s="219"/>
      <c r="WPX6" s="219"/>
      <c r="WPY6" s="219"/>
      <c r="WPZ6" s="219"/>
      <c r="WQA6" s="219"/>
      <c r="WQB6" s="219"/>
      <c r="WQC6" s="219"/>
      <c r="WQD6" s="219"/>
      <c r="WQE6" s="219"/>
      <c r="WQF6" s="219"/>
      <c r="WQG6" s="219"/>
      <c r="WQH6" s="219"/>
      <c r="WQI6" s="219"/>
      <c r="WQJ6" s="219"/>
      <c r="WQK6" s="219"/>
      <c r="WQL6" s="219"/>
      <c r="WQM6" s="219"/>
      <c r="WQN6" s="219"/>
      <c r="WQO6" s="219"/>
      <c r="WQP6" s="219"/>
      <c r="WQQ6" s="219"/>
      <c r="WQR6" s="219"/>
      <c r="WQS6" s="219"/>
      <c r="WQT6" s="219"/>
      <c r="WQU6" s="219"/>
      <c r="WQV6" s="219"/>
      <c r="WQW6" s="219"/>
      <c r="WQX6" s="219"/>
      <c r="WQY6" s="219"/>
      <c r="WQZ6" s="219"/>
      <c r="WRA6" s="219"/>
      <c r="WRB6" s="219"/>
      <c r="WRC6" s="219"/>
      <c r="WRD6" s="219"/>
      <c r="WRE6" s="219"/>
      <c r="WRF6" s="219"/>
      <c r="WRG6" s="219"/>
      <c r="WRH6" s="219"/>
      <c r="WRI6" s="219"/>
      <c r="WRJ6" s="219"/>
      <c r="WRK6" s="219"/>
      <c r="WRL6" s="219"/>
      <c r="WRM6" s="219"/>
      <c r="WRN6" s="219"/>
      <c r="WRO6" s="219"/>
      <c r="WRP6" s="219"/>
      <c r="WRQ6" s="219"/>
      <c r="WRR6" s="219"/>
      <c r="WRS6" s="219"/>
      <c r="WRT6" s="219"/>
      <c r="WRU6" s="219"/>
      <c r="WRV6" s="219"/>
      <c r="WRW6" s="219"/>
      <c r="WRX6" s="219"/>
      <c r="WRY6" s="219"/>
      <c r="WRZ6" s="219"/>
      <c r="WSA6" s="219"/>
      <c r="WSB6" s="219"/>
      <c r="WSC6" s="219"/>
      <c r="WSD6" s="219"/>
      <c r="WSE6" s="219"/>
      <c r="WSF6" s="219"/>
      <c r="WSG6" s="219"/>
      <c r="WSH6" s="219"/>
      <c r="WSI6" s="219"/>
      <c r="WSJ6" s="219"/>
      <c r="WSK6" s="219"/>
      <c r="WSL6" s="219"/>
      <c r="WSM6" s="219"/>
      <c r="WSN6" s="219"/>
      <c r="WSO6" s="219"/>
      <c r="WSP6" s="219"/>
      <c r="WSQ6" s="219"/>
      <c r="WSR6" s="219"/>
      <c r="WSS6" s="219"/>
      <c r="WST6" s="219"/>
      <c r="WSU6" s="219"/>
      <c r="WSV6" s="219"/>
      <c r="WSW6" s="219"/>
      <c r="WSX6" s="219"/>
      <c r="WSY6" s="219"/>
      <c r="WSZ6" s="219"/>
      <c r="WTA6" s="219"/>
      <c r="WTB6" s="219"/>
      <c r="WTC6" s="219"/>
      <c r="WTD6" s="219"/>
      <c r="WTE6" s="219"/>
      <c r="WTF6" s="219"/>
      <c r="WTG6" s="219"/>
      <c r="WTH6" s="219"/>
      <c r="WTI6" s="219"/>
      <c r="WTJ6" s="219"/>
      <c r="WTK6" s="219"/>
      <c r="WTL6" s="219"/>
      <c r="WTM6" s="219"/>
      <c r="WTN6" s="219"/>
      <c r="WTO6" s="219"/>
      <c r="WTP6" s="219"/>
      <c r="WTQ6" s="219"/>
      <c r="WTR6" s="219"/>
      <c r="WTS6" s="219"/>
      <c r="WTT6" s="219"/>
      <c r="WTU6" s="219"/>
      <c r="WTV6" s="219"/>
      <c r="WTW6" s="219"/>
      <c r="WTX6" s="219"/>
      <c r="WTY6" s="219"/>
      <c r="WTZ6" s="219"/>
      <c r="WUA6" s="219"/>
      <c r="WUB6" s="219"/>
      <c r="WUC6" s="219"/>
      <c r="WUD6" s="219"/>
      <c r="WUE6" s="219"/>
      <c r="WUF6" s="219"/>
      <c r="WUG6" s="219"/>
      <c r="WUH6" s="219"/>
      <c r="WUI6" s="219"/>
      <c r="WUJ6" s="219"/>
      <c r="WUK6" s="219"/>
      <c r="WUL6" s="219"/>
      <c r="WUM6" s="219"/>
      <c r="WUN6" s="219"/>
      <c r="WUO6" s="219"/>
      <c r="WUP6" s="219"/>
      <c r="WUQ6" s="219"/>
      <c r="WUR6" s="219"/>
      <c r="WUS6" s="219"/>
      <c r="WUT6" s="219"/>
      <c r="WUU6" s="219"/>
      <c r="WUV6" s="219"/>
      <c r="WUW6" s="219"/>
      <c r="WUX6" s="219"/>
      <c r="WUY6" s="219"/>
      <c r="WUZ6" s="219"/>
      <c r="WVA6" s="219"/>
      <c r="WVB6" s="219"/>
      <c r="WVC6" s="219"/>
      <c r="WVD6" s="219"/>
      <c r="WVE6" s="219"/>
      <c r="WVF6" s="219"/>
      <c r="WVG6" s="219"/>
      <c r="WVH6" s="219"/>
      <c r="WVI6" s="219"/>
      <c r="WVJ6" s="219"/>
      <c r="WVK6" s="219"/>
      <c r="WVL6" s="219"/>
      <c r="WVM6" s="219"/>
      <c r="WVN6" s="219"/>
      <c r="WVO6" s="219"/>
      <c r="WVP6" s="219"/>
      <c r="WVQ6" s="219"/>
      <c r="WVR6" s="219"/>
      <c r="WVS6" s="219"/>
      <c r="WVT6" s="219"/>
      <c r="WVU6" s="219"/>
      <c r="WVV6" s="219"/>
      <c r="WVW6" s="219"/>
      <c r="WVX6" s="219"/>
      <c r="WVY6" s="219"/>
      <c r="WVZ6" s="219"/>
      <c r="WWA6" s="219"/>
      <c r="WWB6" s="219"/>
      <c r="WWC6" s="219"/>
      <c r="WWD6" s="219"/>
      <c r="WWE6" s="219"/>
      <c r="WWF6" s="219"/>
      <c r="WWG6" s="219"/>
      <c r="WWH6" s="219"/>
      <c r="WWI6" s="219"/>
      <c r="WWJ6" s="219"/>
      <c r="WWK6" s="219"/>
      <c r="WWL6" s="219"/>
      <c r="WWM6" s="219"/>
      <c r="WWN6" s="219"/>
      <c r="WWO6" s="219"/>
      <c r="WWP6" s="219"/>
      <c r="WWQ6" s="219"/>
      <c r="WWR6" s="219"/>
      <c r="WWS6" s="219"/>
      <c r="WWT6" s="219"/>
      <c r="WWU6" s="219"/>
      <c r="WWV6" s="219"/>
      <c r="WWW6" s="219"/>
      <c r="WWX6" s="219"/>
      <c r="WWY6" s="219"/>
      <c r="WWZ6" s="219"/>
      <c r="WXA6" s="219"/>
      <c r="WXB6" s="219"/>
      <c r="WXC6" s="219"/>
      <c r="WXD6" s="219"/>
      <c r="WXE6" s="219"/>
      <c r="WXF6" s="219"/>
      <c r="WXG6" s="219"/>
      <c r="WXH6" s="219"/>
      <c r="WXI6" s="219"/>
      <c r="WXJ6" s="219"/>
      <c r="WXK6" s="219"/>
      <c r="WXL6" s="219"/>
      <c r="WXM6" s="219"/>
      <c r="WXN6" s="219"/>
      <c r="WXO6" s="219"/>
      <c r="WXP6" s="219"/>
      <c r="WXQ6" s="219"/>
      <c r="WXR6" s="219"/>
      <c r="WXS6" s="219"/>
      <c r="WXT6" s="219"/>
      <c r="WXU6" s="219"/>
      <c r="WXV6" s="219"/>
      <c r="WXW6" s="219"/>
      <c r="WXX6" s="219"/>
      <c r="WXY6" s="219"/>
      <c r="WXZ6" s="219"/>
      <c r="WYA6" s="219"/>
      <c r="WYB6" s="219"/>
      <c r="WYC6" s="219"/>
      <c r="WYD6" s="219"/>
      <c r="WYE6" s="219"/>
      <c r="WYF6" s="219"/>
      <c r="WYG6" s="219"/>
      <c r="WYH6" s="219"/>
      <c r="WYI6" s="219"/>
      <c r="WYJ6" s="219"/>
      <c r="WYK6" s="219"/>
      <c r="WYL6" s="219"/>
      <c r="WYM6" s="219"/>
      <c r="WYN6" s="219"/>
      <c r="WYO6" s="219"/>
      <c r="WYP6" s="219"/>
      <c r="WYQ6" s="219"/>
      <c r="WYR6" s="219"/>
      <c r="WYS6" s="219"/>
      <c r="WYT6" s="219"/>
      <c r="WYU6" s="219"/>
      <c r="WYV6" s="219"/>
      <c r="WYW6" s="219"/>
      <c r="WYX6" s="219"/>
      <c r="WYY6" s="219"/>
      <c r="WYZ6" s="219"/>
      <c r="WZA6" s="219"/>
      <c r="WZB6" s="219"/>
      <c r="WZC6" s="219"/>
      <c r="WZD6" s="219"/>
      <c r="WZE6" s="219"/>
      <c r="WZF6" s="219"/>
      <c r="WZG6" s="219"/>
      <c r="WZH6" s="219"/>
      <c r="WZI6" s="219"/>
      <c r="WZJ6" s="219"/>
      <c r="WZK6" s="219"/>
      <c r="WZL6" s="219"/>
      <c r="WZM6" s="219"/>
      <c r="WZN6" s="219"/>
      <c r="WZO6" s="219"/>
      <c r="WZP6" s="219"/>
      <c r="WZQ6" s="219"/>
      <c r="WZR6" s="219"/>
      <c r="WZS6" s="219"/>
      <c r="WZT6" s="219"/>
      <c r="WZU6" s="219"/>
      <c r="WZV6" s="219"/>
      <c r="WZW6" s="219"/>
      <c r="WZX6" s="219"/>
      <c r="WZY6" s="219"/>
      <c r="WZZ6" s="219"/>
      <c r="XAA6" s="219"/>
      <c r="XAB6" s="219"/>
      <c r="XAC6" s="219"/>
      <c r="XAD6" s="219"/>
      <c r="XAE6" s="219"/>
      <c r="XAF6" s="219"/>
      <c r="XAG6" s="219"/>
      <c r="XAH6" s="219"/>
      <c r="XAI6" s="219"/>
      <c r="XAJ6" s="219"/>
      <c r="XAK6" s="219"/>
      <c r="XAL6" s="219"/>
      <c r="XAM6" s="219"/>
      <c r="XAN6" s="219"/>
      <c r="XAO6" s="219"/>
      <c r="XAP6" s="219"/>
      <c r="XAQ6" s="219"/>
      <c r="XAR6" s="219"/>
      <c r="XAS6" s="219"/>
      <c r="XAT6" s="219"/>
      <c r="XAU6" s="219"/>
      <c r="XAV6" s="219"/>
      <c r="XAW6" s="219"/>
      <c r="XAX6" s="219"/>
      <c r="XAY6" s="219"/>
      <c r="XAZ6" s="219"/>
      <c r="XBA6" s="219"/>
      <c r="XBB6" s="219"/>
      <c r="XBC6" s="219"/>
      <c r="XBD6" s="219"/>
      <c r="XBE6" s="219"/>
      <c r="XBF6" s="219"/>
      <c r="XBG6" s="219"/>
      <c r="XBH6" s="219"/>
      <c r="XBI6" s="219"/>
      <c r="XBJ6" s="219"/>
      <c r="XBK6" s="219"/>
      <c r="XBL6" s="219"/>
      <c r="XBM6" s="219"/>
      <c r="XBN6" s="219"/>
      <c r="XBO6" s="219"/>
      <c r="XBP6" s="219"/>
      <c r="XBQ6" s="219"/>
      <c r="XBR6" s="219"/>
      <c r="XBS6" s="219"/>
      <c r="XBT6" s="219"/>
      <c r="XBU6" s="219"/>
      <c r="XBV6" s="219"/>
      <c r="XBW6" s="219"/>
      <c r="XBX6" s="219"/>
      <c r="XBY6" s="219"/>
      <c r="XBZ6" s="219"/>
      <c r="XCA6" s="219"/>
      <c r="XCB6" s="219"/>
      <c r="XCC6" s="219"/>
      <c r="XCD6" s="219"/>
      <c r="XCE6" s="219"/>
      <c r="XCF6" s="219"/>
      <c r="XCG6" s="219"/>
      <c r="XCH6" s="219"/>
      <c r="XCI6" s="219"/>
      <c r="XCJ6" s="219"/>
      <c r="XCK6" s="219"/>
      <c r="XCL6" s="219"/>
      <c r="XCM6" s="219"/>
      <c r="XCN6" s="219"/>
      <c r="XCO6" s="219"/>
      <c r="XCP6" s="219"/>
      <c r="XCQ6" s="219"/>
      <c r="XCR6" s="219"/>
      <c r="XCS6" s="219"/>
      <c r="XCT6" s="219"/>
      <c r="XCU6" s="219"/>
      <c r="XCV6" s="219"/>
      <c r="XCW6" s="219"/>
      <c r="XCX6" s="219"/>
      <c r="XCY6" s="219"/>
      <c r="XCZ6" s="219"/>
      <c r="XDA6" s="219"/>
      <c r="XDB6" s="219"/>
      <c r="XDC6" s="219"/>
      <c r="XDD6" s="219"/>
      <c r="XDE6" s="219"/>
      <c r="XDF6" s="219"/>
      <c r="XDG6" s="219"/>
      <c r="XDH6" s="219"/>
      <c r="XDI6" s="219"/>
      <c r="XDJ6" s="219"/>
      <c r="XDK6" s="219"/>
      <c r="XDL6" s="219"/>
      <c r="XDM6" s="219"/>
      <c r="XDN6" s="219"/>
      <c r="XDO6" s="219"/>
      <c r="XDP6" s="219"/>
      <c r="XDQ6" s="219"/>
      <c r="XDR6" s="219"/>
      <c r="XDS6" s="219"/>
      <c r="XDT6" s="219"/>
      <c r="XDU6" s="219"/>
      <c r="XDV6" s="219"/>
      <c r="XDW6" s="219"/>
      <c r="XDX6" s="219"/>
      <c r="XDY6" s="219"/>
      <c r="XDZ6" s="219"/>
      <c r="XEA6" s="219"/>
      <c r="XEB6" s="219"/>
      <c r="XEC6" s="219"/>
      <c r="XED6" s="219"/>
      <c r="XEE6" s="219"/>
      <c r="XEF6" s="219"/>
      <c r="XEG6" s="219"/>
      <c r="XEH6" s="219"/>
      <c r="XEI6" s="219"/>
      <c r="XEJ6" s="219"/>
      <c r="XEK6" s="219"/>
      <c r="XEL6" s="219"/>
      <c r="XEM6" s="219"/>
      <c r="XEN6" s="219"/>
      <c r="XEO6" s="219"/>
      <c r="XEP6" s="219"/>
      <c r="XEQ6" s="219"/>
      <c r="XER6" s="219"/>
      <c r="XES6" s="219"/>
      <c r="XET6" s="219"/>
      <c r="XEU6" s="219"/>
      <c r="XEV6" s="219"/>
    </row>
    <row r="7" s="302" customFormat="1" ht="18" customHeight="1" spans="1:6">
      <c r="A7" s="319" t="s">
        <v>175</v>
      </c>
      <c r="B7" s="320">
        <f>SUM(B8:B16)</f>
        <v>8864.7</v>
      </c>
      <c r="C7" s="320">
        <f>SUM(C8:C16)</f>
        <v>9088.09</v>
      </c>
      <c r="D7" s="321">
        <f>SUM(C7-B7)</f>
        <v>223.389999999999</v>
      </c>
      <c r="E7" s="322">
        <f t="shared" ref="E7:E70" si="0">SUM(D7/B7)</f>
        <v>0.0251999503649305</v>
      </c>
      <c r="F7" s="323"/>
    </row>
    <row r="8" s="302" customFormat="1" ht="18" customHeight="1" spans="1:6">
      <c r="A8" s="324" t="s">
        <v>176</v>
      </c>
      <c r="B8" s="320">
        <v>429.34</v>
      </c>
      <c r="C8" s="320">
        <v>500</v>
      </c>
      <c r="D8" s="321">
        <f t="shared" ref="D8:D38" si="1">SUM(C8-B8)</f>
        <v>70.66</v>
      </c>
      <c r="E8" s="322">
        <f t="shared" si="0"/>
        <v>0.164578189779662</v>
      </c>
      <c r="F8" s="323"/>
    </row>
    <row r="9" s="302" customFormat="1" ht="18" customHeight="1" spans="1:6">
      <c r="A9" s="324" t="s">
        <v>177</v>
      </c>
      <c r="B9" s="320"/>
      <c r="C9" s="320"/>
      <c r="D9" s="321">
        <f t="shared" si="1"/>
        <v>0</v>
      </c>
      <c r="E9" s="322"/>
      <c r="F9" s="323"/>
    </row>
    <row r="10" s="302" customFormat="1" ht="18" customHeight="1" spans="1:6">
      <c r="A10" s="324" t="s">
        <v>178</v>
      </c>
      <c r="B10" s="320">
        <v>6205.59</v>
      </c>
      <c r="C10" s="320">
        <v>6053</v>
      </c>
      <c r="D10" s="321">
        <f t="shared" si="1"/>
        <v>-152.59</v>
      </c>
      <c r="E10" s="322">
        <f t="shared" si="0"/>
        <v>-0.0245891204543001</v>
      </c>
      <c r="F10" s="323"/>
    </row>
    <row r="11" s="302" customFormat="1" ht="18" customHeight="1" spans="1:6">
      <c r="A11" s="324" t="s">
        <v>179</v>
      </c>
      <c r="B11" s="320">
        <v>13.81</v>
      </c>
      <c r="C11" s="320">
        <v>10</v>
      </c>
      <c r="D11" s="321">
        <f t="shared" si="1"/>
        <v>-3.81</v>
      </c>
      <c r="E11" s="322">
        <f t="shared" si="0"/>
        <v>-0.275887038377987</v>
      </c>
      <c r="F11" s="323"/>
    </row>
    <row r="12" s="302" customFormat="1" ht="18" customHeight="1" spans="1:6">
      <c r="A12" s="324" t="s">
        <v>180</v>
      </c>
      <c r="B12" s="320">
        <v>2169.86</v>
      </c>
      <c r="C12" s="320">
        <v>2170</v>
      </c>
      <c r="D12" s="321">
        <f t="shared" si="1"/>
        <v>0.139999999999873</v>
      </c>
      <c r="E12" s="322">
        <f t="shared" si="0"/>
        <v>6.45202916316596e-5</v>
      </c>
      <c r="F12" s="323"/>
    </row>
    <row r="13" s="302" customFormat="1" ht="18" customHeight="1" spans="1:6">
      <c r="A13" s="324" t="s">
        <v>181</v>
      </c>
      <c r="B13" s="320">
        <v>372.77</v>
      </c>
      <c r="C13" s="320">
        <v>300</v>
      </c>
      <c r="D13" s="321">
        <f t="shared" si="1"/>
        <v>-72.77</v>
      </c>
      <c r="E13" s="322">
        <f t="shared" si="0"/>
        <v>-0.195214207151863</v>
      </c>
      <c r="F13" s="323"/>
    </row>
    <row r="14" s="302" customFormat="1" ht="18" customHeight="1" spans="1:6">
      <c r="A14" s="324" t="s">
        <v>182</v>
      </c>
      <c r="B14" s="320">
        <v>11.09</v>
      </c>
      <c r="C14" s="320">
        <v>11.09</v>
      </c>
      <c r="D14" s="321">
        <f t="shared" si="1"/>
        <v>0</v>
      </c>
      <c r="E14" s="322">
        <f t="shared" si="0"/>
        <v>0</v>
      </c>
      <c r="F14" s="323"/>
    </row>
    <row r="15" s="302" customFormat="1" ht="18" customHeight="1" spans="1:6">
      <c r="A15" s="324" t="s">
        <v>183</v>
      </c>
      <c r="B15" s="320">
        <v>-381.35</v>
      </c>
      <c r="C15" s="320"/>
      <c r="D15" s="321">
        <f t="shared" si="1"/>
        <v>381.35</v>
      </c>
      <c r="E15" s="322">
        <f t="shared" si="0"/>
        <v>-1</v>
      </c>
      <c r="F15" s="323"/>
    </row>
    <row r="16" s="302" customFormat="1" ht="18" customHeight="1" spans="1:6">
      <c r="A16" s="324" t="s">
        <v>184</v>
      </c>
      <c r="B16" s="320">
        <v>43.59</v>
      </c>
      <c r="C16" s="320">
        <v>44</v>
      </c>
      <c r="D16" s="321">
        <f t="shared" si="1"/>
        <v>0.409999999999997</v>
      </c>
      <c r="E16" s="322">
        <f t="shared" si="0"/>
        <v>0.00940582702454684</v>
      </c>
      <c r="F16" s="323"/>
    </row>
    <row r="17" s="302" customFormat="1" ht="18" customHeight="1" spans="1:6">
      <c r="A17" s="325" t="s">
        <v>185</v>
      </c>
      <c r="B17" s="320">
        <f>SUM(B18:B19)</f>
        <v>0</v>
      </c>
      <c r="C17" s="320">
        <f>SUM(C18:C19)</f>
        <v>0</v>
      </c>
      <c r="D17" s="321">
        <f t="shared" si="1"/>
        <v>0</v>
      </c>
      <c r="E17" s="322"/>
      <c r="F17" s="326"/>
    </row>
    <row r="18" s="302" customFormat="1" ht="18" customHeight="1" spans="1:6">
      <c r="A18" s="327" t="s">
        <v>186</v>
      </c>
      <c r="B18" s="320"/>
      <c r="C18" s="320"/>
      <c r="D18" s="321">
        <f t="shared" si="1"/>
        <v>0</v>
      </c>
      <c r="E18" s="322"/>
      <c r="F18" s="323"/>
    </row>
    <row r="19" s="302" customFormat="1" ht="18" customHeight="1" spans="1:6">
      <c r="A19" s="327" t="s">
        <v>187</v>
      </c>
      <c r="B19" s="320"/>
      <c r="C19" s="320"/>
      <c r="D19" s="321">
        <f t="shared" si="1"/>
        <v>0</v>
      </c>
      <c r="E19" s="322"/>
      <c r="F19" s="323"/>
    </row>
    <row r="20" s="302" customFormat="1" ht="18" customHeight="1" spans="1:6">
      <c r="A20" s="328" t="s">
        <v>188</v>
      </c>
      <c r="B20" s="320">
        <f>SUM(B21:B30)</f>
        <v>2386.96</v>
      </c>
      <c r="C20" s="329">
        <f>SUM(C21:C30)</f>
        <v>2100</v>
      </c>
      <c r="D20" s="321">
        <f t="shared" si="1"/>
        <v>-286.96</v>
      </c>
      <c r="E20" s="322">
        <f t="shared" si="0"/>
        <v>-0.120219861246104</v>
      </c>
      <c r="F20" s="326"/>
    </row>
    <row r="21" s="302" customFormat="1" ht="18" customHeight="1" spans="1:6">
      <c r="A21" s="328" t="s">
        <v>189</v>
      </c>
      <c r="B21" s="320"/>
      <c r="C21" s="329"/>
      <c r="D21" s="321">
        <f t="shared" si="1"/>
        <v>0</v>
      </c>
      <c r="E21" s="322"/>
      <c r="F21" s="326"/>
    </row>
    <row r="22" s="302" customFormat="1" ht="18" customHeight="1" spans="1:6">
      <c r="A22" s="324" t="s">
        <v>190</v>
      </c>
      <c r="B22" s="320">
        <v>7.99</v>
      </c>
      <c r="C22" s="329"/>
      <c r="D22" s="321">
        <f t="shared" si="1"/>
        <v>-7.99</v>
      </c>
      <c r="E22" s="322">
        <f t="shared" si="0"/>
        <v>-1</v>
      </c>
      <c r="F22" s="323"/>
    </row>
    <row r="23" s="302" customFormat="1" ht="18" customHeight="1" spans="1:6">
      <c r="A23" s="324" t="s">
        <v>191</v>
      </c>
      <c r="B23" s="320">
        <v>663.88</v>
      </c>
      <c r="C23" s="329">
        <v>500</v>
      </c>
      <c r="D23" s="321">
        <f t="shared" si="1"/>
        <v>-163.88</v>
      </c>
      <c r="E23" s="322">
        <f t="shared" si="0"/>
        <v>-0.246851840694101</v>
      </c>
      <c r="F23" s="323"/>
    </row>
    <row r="24" s="302" customFormat="1" ht="18" customHeight="1" spans="1:6">
      <c r="A24" s="324" t="s">
        <v>192</v>
      </c>
      <c r="B24" s="320">
        <v>1522.4</v>
      </c>
      <c r="C24" s="329">
        <v>1411</v>
      </c>
      <c r="D24" s="321">
        <f t="shared" si="1"/>
        <v>-111.4</v>
      </c>
      <c r="E24" s="322">
        <f t="shared" si="0"/>
        <v>-0.0731739358906989</v>
      </c>
      <c r="F24" s="323"/>
    </row>
    <row r="25" s="302" customFormat="1" ht="18" customHeight="1" spans="1:6">
      <c r="A25" s="324" t="s">
        <v>193</v>
      </c>
      <c r="B25" s="320"/>
      <c r="C25" s="329"/>
      <c r="D25" s="321">
        <f t="shared" si="1"/>
        <v>0</v>
      </c>
      <c r="E25" s="322"/>
      <c r="F25" s="323"/>
    </row>
    <row r="26" s="302" customFormat="1" ht="18" customHeight="1" spans="1:6">
      <c r="A26" s="330" t="s">
        <v>194</v>
      </c>
      <c r="B26" s="320"/>
      <c r="C26" s="329"/>
      <c r="D26" s="321">
        <f t="shared" si="1"/>
        <v>0</v>
      </c>
      <c r="E26" s="322"/>
      <c r="F26" s="323"/>
    </row>
    <row r="27" s="302" customFormat="1" ht="18" customHeight="1" spans="1:6">
      <c r="A27" s="324" t="s">
        <v>195</v>
      </c>
      <c r="B27" s="320">
        <v>188.66</v>
      </c>
      <c r="C27" s="329">
        <v>189</v>
      </c>
      <c r="D27" s="321">
        <f t="shared" si="1"/>
        <v>0.340000000000003</v>
      </c>
      <c r="E27" s="322">
        <f t="shared" si="0"/>
        <v>0.00180218382274994</v>
      </c>
      <c r="F27" s="323"/>
    </row>
    <row r="28" s="302" customFormat="1" ht="18" customHeight="1" spans="1:6">
      <c r="A28" s="324" t="s">
        <v>196</v>
      </c>
      <c r="B28" s="320"/>
      <c r="C28" s="329"/>
      <c r="D28" s="321">
        <f t="shared" si="1"/>
        <v>0</v>
      </c>
      <c r="E28" s="322"/>
      <c r="F28" s="323"/>
    </row>
    <row r="29" s="302" customFormat="1" ht="18" customHeight="1" spans="1:6">
      <c r="A29" s="324" t="s">
        <v>197</v>
      </c>
      <c r="B29" s="320">
        <v>3.21</v>
      </c>
      <c r="C29" s="329"/>
      <c r="D29" s="321">
        <f t="shared" si="1"/>
        <v>-3.21</v>
      </c>
      <c r="E29" s="322">
        <f t="shared" si="0"/>
        <v>-1</v>
      </c>
      <c r="F29" s="323"/>
    </row>
    <row r="30" s="302" customFormat="1" ht="18" customHeight="1" spans="1:6">
      <c r="A30" s="324" t="s">
        <v>198</v>
      </c>
      <c r="B30" s="320">
        <v>0.82</v>
      </c>
      <c r="C30" s="320"/>
      <c r="D30" s="321">
        <f t="shared" si="1"/>
        <v>-0.82</v>
      </c>
      <c r="E30" s="322">
        <f t="shared" si="0"/>
        <v>-1</v>
      </c>
      <c r="F30" s="323"/>
    </row>
    <row r="31" s="302" customFormat="1" ht="18" customHeight="1" spans="1:6">
      <c r="A31" s="324" t="s">
        <v>199</v>
      </c>
      <c r="B31" s="72">
        <v>501.19</v>
      </c>
      <c r="C31" s="331">
        <v>626</v>
      </c>
      <c r="D31" s="321">
        <f t="shared" si="1"/>
        <v>124.81</v>
      </c>
      <c r="E31" s="322">
        <f t="shared" si="0"/>
        <v>0.249027314990323</v>
      </c>
      <c r="F31" s="323"/>
    </row>
    <row r="32" s="302" customFormat="1" ht="18" customHeight="1" spans="1:6">
      <c r="A32" s="328" t="s">
        <v>200</v>
      </c>
      <c r="B32" s="332">
        <v>2424</v>
      </c>
      <c r="C32" s="333">
        <v>3000</v>
      </c>
      <c r="D32" s="321">
        <f t="shared" si="1"/>
        <v>576</v>
      </c>
      <c r="E32" s="322">
        <f t="shared" si="0"/>
        <v>0.237623762376238</v>
      </c>
      <c r="F32" s="323"/>
    </row>
    <row r="33" s="302" customFormat="1" ht="18" customHeight="1" spans="1:6">
      <c r="A33" s="328" t="s">
        <v>201</v>
      </c>
      <c r="B33" s="332">
        <v>1039.36</v>
      </c>
      <c r="C33" s="333">
        <v>1200</v>
      </c>
      <c r="D33" s="321">
        <f t="shared" si="1"/>
        <v>160.64</v>
      </c>
      <c r="E33" s="322">
        <f t="shared" si="0"/>
        <v>0.154556650246305</v>
      </c>
      <c r="F33" s="326"/>
    </row>
    <row r="34" s="302" customFormat="1" ht="18" customHeight="1" spans="1:6">
      <c r="A34" s="328" t="s">
        <v>202</v>
      </c>
      <c r="B34" s="332">
        <v>529.51</v>
      </c>
      <c r="C34" s="333">
        <v>600</v>
      </c>
      <c r="D34" s="321">
        <f t="shared" si="1"/>
        <v>70.49</v>
      </c>
      <c r="E34" s="322">
        <f t="shared" si="0"/>
        <v>0.133123076051444</v>
      </c>
      <c r="F34" s="323"/>
    </row>
    <row r="35" s="302" customFormat="1" ht="18" customHeight="1" spans="1:6">
      <c r="A35" s="328" t="s">
        <v>203</v>
      </c>
      <c r="B35" s="334">
        <v>754.26</v>
      </c>
      <c r="C35" s="333">
        <v>800</v>
      </c>
      <c r="D35" s="321">
        <f t="shared" si="1"/>
        <v>45.74</v>
      </c>
      <c r="E35" s="322">
        <f t="shared" si="0"/>
        <v>0.0606422188635219</v>
      </c>
      <c r="F35" s="323"/>
    </row>
    <row r="36" s="302" customFormat="1" ht="18" customHeight="1" spans="1:6">
      <c r="A36" s="328" t="s">
        <v>204</v>
      </c>
      <c r="B36" s="334">
        <v>201.19</v>
      </c>
      <c r="C36" s="333">
        <v>200</v>
      </c>
      <c r="D36" s="321">
        <f t="shared" si="1"/>
        <v>-1.19</v>
      </c>
      <c r="E36" s="322">
        <f t="shared" si="0"/>
        <v>-0.00591480689895124</v>
      </c>
      <c r="F36" s="323"/>
    </row>
    <row r="37" s="302" customFormat="1" ht="18" customHeight="1" spans="1:6">
      <c r="A37" s="328" t="s">
        <v>205</v>
      </c>
      <c r="B37" s="334">
        <v>1812.11</v>
      </c>
      <c r="C37" s="333">
        <v>2500</v>
      </c>
      <c r="D37" s="321">
        <f t="shared" si="1"/>
        <v>687.89</v>
      </c>
      <c r="E37" s="322">
        <f t="shared" si="0"/>
        <v>0.379607198238518</v>
      </c>
      <c r="F37" s="323"/>
    </row>
    <row r="38" s="302" customFormat="1" ht="18" customHeight="1" spans="1:6">
      <c r="A38" s="328" t="s">
        <v>206</v>
      </c>
      <c r="B38" s="334">
        <v>558.52</v>
      </c>
      <c r="C38" s="333">
        <v>580</v>
      </c>
      <c r="D38" s="321">
        <f t="shared" si="1"/>
        <v>21.48</v>
      </c>
      <c r="E38" s="322">
        <f t="shared" si="0"/>
        <v>0.0384587839289551</v>
      </c>
      <c r="F38" s="323"/>
    </row>
    <row r="39" s="302" customFormat="1" ht="18" customHeight="1" spans="1:6">
      <c r="A39" s="328" t="s">
        <v>207</v>
      </c>
      <c r="B39" s="334">
        <v>297.1</v>
      </c>
      <c r="C39" s="333">
        <v>1500</v>
      </c>
      <c r="D39" s="321">
        <f t="shared" ref="D39:D81" si="2">SUM(C39-B39)</f>
        <v>1202.9</v>
      </c>
      <c r="E39" s="322">
        <f t="shared" si="0"/>
        <v>4.04880511612252</v>
      </c>
      <c r="F39" s="323"/>
    </row>
    <row r="40" s="302" customFormat="1" ht="18" customHeight="1" spans="1:6">
      <c r="A40" s="328" t="s">
        <v>208</v>
      </c>
      <c r="B40" s="334">
        <v>2009.11</v>
      </c>
      <c r="C40" s="333">
        <v>2200</v>
      </c>
      <c r="D40" s="321">
        <f t="shared" si="2"/>
        <v>190.89</v>
      </c>
      <c r="E40" s="322">
        <f t="shared" si="0"/>
        <v>0.0950122193409022</v>
      </c>
      <c r="F40" s="323"/>
    </row>
    <row r="41" s="302" customFormat="1" ht="18" customHeight="1" spans="1:6">
      <c r="A41" s="328" t="s">
        <v>209</v>
      </c>
      <c r="B41" s="334">
        <v>96.56</v>
      </c>
      <c r="C41" s="335">
        <v>98</v>
      </c>
      <c r="D41" s="321">
        <f t="shared" si="2"/>
        <v>1.44</v>
      </c>
      <c r="E41" s="322">
        <f t="shared" si="0"/>
        <v>0.0149130074565037</v>
      </c>
      <c r="F41" s="323"/>
    </row>
    <row r="42" s="302" customFormat="1" ht="18" customHeight="1" spans="1:6">
      <c r="A42" s="328" t="s">
        <v>210</v>
      </c>
      <c r="B42" s="320"/>
      <c r="C42" s="320"/>
      <c r="D42" s="321">
        <f t="shared" si="2"/>
        <v>0</v>
      </c>
      <c r="E42" s="322"/>
      <c r="F42" s="336"/>
    </row>
    <row r="43" s="301" customFormat="1" ht="18" customHeight="1" spans="1:16376">
      <c r="A43" s="337" t="s">
        <v>211</v>
      </c>
      <c r="B43" s="338">
        <f>SUM(B44,B57,B78,B89,B93:B96)</f>
        <v>24559.126</v>
      </c>
      <c r="C43" s="338">
        <f>SUM(C44,C57,C78,C89,C93:C96)</f>
        <v>26174</v>
      </c>
      <c r="D43" s="316">
        <f t="shared" si="2"/>
        <v>1614.874</v>
      </c>
      <c r="E43" s="317">
        <f t="shared" si="0"/>
        <v>0.0657545386590712</v>
      </c>
      <c r="F43" s="33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19"/>
      <c r="GF43" s="219"/>
      <c r="GG43" s="219"/>
      <c r="GH43" s="219"/>
      <c r="GI43" s="219"/>
      <c r="GJ43" s="219"/>
      <c r="GK43" s="219"/>
      <c r="GL43" s="219"/>
      <c r="GM43" s="219"/>
      <c r="GN43" s="219"/>
      <c r="GO43" s="219"/>
      <c r="GP43" s="219"/>
      <c r="GQ43" s="219"/>
      <c r="GR43" s="219"/>
      <c r="GS43" s="219"/>
      <c r="GT43" s="219"/>
      <c r="GU43" s="219"/>
      <c r="GV43" s="219"/>
      <c r="GW43" s="219"/>
      <c r="GX43" s="219"/>
      <c r="GY43" s="219"/>
      <c r="GZ43" s="219"/>
      <c r="HA43" s="219"/>
      <c r="HB43" s="219"/>
      <c r="HC43" s="219"/>
      <c r="HD43" s="219"/>
      <c r="HE43" s="219"/>
      <c r="HF43" s="219"/>
      <c r="HG43" s="219"/>
      <c r="HH43" s="219"/>
      <c r="HI43" s="219"/>
      <c r="HJ43" s="219"/>
      <c r="HK43" s="219"/>
      <c r="HL43" s="219"/>
      <c r="HM43" s="219"/>
      <c r="HN43" s="219"/>
      <c r="HO43" s="219"/>
      <c r="HP43" s="219"/>
      <c r="HQ43" s="219"/>
      <c r="HR43" s="219"/>
      <c r="HS43" s="219"/>
      <c r="HT43" s="219"/>
      <c r="HU43" s="219"/>
      <c r="HV43" s="219"/>
      <c r="HW43" s="219"/>
      <c r="HX43" s="219"/>
      <c r="HY43" s="219"/>
      <c r="HZ43" s="219"/>
      <c r="IA43" s="219"/>
      <c r="IB43" s="219"/>
      <c r="IC43" s="219"/>
      <c r="ID43" s="219"/>
      <c r="IE43" s="219"/>
      <c r="IF43" s="219"/>
      <c r="IG43" s="219"/>
      <c r="IH43" s="219"/>
      <c r="II43" s="219"/>
      <c r="IJ43" s="219"/>
      <c r="IK43" s="219"/>
      <c r="IL43" s="219"/>
      <c r="IM43" s="219"/>
      <c r="IN43" s="219"/>
      <c r="IO43" s="219"/>
      <c r="IP43" s="219"/>
      <c r="IQ43" s="219"/>
      <c r="IR43" s="219"/>
      <c r="IS43" s="219"/>
      <c r="IT43" s="219"/>
      <c r="IU43" s="219"/>
      <c r="IV43" s="219"/>
      <c r="IW43" s="219"/>
      <c r="IX43" s="219"/>
      <c r="IY43" s="219"/>
      <c r="IZ43" s="219"/>
      <c r="JA43" s="219"/>
      <c r="JB43" s="219"/>
      <c r="JC43" s="219"/>
      <c r="JD43" s="219"/>
      <c r="JE43" s="219"/>
      <c r="JF43" s="219"/>
      <c r="JG43" s="219"/>
      <c r="JH43" s="219"/>
      <c r="JI43" s="219"/>
      <c r="JJ43" s="219"/>
      <c r="JK43" s="219"/>
      <c r="JL43" s="219"/>
      <c r="JM43" s="219"/>
      <c r="JN43" s="219"/>
      <c r="JO43" s="219"/>
      <c r="JP43" s="219"/>
      <c r="JQ43" s="219"/>
      <c r="JR43" s="219"/>
      <c r="JS43" s="219"/>
      <c r="JT43" s="219"/>
      <c r="JU43" s="219"/>
      <c r="JV43" s="219"/>
      <c r="JW43" s="219"/>
      <c r="JX43" s="219"/>
      <c r="JY43" s="219"/>
      <c r="JZ43" s="219"/>
      <c r="KA43" s="219"/>
      <c r="KB43" s="219"/>
      <c r="KC43" s="219"/>
      <c r="KD43" s="219"/>
      <c r="KE43" s="219"/>
      <c r="KF43" s="219"/>
      <c r="KG43" s="219"/>
      <c r="KH43" s="219"/>
      <c r="KI43" s="219"/>
      <c r="KJ43" s="219"/>
      <c r="KK43" s="219"/>
      <c r="KL43" s="219"/>
      <c r="KM43" s="219"/>
      <c r="KN43" s="219"/>
      <c r="KO43" s="219"/>
      <c r="KP43" s="219"/>
      <c r="KQ43" s="219"/>
      <c r="KR43" s="219"/>
      <c r="KS43" s="219"/>
      <c r="KT43" s="219"/>
      <c r="KU43" s="219"/>
      <c r="KV43" s="219"/>
      <c r="KW43" s="219"/>
      <c r="KX43" s="219"/>
      <c r="KY43" s="219"/>
      <c r="KZ43" s="219"/>
      <c r="LA43" s="219"/>
      <c r="LB43" s="219"/>
      <c r="LC43" s="219"/>
      <c r="LD43" s="219"/>
      <c r="LE43" s="219"/>
      <c r="LF43" s="219"/>
      <c r="LG43" s="219"/>
      <c r="LH43" s="219"/>
      <c r="LI43" s="219"/>
      <c r="LJ43" s="219"/>
      <c r="LK43" s="219"/>
      <c r="LL43" s="219"/>
      <c r="LM43" s="219"/>
      <c r="LN43" s="219"/>
      <c r="LO43" s="219"/>
      <c r="LP43" s="219"/>
      <c r="LQ43" s="219"/>
      <c r="LR43" s="219"/>
      <c r="LS43" s="219"/>
      <c r="LT43" s="219"/>
      <c r="LU43" s="219"/>
      <c r="LV43" s="219"/>
      <c r="LW43" s="219"/>
      <c r="LX43" s="219"/>
      <c r="LY43" s="219"/>
      <c r="LZ43" s="219"/>
      <c r="MA43" s="219"/>
      <c r="MB43" s="219"/>
      <c r="MC43" s="219"/>
      <c r="MD43" s="219"/>
      <c r="ME43" s="219"/>
      <c r="MF43" s="219"/>
      <c r="MG43" s="219"/>
      <c r="MH43" s="219"/>
      <c r="MI43" s="219"/>
      <c r="MJ43" s="219"/>
      <c r="MK43" s="219"/>
      <c r="ML43" s="219"/>
      <c r="MM43" s="219"/>
      <c r="MN43" s="219"/>
      <c r="MO43" s="219"/>
      <c r="MP43" s="219"/>
      <c r="MQ43" s="219"/>
      <c r="MR43" s="219"/>
      <c r="MS43" s="219"/>
      <c r="MT43" s="219"/>
      <c r="MU43" s="219"/>
      <c r="MV43" s="219"/>
      <c r="MW43" s="219"/>
      <c r="MX43" s="219"/>
      <c r="MY43" s="219"/>
      <c r="MZ43" s="219"/>
      <c r="NA43" s="219"/>
      <c r="NB43" s="219"/>
      <c r="NC43" s="219"/>
      <c r="ND43" s="219"/>
      <c r="NE43" s="219"/>
      <c r="NF43" s="219"/>
      <c r="NG43" s="219"/>
      <c r="NH43" s="219"/>
      <c r="NI43" s="219"/>
      <c r="NJ43" s="219"/>
      <c r="NK43" s="219"/>
      <c r="NL43" s="219"/>
      <c r="NM43" s="219"/>
      <c r="NN43" s="219"/>
      <c r="NO43" s="219"/>
      <c r="NP43" s="219"/>
      <c r="NQ43" s="219"/>
      <c r="NR43" s="219"/>
      <c r="NS43" s="219"/>
      <c r="NT43" s="219"/>
      <c r="NU43" s="219"/>
      <c r="NV43" s="219"/>
      <c r="NW43" s="219"/>
      <c r="NX43" s="219"/>
      <c r="NY43" s="219"/>
      <c r="NZ43" s="219"/>
      <c r="OA43" s="219"/>
      <c r="OB43" s="219"/>
      <c r="OC43" s="219"/>
      <c r="OD43" s="219"/>
      <c r="OE43" s="219"/>
      <c r="OF43" s="219"/>
      <c r="OG43" s="219"/>
      <c r="OH43" s="219"/>
      <c r="OI43" s="219"/>
      <c r="OJ43" s="219"/>
      <c r="OK43" s="219"/>
      <c r="OL43" s="219"/>
      <c r="OM43" s="219"/>
      <c r="ON43" s="219"/>
      <c r="OO43" s="219"/>
      <c r="OP43" s="219"/>
      <c r="OQ43" s="219"/>
      <c r="OR43" s="219"/>
      <c r="OS43" s="219"/>
      <c r="OT43" s="219"/>
      <c r="OU43" s="219"/>
      <c r="OV43" s="219"/>
      <c r="OW43" s="219"/>
      <c r="OX43" s="219"/>
      <c r="OY43" s="219"/>
      <c r="OZ43" s="219"/>
      <c r="PA43" s="219"/>
      <c r="PB43" s="219"/>
      <c r="PC43" s="219"/>
      <c r="PD43" s="219"/>
      <c r="PE43" s="219"/>
      <c r="PF43" s="219"/>
      <c r="PG43" s="219"/>
      <c r="PH43" s="219"/>
      <c r="PI43" s="219"/>
      <c r="PJ43" s="219"/>
      <c r="PK43" s="219"/>
      <c r="PL43" s="219"/>
      <c r="PM43" s="219"/>
      <c r="PN43" s="219"/>
      <c r="PO43" s="219"/>
      <c r="PP43" s="219"/>
      <c r="PQ43" s="219"/>
      <c r="PR43" s="219"/>
      <c r="PS43" s="219"/>
      <c r="PT43" s="219"/>
      <c r="PU43" s="219"/>
      <c r="PV43" s="219"/>
      <c r="PW43" s="219"/>
      <c r="PX43" s="219"/>
      <c r="PY43" s="219"/>
      <c r="PZ43" s="219"/>
      <c r="QA43" s="219"/>
      <c r="QB43" s="219"/>
      <c r="QC43" s="219"/>
      <c r="QD43" s="219"/>
      <c r="QE43" s="219"/>
      <c r="QF43" s="219"/>
      <c r="QG43" s="219"/>
      <c r="QH43" s="219"/>
      <c r="QI43" s="219"/>
      <c r="QJ43" s="219"/>
      <c r="QK43" s="219"/>
      <c r="QL43" s="219"/>
      <c r="QM43" s="219"/>
      <c r="QN43" s="219"/>
      <c r="QO43" s="219"/>
      <c r="QP43" s="219"/>
      <c r="QQ43" s="219"/>
      <c r="QR43" s="219"/>
      <c r="QS43" s="219"/>
      <c r="QT43" s="219"/>
      <c r="QU43" s="219"/>
      <c r="QV43" s="219"/>
      <c r="QW43" s="219"/>
      <c r="QX43" s="219"/>
      <c r="QY43" s="219"/>
      <c r="QZ43" s="219"/>
      <c r="RA43" s="219"/>
      <c r="RB43" s="219"/>
      <c r="RC43" s="219"/>
      <c r="RD43" s="219"/>
      <c r="RE43" s="219"/>
      <c r="RF43" s="219"/>
      <c r="RG43" s="219"/>
      <c r="RH43" s="219"/>
      <c r="RI43" s="219"/>
      <c r="RJ43" s="219"/>
      <c r="RK43" s="219"/>
      <c r="RL43" s="219"/>
      <c r="RM43" s="219"/>
      <c r="RN43" s="219"/>
      <c r="RO43" s="219"/>
      <c r="RP43" s="219"/>
      <c r="RQ43" s="219"/>
      <c r="RR43" s="219"/>
      <c r="RS43" s="219"/>
      <c r="RT43" s="219"/>
      <c r="RU43" s="219"/>
      <c r="RV43" s="219"/>
      <c r="RW43" s="219"/>
      <c r="RX43" s="219"/>
      <c r="RY43" s="219"/>
      <c r="RZ43" s="219"/>
      <c r="SA43" s="219"/>
      <c r="SB43" s="219"/>
      <c r="SC43" s="219"/>
      <c r="SD43" s="219"/>
      <c r="SE43" s="219"/>
      <c r="SF43" s="219"/>
      <c r="SG43" s="219"/>
      <c r="SH43" s="219"/>
      <c r="SI43" s="219"/>
      <c r="SJ43" s="219"/>
      <c r="SK43" s="219"/>
      <c r="SL43" s="219"/>
      <c r="SM43" s="219"/>
      <c r="SN43" s="219"/>
      <c r="SO43" s="219"/>
      <c r="SP43" s="219"/>
      <c r="SQ43" s="219"/>
      <c r="SR43" s="219"/>
      <c r="SS43" s="219"/>
      <c r="ST43" s="219"/>
      <c r="SU43" s="219"/>
      <c r="SV43" s="219"/>
      <c r="SW43" s="219"/>
      <c r="SX43" s="219"/>
      <c r="SY43" s="219"/>
      <c r="SZ43" s="219"/>
      <c r="TA43" s="219"/>
      <c r="TB43" s="219"/>
      <c r="TC43" s="219"/>
      <c r="TD43" s="219"/>
      <c r="TE43" s="219"/>
      <c r="TF43" s="219"/>
      <c r="TG43" s="219"/>
      <c r="TH43" s="219"/>
      <c r="TI43" s="219"/>
      <c r="TJ43" s="219"/>
      <c r="TK43" s="219"/>
      <c r="TL43" s="219"/>
      <c r="TM43" s="219"/>
      <c r="TN43" s="219"/>
      <c r="TO43" s="219"/>
      <c r="TP43" s="219"/>
      <c r="TQ43" s="219"/>
      <c r="TR43" s="219"/>
      <c r="TS43" s="219"/>
      <c r="TT43" s="219"/>
      <c r="TU43" s="219"/>
      <c r="TV43" s="219"/>
      <c r="TW43" s="219"/>
      <c r="TX43" s="219"/>
      <c r="TY43" s="219"/>
      <c r="TZ43" s="219"/>
      <c r="UA43" s="219"/>
      <c r="UB43" s="219"/>
      <c r="UC43" s="219"/>
      <c r="UD43" s="219"/>
      <c r="UE43" s="219"/>
      <c r="UF43" s="219"/>
      <c r="UG43" s="219"/>
      <c r="UH43" s="219"/>
      <c r="UI43" s="219"/>
      <c r="UJ43" s="219"/>
      <c r="UK43" s="219"/>
      <c r="UL43" s="219"/>
      <c r="UM43" s="219"/>
      <c r="UN43" s="219"/>
      <c r="UO43" s="219"/>
      <c r="UP43" s="219"/>
      <c r="UQ43" s="219"/>
      <c r="UR43" s="219"/>
      <c r="US43" s="219"/>
      <c r="UT43" s="219"/>
      <c r="UU43" s="219"/>
      <c r="UV43" s="219"/>
      <c r="UW43" s="219"/>
      <c r="UX43" s="219"/>
      <c r="UY43" s="219"/>
      <c r="UZ43" s="219"/>
      <c r="VA43" s="219"/>
      <c r="VB43" s="219"/>
      <c r="VC43" s="219"/>
      <c r="VD43" s="219"/>
      <c r="VE43" s="219"/>
      <c r="VF43" s="219"/>
      <c r="VG43" s="219"/>
      <c r="VH43" s="219"/>
      <c r="VI43" s="219"/>
      <c r="VJ43" s="219"/>
      <c r="VK43" s="219"/>
      <c r="VL43" s="219"/>
      <c r="VM43" s="219"/>
      <c r="VN43" s="219"/>
      <c r="VO43" s="219"/>
      <c r="VP43" s="219"/>
      <c r="VQ43" s="219"/>
      <c r="VR43" s="219"/>
      <c r="VS43" s="219"/>
      <c r="VT43" s="219"/>
      <c r="VU43" s="219"/>
      <c r="VV43" s="219"/>
      <c r="VW43" s="219"/>
      <c r="VX43" s="219"/>
      <c r="VY43" s="219"/>
      <c r="VZ43" s="219"/>
      <c r="WA43" s="219"/>
      <c r="WB43" s="219"/>
      <c r="WC43" s="219"/>
      <c r="WD43" s="219"/>
      <c r="WE43" s="219"/>
      <c r="WF43" s="219"/>
      <c r="WG43" s="219"/>
      <c r="WH43" s="219"/>
      <c r="WI43" s="219"/>
      <c r="WJ43" s="219"/>
      <c r="WK43" s="219"/>
      <c r="WL43" s="219"/>
      <c r="WM43" s="219"/>
      <c r="WN43" s="219"/>
      <c r="WO43" s="219"/>
      <c r="WP43" s="219"/>
      <c r="WQ43" s="219"/>
      <c r="WR43" s="219"/>
      <c r="WS43" s="219"/>
      <c r="WT43" s="219"/>
      <c r="WU43" s="219"/>
      <c r="WV43" s="219"/>
      <c r="WW43" s="219"/>
      <c r="WX43" s="219"/>
      <c r="WY43" s="219"/>
      <c r="WZ43" s="219"/>
      <c r="XA43" s="219"/>
      <c r="XB43" s="219"/>
      <c r="XC43" s="219"/>
      <c r="XD43" s="219"/>
      <c r="XE43" s="219"/>
      <c r="XF43" s="219"/>
      <c r="XG43" s="219"/>
      <c r="XH43" s="219"/>
      <c r="XI43" s="219"/>
      <c r="XJ43" s="219"/>
      <c r="XK43" s="219"/>
      <c r="XL43" s="219"/>
      <c r="XM43" s="219"/>
      <c r="XN43" s="219"/>
      <c r="XO43" s="219"/>
      <c r="XP43" s="219"/>
      <c r="XQ43" s="219"/>
      <c r="XR43" s="219"/>
      <c r="XS43" s="219"/>
      <c r="XT43" s="219"/>
      <c r="XU43" s="219"/>
      <c r="XV43" s="219"/>
      <c r="XW43" s="219"/>
      <c r="XX43" s="219"/>
      <c r="XY43" s="219"/>
      <c r="XZ43" s="219"/>
      <c r="YA43" s="219"/>
      <c r="YB43" s="219"/>
      <c r="YC43" s="219"/>
      <c r="YD43" s="219"/>
      <c r="YE43" s="219"/>
      <c r="YF43" s="219"/>
      <c r="YG43" s="219"/>
      <c r="YH43" s="219"/>
      <c r="YI43" s="219"/>
      <c r="YJ43" s="219"/>
      <c r="YK43" s="219"/>
      <c r="YL43" s="219"/>
      <c r="YM43" s="219"/>
      <c r="YN43" s="219"/>
      <c r="YO43" s="219"/>
      <c r="YP43" s="219"/>
      <c r="YQ43" s="219"/>
      <c r="YR43" s="219"/>
      <c r="YS43" s="219"/>
      <c r="YT43" s="219"/>
      <c r="YU43" s="219"/>
      <c r="YV43" s="219"/>
      <c r="YW43" s="219"/>
      <c r="YX43" s="219"/>
      <c r="YY43" s="219"/>
      <c r="YZ43" s="219"/>
      <c r="ZA43" s="219"/>
      <c r="ZB43" s="219"/>
      <c r="ZC43" s="219"/>
      <c r="ZD43" s="219"/>
      <c r="ZE43" s="219"/>
      <c r="ZF43" s="219"/>
      <c r="ZG43" s="219"/>
      <c r="ZH43" s="219"/>
      <c r="ZI43" s="219"/>
      <c r="ZJ43" s="219"/>
      <c r="ZK43" s="219"/>
      <c r="ZL43" s="219"/>
      <c r="ZM43" s="219"/>
      <c r="ZN43" s="219"/>
      <c r="ZO43" s="219"/>
      <c r="ZP43" s="219"/>
      <c r="ZQ43" s="219"/>
      <c r="ZR43" s="219"/>
      <c r="ZS43" s="219"/>
      <c r="ZT43" s="219"/>
      <c r="ZU43" s="219"/>
      <c r="ZV43" s="219"/>
      <c r="ZW43" s="219"/>
      <c r="ZX43" s="219"/>
      <c r="ZY43" s="219"/>
      <c r="ZZ43" s="219"/>
      <c r="AAA43" s="219"/>
      <c r="AAB43" s="219"/>
      <c r="AAC43" s="219"/>
      <c r="AAD43" s="219"/>
      <c r="AAE43" s="219"/>
      <c r="AAF43" s="219"/>
      <c r="AAG43" s="219"/>
      <c r="AAH43" s="219"/>
      <c r="AAI43" s="219"/>
      <c r="AAJ43" s="219"/>
      <c r="AAK43" s="219"/>
      <c r="AAL43" s="219"/>
      <c r="AAM43" s="219"/>
      <c r="AAN43" s="219"/>
      <c r="AAO43" s="219"/>
      <c r="AAP43" s="219"/>
      <c r="AAQ43" s="219"/>
      <c r="AAR43" s="219"/>
      <c r="AAS43" s="219"/>
      <c r="AAT43" s="219"/>
      <c r="AAU43" s="219"/>
      <c r="AAV43" s="219"/>
      <c r="AAW43" s="219"/>
      <c r="AAX43" s="219"/>
      <c r="AAY43" s="219"/>
      <c r="AAZ43" s="219"/>
      <c r="ABA43" s="219"/>
      <c r="ABB43" s="219"/>
      <c r="ABC43" s="219"/>
      <c r="ABD43" s="219"/>
      <c r="ABE43" s="219"/>
      <c r="ABF43" s="219"/>
      <c r="ABG43" s="219"/>
      <c r="ABH43" s="219"/>
      <c r="ABI43" s="219"/>
      <c r="ABJ43" s="219"/>
      <c r="ABK43" s="219"/>
      <c r="ABL43" s="219"/>
      <c r="ABM43" s="219"/>
      <c r="ABN43" s="219"/>
      <c r="ABO43" s="219"/>
      <c r="ABP43" s="219"/>
      <c r="ABQ43" s="219"/>
      <c r="ABR43" s="219"/>
      <c r="ABS43" s="219"/>
      <c r="ABT43" s="219"/>
      <c r="ABU43" s="219"/>
      <c r="ABV43" s="219"/>
      <c r="ABW43" s="219"/>
      <c r="ABX43" s="219"/>
      <c r="ABY43" s="219"/>
      <c r="ABZ43" s="219"/>
      <c r="ACA43" s="219"/>
      <c r="ACB43" s="219"/>
      <c r="ACC43" s="219"/>
      <c r="ACD43" s="219"/>
      <c r="ACE43" s="219"/>
      <c r="ACF43" s="219"/>
      <c r="ACG43" s="219"/>
      <c r="ACH43" s="219"/>
      <c r="ACI43" s="219"/>
      <c r="ACJ43" s="219"/>
      <c r="ACK43" s="219"/>
      <c r="ACL43" s="219"/>
      <c r="ACM43" s="219"/>
      <c r="ACN43" s="219"/>
      <c r="ACO43" s="219"/>
      <c r="ACP43" s="219"/>
      <c r="ACQ43" s="219"/>
      <c r="ACR43" s="219"/>
      <c r="ACS43" s="219"/>
      <c r="ACT43" s="219"/>
      <c r="ACU43" s="219"/>
      <c r="ACV43" s="219"/>
      <c r="ACW43" s="219"/>
      <c r="ACX43" s="219"/>
      <c r="ACY43" s="219"/>
      <c r="ACZ43" s="219"/>
      <c r="ADA43" s="219"/>
      <c r="ADB43" s="219"/>
      <c r="ADC43" s="219"/>
      <c r="ADD43" s="219"/>
      <c r="ADE43" s="219"/>
      <c r="ADF43" s="219"/>
      <c r="ADG43" s="219"/>
      <c r="ADH43" s="219"/>
      <c r="ADI43" s="219"/>
      <c r="ADJ43" s="219"/>
      <c r="ADK43" s="219"/>
      <c r="ADL43" s="219"/>
      <c r="ADM43" s="219"/>
      <c r="ADN43" s="219"/>
      <c r="ADO43" s="219"/>
      <c r="ADP43" s="219"/>
      <c r="ADQ43" s="219"/>
      <c r="ADR43" s="219"/>
      <c r="ADS43" s="219"/>
      <c r="ADT43" s="219"/>
      <c r="ADU43" s="219"/>
      <c r="ADV43" s="219"/>
      <c r="ADW43" s="219"/>
      <c r="ADX43" s="219"/>
      <c r="ADY43" s="219"/>
      <c r="ADZ43" s="219"/>
      <c r="AEA43" s="219"/>
      <c r="AEB43" s="219"/>
      <c r="AEC43" s="219"/>
      <c r="AED43" s="219"/>
      <c r="AEE43" s="219"/>
      <c r="AEF43" s="219"/>
      <c r="AEG43" s="219"/>
      <c r="AEH43" s="219"/>
      <c r="AEI43" s="219"/>
      <c r="AEJ43" s="219"/>
      <c r="AEK43" s="219"/>
      <c r="AEL43" s="219"/>
      <c r="AEM43" s="219"/>
      <c r="AEN43" s="219"/>
      <c r="AEO43" s="219"/>
      <c r="AEP43" s="219"/>
      <c r="AEQ43" s="219"/>
      <c r="AER43" s="219"/>
      <c r="AES43" s="219"/>
      <c r="AET43" s="219"/>
      <c r="AEU43" s="219"/>
      <c r="AEV43" s="219"/>
      <c r="AEW43" s="219"/>
      <c r="AEX43" s="219"/>
      <c r="AEY43" s="219"/>
      <c r="AEZ43" s="219"/>
      <c r="AFA43" s="219"/>
      <c r="AFB43" s="219"/>
      <c r="AFC43" s="219"/>
      <c r="AFD43" s="219"/>
      <c r="AFE43" s="219"/>
      <c r="AFF43" s="219"/>
      <c r="AFG43" s="219"/>
      <c r="AFH43" s="219"/>
      <c r="AFI43" s="219"/>
      <c r="AFJ43" s="219"/>
      <c r="AFK43" s="219"/>
      <c r="AFL43" s="219"/>
      <c r="AFM43" s="219"/>
      <c r="AFN43" s="219"/>
      <c r="AFO43" s="219"/>
      <c r="AFP43" s="219"/>
      <c r="AFQ43" s="219"/>
      <c r="AFR43" s="219"/>
      <c r="AFS43" s="219"/>
      <c r="AFT43" s="219"/>
      <c r="AFU43" s="219"/>
      <c r="AFV43" s="219"/>
      <c r="AFW43" s="219"/>
      <c r="AFX43" s="219"/>
      <c r="AFY43" s="219"/>
      <c r="AFZ43" s="219"/>
      <c r="AGA43" s="219"/>
      <c r="AGB43" s="219"/>
      <c r="AGC43" s="219"/>
      <c r="AGD43" s="219"/>
      <c r="AGE43" s="219"/>
      <c r="AGF43" s="219"/>
      <c r="AGG43" s="219"/>
      <c r="AGH43" s="219"/>
      <c r="AGI43" s="219"/>
      <c r="AGJ43" s="219"/>
      <c r="AGK43" s="219"/>
      <c r="AGL43" s="219"/>
      <c r="AGM43" s="219"/>
      <c r="AGN43" s="219"/>
      <c r="AGO43" s="219"/>
      <c r="AGP43" s="219"/>
      <c r="AGQ43" s="219"/>
      <c r="AGR43" s="219"/>
      <c r="AGS43" s="219"/>
      <c r="AGT43" s="219"/>
      <c r="AGU43" s="219"/>
      <c r="AGV43" s="219"/>
      <c r="AGW43" s="219"/>
      <c r="AGX43" s="219"/>
      <c r="AGY43" s="219"/>
      <c r="AGZ43" s="219"/>
      <c r="AHA43" s="219"/>
      <c r="AHB43" s="219"/>
      <c r="AHC43" s="219"/>
      <c r="AHD43" s="219"/>
      <c r="AHE43" s="219"/>
      <c r="AHF43" s="219"/>
      <c r="AHG43" s="219"/>
      <c r="AHH43" s="219"/>
      <c r="AHI43" s="219"/>
      <c r="AHJ43" s="219"/>
      <c r="AHK43" s="219"/>
      <c r="AHL43" s="219"/>
      <c r="AHM43" s="219"/>
      <c r="AHN43" s="219"/>
      <c r="AHO43" s="219"/>
      <c r="AHP43" s="219"/>
      <c r="AHQ43" s="219"/>
      <c r="AHR43" s="219"/>
      <c r="AHS43" s="219"/>
      <c r="AHT43" s="219"/>
      <c r="AHU43" s="219"/>
      <c r="AHV43" s="219"/>
      <c r="AHW43" s="219"/>
      <c r="AHX43" s="219"/>
      <c r="AHY43" s="219"/>
      <c r="AHZ43" s="219"/>
      <c r="AIA43" s="219"/>
      <c r="AIB43" s="219"/>
      <c r="AIC43" s="219"/>
      <c r="AID43" s="219"/>
      <c r="AIE43" s="219"/>
      <c r="AIF43" s="219"/>
      <c r="AIG43" s="219"/>
      <c r="AIH43" s="219"/>
      <c r="AII43" s="219"/>
      <c r="AIJ43" s="219"/>
      <c r="AIK43" s="219"/>
      <c r="AIL43" s="219"/>
      <c r="AIM43" s="219"/>
      <c r="AIN43" s="219"/>
      <c r="AIO43" s="219"/>
      <c r="AIP43" s="219"/>
      <c r="AIQ43" s="219"/>
      <c r="AIR43" s="219"/>
      <c r="AIS43" s="219"/>
      <c r="AIT43" s="219"/>
      <c r="AIU43" s="219"/>
      <c r="AIV43" s="219"/>
      <c r="AIW43" s="219"/>
      <c r="AIX43" s="219"/>
      <c r="AIY43" s="219"/>
      <c r="AIZ43" s="219"/>
      <c r="AJA43" s="219"/>
      <c r="AJB43" s="219"/>
      <c r="AJC43" s="219"/>
      <c r="AJD43" s="219"/>
      <c r="AJE43" s="219"/>
      <c r="AJF43" s="219"/>
      <c r="AJG43" s="219"/>
      <c r="AJH43" s="219"/>
      <c r="AJI43" s="219"/>
      <c r="AJJ43" s="219"/>
      <c r="AJK43" s="219"/>
      <c r="AJL43" s="219"/>
      <c r="AJM43" s="219"/>
      <c r="AJN43" s="219"/>
      <c r="AJO43" s="219"/>
      <c r="AJP43" s="219"/>
      <c r="AJQ43" s="219"/>
      <c r="AJR43" s="219"/>
      <c r="AJS43" s="219"/>
      <c r="AJT43" s="219"/>
      <c r="AJU43" s="219"/>
      <c r="AJV43" s="219"/>
      <c r="AJW43" s="219"/>
      <c r="AJX43" s="219"/>
      <c r="AJY43" s="219"/>
      <c r="AJZ43" s="219"/>
      <c r="AKA43" s="219"/>
      <c r="AKB43" s="219"/>
      <c r="AKC43" s="219"/>
      <c r="AKD43" s="219"/>
      <c r="AKE43" s="219"/>
      <c r="AKF43" s="219"/>
      <c r="AKG43" s="219"/>
      <c r="AKH43" s="219"/>
      <c r="AKI43" s="219"/>
      <c r="AKJ43" s="219"/>
      <c r="AKK43" s="219"/>
      <c r="AKL43" s="219"/>
      <c r="AKM43" s="219"/>
      <c r="AKN43" s="219"/>
      <c r="AKO43" s="219"/>
      <c r="AKP43" s="219"/>
      <c r="AKQ43" s="219"/>
      <c r="AKR43" s="219"/>
      <c r="AKS43" s="219"/>
      <c r="AKT43" s="219"/>
      <c r="AKU43" s="219"/>
      <c r="AKV43" s="219"/>
      <c r="AKW43" s="219"/>
      <c r="AKX43" s="219"/>
      <c r="AKY43" s="219"/>
      <c r="AKZ43" s="219"/>
      <c r="ALA43" s="219"/>
      <c r="ALB43" s="219"/>
      <c r="ALC43" s="219"/>
      <c r="ALD43" s="219"/>
      <c r="ALE43" s="219"/>
      <c r="ALF43" s="219"/>
      <c r="ALG43" s="219"/>
      <c r="ALH43" s="219"/>
      <c r="ALI43" s="219"/>
      <c r="ALJ43" s="219"/>
      <c r="ALK43" s="219"/>
      <c r="ALL43" s="219"/>
      <c r="ALM43" s="219"/>
      <c r="ALN43" s="219"/>
      <c r="ALO43" s="219"/>
      <c r="ALP43" s="219"/>
      <c r="ALQ43" s="219"/>
      <c r="ALR43" s="219"/>
      <c r="ALS43" s="219"/>
      <c r="ALT43" s="219"/>
      <c r="ALU43" s="219"/>
      <c r="ALV43" s="219"/>
      <c r="ALW43" s="219"/>
      <c r="ALX43" s="219"/>
      <c r="ALY43" s="219"/>
      <c r="ALZ43" s="219"/>
      <c r="AMA43" s="219"/>
      <c r="AMB43" s="219"/>
      <c r="AMC43" s="219"/>
      <c r="AMD43" s="219"/>
      <c r="AME43" s="219"/>
      <c r="AMF43" s="219"/>
      <c r="AMG43" s="219"/>
      <c r="AMH43" s="219"/>
      <c r="AMI43" s="219"/>
      <c r="AMJ43" s="219"/>
      <c r="AMK43" s="219"/>
      <c r="AML43" s="219"/>
      <c r="AMM43" s="219"/>
      <c r="AMN43" s="219"/>
      <c r="AMO43" s="219"/>
      <c r="AMP43" s="219"/>
      <c r="AMQ43" s="219"/>
      <c r="AMR43" s="219"/>
      <c r="AMS43" s="219"/>
      <c r="AMT43" s="219"/>
      <c r="AMU43" s="219"/>
      <c r="AMV43" s="219"/>
      <c r="AMW43" s="219"/>
      <c r="AMX43" s="219"/>
      <c r="AMY43" s="219"/>
      <c r="AMZ43" s="219"/>
      <c r="ANA43" s="219"/>
      <c r="ANB43" s="219"/>
      <c r="ANC43" s="219"/>
      <c r="AND43" s="219"/>
      <c r="ANE43" s="219"/>
      <c r="ANF43" s="219"/>
      <c r="ANG43" s="219"/>
      <c r="ANH43" s="219"/>
      <c r="ANI43" s="219"/>
      <c r="ANJ43" s="219"/>
      <c r="ANK43" s="219"/>
      <c r="ANL43" s="219"/>
      <c r="ANM43" s="219"/>
      <c r="ANN43" s="219"/>
      <c r="ANO43" s="219"/>
      <c r="ANP43" s="219"/>
      <c r="ANQ43" s="219"/>
      <c r="ANR43" s="219"/>
      <c r="ANS43" s="219"/>
      <c r="ANT43" s="219"/>
      <c r="ANU43" s="219"/>
      <c r="ANV43" s="219"/>
      <c r="ANW43" s="219"/>
      <c r="ANX43" s="219"/>
      <c r="ANY43" s="219"/>
      <c r="ANZ43" s="219"/>
      <c r="AOA43" s="219"/>
      <c r="AOB43" s="219"/>
      <c r="AOC43" s="219"/>
      <c r="AOD43" s="219"/>
      <c r="AOE43" s="219"/>
      <c r="AOF43" s="219"/>
      <c r="AOG43" s="219"/>
      <c r="AOH43" s="219"/>
      <c r="AOI43" s="219"/>
      <c r="AOJ43" s="219"/>
      <c r="AOK43" s="219"/>
      <c r="AOL43" s="219"/>
      <c r="AOM43" s="219"/>
      <c r="AON43" s="219"/>
      <c r="AOO43" s="219"/>
      <c r="AOP43" s="219"/>
      <c r="AOQ43" s="219"/>
      <c r="AOR43" s="219"/>
      <c r="AOS43" s="219"/>
      <c r="AOT43" s="219"/>
      <c r="AOU43" s="219"/>
      <c r="AOV43" s="219"/>
      <c r="AOW43" s="219"/>
      <c r="AOX43" s="219"/>
      <c r="AOY43" s="219"/>
      <c r="AOZ43" s="219"/>
      <c r="APA43" s="219"/>
      <c r="APB43" s="219"/>
      <c r="APC43" s="219"/>
      <c r="APD43" s="219"/>
      <c r="APE43" s="219"/>
      <c r="APF43" s="219"/>
      <c r="APG43" s="219"/>
      <c r="APH43" s="219"/>
      <c r="API43" s="219"/>
      <c r="APJ43" s="219"/>
      <c r="APK43" s="219"/>
      <c r="APL43" s="219"/>
      <c r="APM43" s="219"/>
      <c r="APN43" s="219"/>
      <c r="APO43" s="219"/>
      <c r="APP43" s="219"/>
      <c r="APQ43" s="219"/>
      <c r="APR43" s="219"/>
      <c r="APS43" s="219"/>
      <c r="APT43" s="219"/>
      <c r="APU43" s="219"/>
      <c r="APV43" s="219"/>
      <c r="APW43" s="219"/>
      <c r="APX43" s="219"/>
      <c r="APY43" s="219"/>
      <c r="APZ43" s="219"/>
      <c r="AQA43" s="219"/>
      <c r="AQB43" s="219"/>
      <c r="AQC43" s="219"/>
      <c r="AQD43" s="219"/>
      <c r="AQE43" s="219"/>
      <c r="AQF43" s="219"/>
      <c r="AQG43" s="219"/>
      <c r="AQH43" s="219"/>
      <c r="AQI43" s="219"/>
      <c r="AQJ43" s="219"/>
      <c r="AQK43" s="219"/>
      <c r="AQL43" s="219"/>
      <c r="AQM43" s="219"/>
      <c r="AQN43" s="219"/>
      <c r="AQO43" s="219"/>
      <c r="AQP43" s="219"/>
      <c r="AQQ43" s="219"/>
      <c r="AQR43" s="219"/>
      <c r="AQS43" s="219"/>
      <c r="AQT43" s="219"/>
      <c r="AQU43" s="219"/>
      <c r="AQV43" s="219"/>
      <c r="AQW43" s="219"/>
      <c r="AQX43" s="219"/>
      <c r="AQY43" s="219"/>
      <c r="AQZ43" s="219"/>
      <c r="ARA43" s="219"/>
      <c r="ARB43" s="219"/>
      <c r="ARC43" s="219"/>
      <c r="ARD43" s="219"/>
      <c r="ARE43" s="219"/>
      <c r="ARF43" s="219"/>
      <c r="ARG43" s="219"/>
      <c r="ARH43" s="219"/>
      <c r="ARI43" s="219"/>
      <c r="ARJ43" s="219"/>
      <c r="ARK43" s="219"/>
      <c r="ARL43" s="219"/>
      <c r="ARM43" s="219"/>
      <c r="ARN43" s="219"/>
      <c r="ARO43" s="219"/>
      <c r="ARP43" s="219"/>
      <c r="ARQ43" s="219"/>
      <c r="ARR43" s="219"/>
      <c r="ARS43" s="219"/>
      <c r="ART43" s="219"/>
      <c r="ARU43" s="219"/>
      <c r="ARV43" s="219"/>
      <c r="ARW43" s="219"/>
      <c r="ARX43" s="219"/>
      <c r="ARY43" s="219"/>
      <c r="ARZ43" s="219"/>
      <c r="ASA43" s="219"/>
      <c r="ASB43" s="219"/>
      <c r="ASC43" s="219"/>
      <c r="ASD43" s="219"/>
      <c r="ASE43" s="219"/>
      <c r="ASF43" s="219"/>
      <c r="ASG43" s="219"/>
      <c r="ASH43" s="219"/>
      <c r="ASI43" s="219"/>
      <c r="ASJ43" s="219"/>
      <c r="ASK43" s="219"/>
      <c r="ASL43" s="219"/>
      <c r="ASM43" s="219"/>
      <c r="ASN43" s="219"/>
      <c r="ASO43" s="219"/>
      <c r="ASP43" s="219"/>
      <c r="ASQ43" s="219"/>
      <c r="ASR43" s="219"/>
      <c r="ASS43" s="219"/>
      <c r="AST43" s="219"/>
      <c r="ASU43" s="219"/>
      <c r="ASV43" s="219"/>
      <c r="ASW43" s="219"/>
      <c r="ASX43" s="219"/>
      <c r="ASY43" s="219"/>
      <c r="ASZ43" s="219"/>
      <c r="ATA43" s="219"/>
      <c r="ATB43" s="219"/>
      <c r="ATC43" s="219"/>
      <c r="ATD43" s="219"/>
      <c r="ATE43" s="219"/>
      <c r="ATF43" s="219"/>
      <c r="ATG43" s="219"/>
      <c r="ATH43" s="219"/>
      <c r="ATI43" s="219"/>
      <c r="ATJ43" s="219"/>
      <c r="ATK43" s="219"/>
      <c r="ATL43" s="219"/>
      <c r="ATM43" s="219"/>
      <c r="ATN43" s="219"/>
      <c r="ATO43" s="219"/>
      <c r="ATP43" s="219"/>
      <c r="ATQ43" s="219"/>
      <c r="ATR43" s="219"/>
      <c r="ATS43" s="219"/>
      <c r="ATT43" s="219"/>
      <c r="ATU43" s="219"/>
      <c r="ATV43" s="219"/>
      <c r="ATW43" s="219"/>
      <c r="ATX43" s="219"/>
      <c r="ATY43" s="219"/>
      <c r="ATZ43" s="219"/>
      <c r="AUA43" s="219"/>
      <c r="AUB43" s="219"/>
      <c r="AUC43" s="219"/>
      <c r="AUD43" s="219"/>
      <c r="AUE43" s="219"/>
      <c r="AUF43" s="219"/>
      <c r="AUG43" s="219"/>
      <c r="AUH43" s="219"/>
      <c r="AUI43" s="219"/>
      <c r="AUJ43" s="219"/>
      <c r="AUK43" s="219"/>
      <c r="AUL43" s="219"/>
      <c r="AUM43" s="219"/>
      <c r="AUN43" s="219"/>
      <c r="AUO43" s="219"/>
      <c r="AUP43" s="219"/>
      <c r="AUQ43" s="219"/>
      <c r="AUR43" s="219"/>
      <c r="AUS43" s="219"/>
      <c r="AUT43" s="219"/>
      <c r="AUU43" s="219"/>
      <c r="AUV43" s="219"/>
      <c r="AUW43" s="219"/>
      <c r="AUX43" s="219"/>
      <c r="AUY43" s="219"/>
      <c r="AUZ43" s="219"/>
      <c r="AVA43" s="219"/>
      <c r="AVB43" s="219"/>
      <c r="AVC43" s="219"/>
      <c r="AVD43" s="219"/>
      <c r="AVE43" s="219"/>
      <c r="AVF43" s="219"/>
      <c r="AVG43" s="219"/>
      <c r="AVH43" s="219"/>
      <c r="AVI43" s="219"/>
      <c r="AVJ43" s="219"/>
      <c r="AVK43" s="219"/>
      <c r="AVL43" s="219"/>
      <c r="AVM43" s="219"/>
      <c r="AVN43" s="219"/>
      <c r="AVO43" s="219"/>
      <c r="AVP43" s="219"/>
      <c r="AVQ43" s="219"/>
      <c r="AVR43" s="219"/>
      <c r="AVS43" s="219"/>
      <c r="AVT43" s="219"/>
      <c r="AVU43" s="219"/>
      <c r="AVV43" s="219"/>
      <c r="AVW43" s="219"/>
      <c r="AVX43" s="219"/>
      <c r="AVY43" s="219"/>
      <c r="AVZ43" s="219"/>
      <c r="AWA43" s="219"/>
      <c r="AWB43" s="219"/>
      <c r="AWC43" s="219"/>
      <c r="AWD43" s="219"/>
      <c r="AWE43" s="219"/>
      <c r="AWF43" s="219"/>
      <c r="AWG43" s="219"/>
      <c r="AWH43" s="219"/>
      <c r="AWI43" s="219"/>
      <c r="AWJ43" s="219"/>
      <c r="AWK43" s="219"/>
      <c r="AWL43" s="219"/>
      <c r="AWM43" s="219"/>
      <c r="AWN43" s="219"/>
      <c r="AWO43" s="219"/>
      <c r="AWP43" s="219"/>
      <c r="AWQ43" s="219"/>
      <c r="AWR43" s="219"/>
      <c r="AWS43" s="219"/>
      <c r="AWT43" s="219"/>
      <c r="AWU43" s="219"/>
      <c r="AWV43" s="219"/>
      <c r="AWW43" s="219"/>
      <c r="AWX43" s="219"/>
      <c r="AWY43" s="219"/>
      <c r="AWZ43" s="219"/>
      <c r="AXA43" s="219"/>
      <c r="AXB43" s="219"/>
      <c r="AXC43" s="219"/>
      <c r="AXD43" s="219"/>
      <c r="AXE43" s="219"/>
      <c r="AXF43" s="219"/>
      <c r="AXG43" s="219"/>
      <c r="AXH43" s="219"/>
      <c r="AXI43" s="219"/>
      <c r="AXJ43" s="219"/>
      <c r="AXK43" s="219"/>
      <c r="AXL43" s="219"/>
      <c r="AXM43" s="219"/>
      <c r="AXN43" s="219"/>
      <c r="AXO43" s="219"/>
      <c r="AXP43" s="219"/>
      <c r="AXQ43" s="219"/>
      <c r="AXR43" s="219"/>
      <c r="AXS43" s="219"/>
      <c r="AXT43" s="219"/>
      <c r="AXU43" s="219"/>
      <c r="AXV43" s="219"/>
      <c r="AXW43" s="219"/>
      <c r="AXX43" s="219"/>
      <c r="AXY43" s="219"/>
      <c r="AXZ43" s="219"/>
      <c r="AYA43" s="219"/>
      <c r="AYB43" s="219"/>
      <c r="AYC43" s="219"/>
      <c r="AYD43" s="219"/>
      <c r="AYE43" s="219"/>
      <c r="AYF43" s="219"/>
      <c r="AYG43" s="219"/>
      <c r="AYH43" s="219"/>
      <c r="AYI43" s="219"/>
      <c r="AYJ43" s="219"/>
      <c r="AYK43" s="219"/>
      <c r="AYL43" s="219"/>
      <c r="AYM43" s="219"/>
      <c r="AYN43" s="219"/>
      <c r="AYO43" s="219"/>
      <c r="AYP43" s="219"/>
      <c r="AYQ43" s="219"/>
      <c r="AYR43" s="219"/>
      <c r="AYS43" s="219"/>
      <c r="AYT43" s="219"/>
      <c r="AYU43" s="219"/>
      <c r="AYV43" s="219"/>
      <c r="AYW43" s="219"/>
      <c r="AYX43" s="219"/>
      <c r="AYY43" s="219"/>
      <c r="AYZ43" s="219"/>
      <c r="AZA43" s="219"/>
      <c r="AZB43" s="219"/>
      <c r="AZC43" s="219"/>
      <c r="AZD43" s="219"/>
      <c r="AZE43" s="219"/>
      <c r="AZF43" s="219"/>
      <c r="AZG43" s="219"/>
      <c r="AZH43" s="219"/>
      <c r="AZI43" s="219"/>
      <c r="AZJ43" s="219"/>
      <c r="AZK43" s="219"/>
      <c r="AZL43" s="219"/>
      <c r="AZM43" s="219"/>
      <c r="AZN43" s="219"/>
      <c r="AZO43" s="219"/>
      <c r="AZP43" s="219"/>
      <c r="AZQ43" s="219"/>
      <c r="AZR43" s="219"/>
      <c r="AZS43" s="219"/>
      <c r="AZT43" s="219"/>
      <c r="AZU43" s="219"/>
      <c r="AZV43" s="219"/>
      <c r="AZW43" s="219"/>
      <c r="AZX43" s="219"/>
      <c r="AZY43" s="219"/>
      <c r="AZZ43" s="219"/>
      <c r="BAA43" s="219"/>
      <c r="BAB43" s="219"/>
      <c r="BAC43" s="219"/>
      <c r="BAD43" s="219"/>
      <c r="BAE43" s="219"/>
      <c r="BAF43" s="219"/>
      <c r="BAG43" s="219"/>
      <c r="BAH43" s="219"/>
      <c r="BAI43" s="219"/>
      <c r="BAJ43" s="219"/>
      <c r="BAK43" s="219"/>
      <c r="BAL43" s="219"/>
      <c r="BAM43" s="219"/>
      <c r="BAN43" s="219"/>
      <c r="BAO43" s="219"/>
      <c r="BAP43" s="219"/>
      <c r="BAQ43" s="219"/>
      <c r="BAR43" s="219"/>
      <c r="BAS43" s="219"/>
      <c r="BAT43" s="219"/>
      <c r="BAU43" s="219"/>
      <c r="BAV43" s="219"/>
      <c r="BAW43" s="219"/>
      <c r="BAX43" s="219"/>
      <c r="BAY43" s="219"/>
      <c r="BAZ43" s="219"/>
      <c r="BBA43" s="219"/>
      <c r="BBB43" s="219"/>
      <c r="BBC43" s="219"/>
      <c r="BBD43" s="219"/>
      <c r="BBE43" s="219"/>
      <c r="BBF43" s="219"/>
      <c r="BBG43" s="219"/>
      <c r="BBH43" s="219"/>
      <c r="BBI43" s="219"/>
      <c r="BBJ43" s="219"/>
      <c r="BBK43" s="219"/>
      <c r="BBL43" s="219"/>
      <c r="BBM43" s="219"/>
      <c r="BBN43" s="219"/>
      <c r="BBO43" s="219"/>
      <c r="BBP43" s="219"/>
      <c r="BBQ43" s="219"/>
      <c r="BBR43" s="219"/>
      <c r="BBS43" s="219"/>
      <c r="BBT43" s="219"/>
      <c r="BBU43" s="219"/>
      <c r="BBV43" s="219"/>
      <c r="BBW43" s="219"/>
      <c r="BBX43" s="219"/>
      <c r="BBY43" s="219"/>
      <c r="BBZ43" s="219"/>
      <c r="BCA43" s="219"/>
      <c r="BCB43" s="219"/>
      <c r="BCC43" s="219"/>
      <c r="BCD43" s="219"/>
      <c r="BCE43" s="219"/>
      <c r="BCF43" s="219"/>
      <c r="BCG43" s="219"/>
      <c r="BCH43" s="219"/>
      <c r="BCI43" s="219"/>
      <c r="BCJ43" s="219"/>
      <c r="BCK43" s="219"/>
      <c r="BCL43" s="219"/>
      <c r="BCM43" s="219"/>
      <c r="BCN43" s="219"/>
      <c r="BCO43" s="219"/>
      <c r="BCP43" s="219"/>
      <c r="BCQ43" s="219"/>
      <c r="BCR43" s="219"/>
      <c r="BCS43" s="219"/>
      <c r="BCT43" s="219"/>
      <c r="BCU43" s="219"/>
      <c r="BCV43" s="219"/>
      <c r="BCW43" s="219"/>
      <c r="BCX43" s="219"/>
      <c r="BCY43" s="219"/>
      <c r="BCZ43" s="219"/>
      <c r="BDA43" s="219"/>
      <c r="BDB43" s="219"/>
      <c r="BDC43" s="219"/>
      <c r="BDD43" s="219"/>
      <c r="BDE43" s="219"/>
      <c r="BDF43" s="219"/>
      <c r="BDG43" s="219"/>
      <c r="BDH43" s="219"/>
      <c r="BDI43" s="219"/>
      <c r="BDJ43" s="219"/>
      <c r="BDK43" s="219"/>
      <c r="BDL43" s="219"/>
      <c r="BDM43" s="219"/>
      <c r="BDN43" s="219"/>
      <c r="BDO43" s="219"/>
      <c r="BDP43" s="219"/>
      <c r="BDQ43" s="219"/>
      <c r="BDR43" s="219"/>
      <c r="BDS43" s="219"/>
      <c r="BDT43" s="219"/>
      <c r="BDU43" s="219"/>
      <c r="BDV43" s="219"/>
      <c r="BDW43" s="219"/>
      <c r="BDX43" s="219"/>
      <c r="BDY43" s="219"/>
      <c r="BDZ43" s="219"/>
      <c r="BEA43" s="219"/>
      <c r="BEB43" s="219"/>
      <c r="BEC43" s="219"/>
      <c r="BED43" s="219"/>
      <c r="BEE43" s="219"/>
      <c r="BEF43" s="219"/>
      <c r="BEG43" s="219"/>
      <c r="BEH43" s="219"/>
      <c r="BEI43" s="219"/>
      <c r="BEJ43" s="219"/>
      <c r="BEK43" s="219"/>
      <c r="BEL43" s="219"/>
      <c r="BEM43" s="219"/>
      <c r="BEN43" s="219"/>
      <c r="BEO43" s="219"/>
      <c r="BEP43" s="219"/>
      <c r="BEQ43" s="219"/>
      <c r="BER43" s="219"/>
      <c r="BES43" s="219"/>
      <c r="BET43" s="219"/>
      <c r="BEU43" s="219"/>
      <c r="BEV43" s="219"/>
      <c r="BEW43" s="219"/>
      <c r="BEX43" s="219"/>
      <c r="BEY43" s="219"/>
      <c r="BEZ43" s="219"/>
      <c r="BFA43" s="219"/>
      <c r="BFB43" s="219"/>
      <c r="BFC43" s="219"/>
      <c r="BFD43" s="219"/>
      <c r="BFE43" s="219"/>
      <c r="BFF43" s="219"/>
      <c r="BFG43" s="219"/>
      <c r="BFH43" s="219"/>
      <c r="BFI43" s="219"/>
      <c r="BFJ43" s="219"/>
      <c r="BFK43" s="219"/>
      <c r="BFL43" s="219"/>
      <c r="BFM43" s="219"/>
      <c r="BFN43" s="219"/>
      <c r="BFO43" s="219"/>
      <c r="BFP43" s="219"/>
      <c r="BFQ43" s="219"/>
      <c r="BFR43" s="219"/>
      <c r="BFS43" s="219"/>
      <c r="BFT43" s="219"/>
      <c r="BFU43" s="219"/>
      <c r="BFV43" s="219"/>
      <c r="BFW43" s="219"/>
      <c r="BFX43" s="219"/>
      <c r="BFY43" s="219"/>
      <c r="BFZ43" s="219"/>
      <c r="BGA43" s="219"/>
      <c r="BGB43" s="219"/>
      <c r="BGC43" s="219"/>
      <c r="BGD43" s="219"/>
      <c r="BGE43" s="219"/>
      <c r="BGF43" s="219"/>
      <c r="BGG43" s="219"/>
      <c r="BGH43" s="219"/>
      <c r="BGI43" s="219"/>
      <c r="BGJ43" s="219"/>
      <c r="BGK43" s="219"/>
      <c r="BGL43" s="219"/>
      <c r="BGM43" s="219"/>
      <c r="BGN43" s="219"/>
      <c r="BGO43" s="219"/>
      <c r="BGP43" s="219"/>
      <c r="BGQ43" s="219"/>
      <c r="BGR43" s="219"/>
      <c r="BGS43" s="219"/>
      <c r="BGT43" s="219"/>
      <c r="BGU43" s="219"/>
      <c r="BGV43" s="219"/>
      <c r="BGW43" s="219"/>
      <c r="BGX43" s="219"/>
      <c r="BGY43" s="219"/>
      <c r="BGZ43" s="219"/>
      <c r="BHA43" s="219"/>
      <c r="BHB43" s="219"/>
      <c r="BHC43" s="219"/>
      <c r="BHD43" s="219"/>
      <c r="BHE43" s="219"/>
      <c r="BHF43" s="219"/>
      <c r="BHG43" s="219"/>
      <c r="BHH43" s="219"/>
      <c r="BHI43" s="219"/>
      <c r="BHJ43" s="219"/>
      <c r="BHK43" s="219"/>
      <c r="BHL43" s="219"/>
      <c r="BHM43" s="219"/>
      <c r="BHN43" s="219"/>
      <c r="BHO43" s="219"/>
      <c r="BHP43" s="219"/>
      <c r="BHQ43" s="219"/>
      <c r="BHR43" s="219"/>
      <c r="BHS43" s="219"/>
      <c r="BHT43" s="219"/>
      <c r="BHU43" s="219"/>
      <c r="BHV43" s="219"/>
      <c r="BHW43" s="219"/>
      <c r="BHX43" s="219"/>
      <c r="BHY43" s="219"/>
      <c r="BHZ43" s="219"/>
      <c r="BIA43" s="219"/>
      <c r="BIB43" s="219"/>
      <c r="BIC43" s="219"/>
      <c r="BID43" s="219"/>
      <c r="BIE43" s="219"/>
      <c r="BIF43" s="219"/>
      <c r="BIG43" s="219"/>
      <c r="BIH43" s="219"/>
      <c r="BII43" s="219"/>
      <c r="BIJ43" s="219"/>
      <c r="BIK43" s="219"/>
      <c r="BIL43" s="219"/>
      <c r="BIM43" s="219"/>
      <c r="BIN43" s="219"/>
      <c r="BIO43" s="219"/>
      <c r="BIP43" s="219"/>
      <c r="BIQ43" s="219"/>
      <c r="BIR43" s="219"/>
      <c r="BIS43" s="219"/>
      <c r="BIT43" s="219"/>
      <c r="BIU43" s="219"/>
      <c r="BIV43" s="219"/>
      <c r="BIW43" s="219"/>
      <c r="BIX43" s="219"/>
      <c r="BIY43" s="219"/>
      <c r="BIZ43" s="219"/>
      <c r="BJA43" s="219"/>
      <c r="BJB43" s="219"/>
      <c r="BJC43" s="219"/>
      <c r="BJD43" s="219"/>
      <c r="BJE43" s="219"/>
      <c r="BJF43" s="219"/>
      <c r="BJG43" s="219"/>
      <c r="BJH43" s="219"/>
      <c r="BJI43" s="219"/>
      <c r="BJJ43" s="219"/>
      <c r="BJK43" s="219"/>
      <c r="BJL43" s="219"/>
      <c r="BJM43" s="219"/>
      <c r="BJN43" s="219"/>
      <c r="BJO43" s="219"/>
      <c r="BJP43" s="219"/>
      <c r="BJQ43" s="219"/>
      <c r="BJR43" s="219"/>
      <c r="BJS43" s="219"/>
      <c r="BJT43" s="219"/>
      <c r="BJU43" s="219"/>
      <c r="BJV43" s="219"/>
      <c r="BJW43" s="219"/>
      <c r="BJX43" s="219"/>
      <c r="BJY43" s="219"/>
      <c r="BJZ43" s="219"/>
      <c r="BKA43" s="219"/>
      <c r="BKB43" s="219"/>
      <c r="BKC43" s="219"/>
      <c r="BKD43" s="219"/>
      <c r="BKE43" s="219"/>
      <c r="BKF43" s="219"/>
      <c r="BKG43" s="219"/>
      <c r="BKH43" s="219"/>
      <c r="BKI43" s="219"/>
      <c r="BKJ43" s="219"/>
      <c r="BKK43" s="219"/>
      <c r="BKL43" s="219"/>
      <c r="BKM43" s="219"/>
      <c r="BKN43" s="219"/>
      <c r="BKO43" s="219"/>
      <c r="BKP43" s="219"/>
      <c r="BKQ43" s="219"/>
      <c r="BKR43" s="219"/>
      <c r="BKS43" s="219"/>
      <c r="BKT43" s="219"/>
      <c r="BKU43" s="219"/>
      <c r="BKV43" s="219"/>
      <c r="BKW43" s="219"/>
      <c r="BKX43" s="219"/>
      <c r="BKY43" s="219"/>
      <c r="BKZ43" s="219"/>
      <c r="BLA43" s="219"/>
      <c r="BLB43" s="219"/>
      <c r="BLC43" s="219"/>
      <c r="BLD43" s="219"/>
      <c r="BLE43" s="219"/>
      <c r="BLF43" s="219"/>
      <c r="BLG43" s="219"/>
      <c r="BLH43" s="219"/>
      <c r="BLI43" s="219"/>
      <c r="BLJ43" s="219"/>
      <c r="BLK43" s="219"/>
      <c r="BLL43" s="219"/>
      <c r="BLM43" s="219"/>
      <c r="BLN43" s="219"/>
      <c r="BLO43" s="219"/>
      <c r="BLP43" s="219"/>
      <c r="BLQ43" s="219"/>
      <c r="BLR43" s="219"/>
      <c r="BLS43" s="219"/>
      <c r="BLT43" s="219"/>
      <c r="BLU43" s="219"/>
      <c r="BLV43" s="219"/>
      <c r="BLW43" s="219"/>
      <c r="BLX43" s="219"/>
      <c r="BLY43" s="219"/>
      <c r="BLZ43" s="219"/>
      <c r="BMA43" s="219"/>
      <c r="BMB43" s="219"/>
      <c r="BMC43" s="219"/>
      <c r="BMD43" s="219"/>
      <c r="BME43" s="219"/>
      <c r="BMF43" s="219"/>
      <c r="BMG43" s="219"/>
      <c r="BMH43" s="219"/>
      <c r="BMI43" s="219"/>
      <c r="BMJ43" s="219"/>
      <c r="BMK43" s="219"/>
      <c r="BML43" s="219"/>
      <c r="BMM43" s="219"/>
      <c r="BMN43" s="219"/>
      <c r="BMO43" s="219"/>
      <c r="BMP43" s="219"/>
      <c r="BMQ43" s="219"/>
      <c r="BMR43" s="219"/>
      <c r="BMS43" s="219"/>
      <c r="BMT43" s="219"/>
      <c r="BMU43" s="219"/>
      <c r="BMV43" s="219"/>
      <c r="BMW43" s="219"/>
      <c r="BMX43" s="219"/>
      <c r="BMY43" s="219"/>
      <c r="BMZ43" s="219"/>
      <c r="BNA43" s="219"/>
      <c r="BNB43" s="219"/>
      <c r="BNC43" s="219"/>
      <c r="BND43" s="219"/>
      <c r="BNE43" s="219"/>
      <c r="BNF43" s="219"/>
      <c r="BNG43" s="219"/>
      <c r="BNH43" s="219"/>
      <c r="BNI43" s="219"/>
      <c r="BNJ43" s="219"/>
      <c r="BNK43" s="219"/>
      <c r="BNL43" s="219"/>
      <c r="BNM43" s="219"/>
      <c r="BNN43" s="219"/>
      <c r="BNO43" s="219"/>
      <c r="BNP43" s="219"/>
      <c r="BNQ43" s="219"/>
      <c r="BNR43" s="219"/>
      <c r="BNS43" s="219"/>
      <c r="BNT43" s="219"/>
      <c r="BNU43" s="219"/>
      <c r="BNV43" s="219"/>
      <c r="BNW43" s="219"/>
      <c r="BNX43" s="219"/>
      <c r="BNY43" s="219"/>
      <c r="BNZ43" s="219"/>
      <c r="BOA43" s="219"/>
      <c r="BOB43" s="219"/>
      <c r="BOC43" s="219"/>
      <c r="BOD43" s="219"/>
      <c r="BOE43" s="219"/>
      <c r="BOF43" s="219"/>
      <c r="BOG43" s="219"/>
      <c r="BOH43" s="219"/>
      <c r="BOI43" s="219"/>
      <c r="BOJ43" s="219"/>
      <c r="BOK43" s="219"/>
      <c r="BOL43" s="219"/>
      <c r="BOM43" s="219"/>
      <c r="BON43" s="219"/>
      <c r="BOO43" s="219"/>
      <c r="BOP43" s="219"/>
      <c r="BOQ43" s="219"/>
      <c r="BOR43" s="219"/>
      <c r="BOS43" s="219"/>
      <c r="BOT43" s="219"/>
      <c r="BOU43" s="219"/>
      <c r="BOV43" s="219"/>
      <c r="BOW43" s="219"/>
      <c r="BOX43" s="219"/>
      <c r="BOY43" s="219"/>
      <c r="BOZ43" s="219"/>
      <c r="BPA43" s="219"/>
      <c r="BPB43" s="219"/>
      <c r="BPC43" s="219"/>
      <c r="BPD43" s="219"/>
      <c r="BPE43" s="219"/>
      <c r="BPF43" s="219"/>
      <c r="BPG43" s="219"/>
      <c r="BPH43" s="219"/>
      <c r="BPI43" s="219"/>
      <c r="BPJ43" s="219"/>
      <c r="BPK43" s="219"/>
      <c r="BPL43" s="219"/>
      <c r="BPM43" s="219"/>
      <c r="BPN43" s="219"/>
      <c r="BPO43" s="219"/>
      <c r="BPP43" s="219"/>
      <c r="BPQ43" s="219"/>
      <c r="BPR43" s="219"/>
      <c r="BPS43" s="219"/>
      <c r="BPT43" s="219"/>
      <c r="BPU43" s="219"/>
      <c r="BPV43" s="219"/>
      <c r="BPW43" s="219"/>
      <c r="BPX43" s="219"/>
      <c r="BPY43" s="219"/>
      <c r="BPZ43" s="219"/>
      <c r="BQA43" s="219"/>
      <c r="BQB43" s="219"/>
      <c r="BQC43" s="219"/>
      <c r="BQD43" s="219"/>
      <c r="BQE43" s="219"/>
      <c r="BQF43" s="219"/>
      <c r="BQG43" s="219"/>
      <c r="BQH43" s="219"/>
      <c r="BQI43" s="219"/>
      <c r="BQJ43" s="219"/>
      <c r="BQK43" s="219"/>
      <c r="BQL43" s="219"/>
      <c r="BQM43" s="219"/>
      <c r="BQN43" s="219"/>
      <c r="BQO43" s="219"/>
      <c r="BQP43" s="219"/>
      <c r="BQQ43" s="219"/>
      <c r="BQR43" s="219"/>
      <c r="BQS43" s="219"/>
      <c r="BQT43" s="219"/>
      <c r="BQU43" s="219"/>
      <c r="BQV43" s="219"/>
      <c r="BQW43" s="219"/>
      <c r="BQX43" s="219"/>
      <c r="BQY43" s="219"/>
      <c r="BQZ43" s="219"/>
      <c r="BRA43" s="219"/>
      <c r="BRB43" s="219"/>
      <c r="BRC43" s="219"/>
      <c r="BRD43" s="219"/>
      <c r="BRE43" s="219"/>
      <c r="BRF43" s="219"/>
      <c r="BRG43" s="219"/>
      <c r="BRH43" s="219"/>
      <c r="BRI43" s="219"/>
      <c r="BRJ43" s="219"/>
      <c r="BRK43" s="219"/>
      <c r="BRL43" s="219"/>
      <c r="BRM43" s="219"/>
      <c r="BRN43" s="219"/>
      <c r="BRO43" s="219"/>
      <c r="BRP43" s="219"/>
      <c r="BRQ43" s="219"/>
      <c r="BRR43" s="219"/>
      <c r="BRS43" s="219"/>
      <c r="BRT43" s="219"/>
      <c r="BRU43" s="219"/>
      <c r="BRV43" s="219"/>
      <c r="BRW43" s="219"/>
      <c r="BRX43" s="219"/>
      <c r="BRY43" s="219"/>
      <c r="BRZ43" s="219"/>
      <c r="BSA43" s="219"/>
      <c r="BSB43" s="219"/>
      <c r="BSC43" s="219"/>
      <c r="BSD43" s="219"/>
      <c r="BSE43" s="219"/>
      <c r="BSF43" s="219"/>
      <c r="BSG43" s="219"/>
      <c r="BSH43" s="219"/>
      <c r="BSI43" s="219"/>
      <c r="BSJ43" s="219"/>
      <c r="BSK43" s="219"/>
      <c r="BSL43" s="219"/>
      <c r="BSM43" s="219"/>
      <c r="BSN43" s="219"/>
      <c r="BSO43" s="219"/>
      <c r="BSP43" s="219"/>
      <c r="BSQ43" s="219"/>
      <c r="BSR43" s="219"/>
      <c r="BSS43" s="219"/>
      <c r="BST43" s="219"/>
      <c r="BSU43" s="219"/>
      <c r="BSV43" s="219"/>
      <c r="BSW43" s="219"/>
      <c r="BSX43" s="219"/>
      <c r="BSY43" s="219"/>
      <c r="BSZ43" s="219"/>
      <c r="BTA43" s="219"/>
      <c r="BTB43" s="219"/>
      <c r="BTC43" s="219"/>
      <c r="BTD43" s="219"/>
      <c r="BTE43" s="219"/>
      <c r="BTF43" s="219"/>
      <c r="BTG43" s="219"/>
      <c r="BTH43" s="219"/>
      <c r="BTI43" s="219"/>
      <c r="BTJ43" s="219"/>
      <c r="BTK43" s="219"/>
      <c r="BTL43" s="219"/>
      <c r="BTM43" s="219"/>
      <c r="BTN43" s="219"/>
      <c r="BTO43" s="219"/>
      <c r="BTP43" s="219"/>
      <c r="BTQ43" s="219"/>
      <c r="BTR43" s="219"/>
      <c r="BTS43" s="219"/>
      <c r="BTT43" s="219"/>
      <c r="BTU43" s="219"/>
      <c r="BTV43" s="219"/>
      <c r="BTW43" s="219"/>
      <c r="BTX43" s="219"/>
      <c r="BTY43" s="219"/>
      <c r="BTZ43" s="219"/>
      <c r="BUA43" s="219"/>
      <c r="BUB43" s="219"/>
      <c r="BUC43" s="219"/>
      <c r="BUD43" s="219"/>
      <c r="BUE43" s="219"/>
      <c r="BUF43" s="219"/>
      <c r="BUG43" s="219"/>
      <c r="BUH43" s="219"/>
      <c r="BUI43" s="219"/>
      <c r="BUJ43" s="219"/>
      <c r="BUK43" s="219"/>
      <c r="BUL43" s="219"/>
      <c r="BUM43" s="219"/>
      <c r="BUN43" s="219"/>
      <c r="BUO43" s="219"/>
      <c r="BUP43" s="219"/>
      <c r="BUQ43" s="219"/>
      <c r="BUR43" s="219"/>
      <c r="BUS43" s="219"/>
      <c r="BUT43" s="219"/>
      <c r="BUU43" s="219"/>
      <c r="BUV43" s="219"/>
      <c r="BUW43" s="219"/>
      <c r="BUX43" s="219"/>
      <c r="BUY43" s="219"/>
      <c r="BUZ43" s="219"/>
      <c r="BVA43" s="219"/>
      <c r="BVB43" s="219"/>
      <c r="BVC43" s="219"/>
      <c r="BVD43" s="219"/>
      <c r="BVE43" s="219"/>
      <c r="BVF43" s="219"/>
      <c r="BVG43" s="219"/>
      <c r="BVH43" s="219"/>
      <c r="BVI43" s="219"/>
      <c r="BVJ43" s="219"/>
      <c r="BVK43" s="219"/>
      <c r="BVL43" s="219"/>
      <c r="BVM43" s="219"/>
      <c r="BVN43" s="219"/>
      <c r="BVO43" s="219"/>
      <c r="BVP43" s="219"/>
      <c r="BVQ43" s="219"/>
      <c r="BVR43" s="219"/>
      <c r="BVS43" s="219"/>
      <c r="BVT43" s="219"/>
      <c r="BVU43" s="219"/>
      <c r="BVV43" s="219"/>
      <c r="BVW43" s="219"/>
      <c r="BVX43" s="219"/>
      <c r="BVY43" s="219"/>
      <c r="BVZ43" s="219"/>
      <c r="BWA43" s="219"/>
      <c r="BWB43" s="219"/>
      <c r="BWC43" s="219"/>
      <c r="BWD43" s="219"/>
      <c r="BWE43" s="219"/>
      <c r="BWF43" s="219"/>
      <c r="BWG43" s="219"/>
      <c r="BWH43" s="219"/>
      <c r="BWI43" s="219"/>
      <c r="BWJ43" s="219"/>
      <c r="BWK43" s="219"/>
      <c r="BWL43" s="219"/>
      <c r="BWM43" s="219"/>
      <c r="BWN43" s="219"/>
      <c r="BWO43" s="219"/>
      <c r="BWP43" s="219"/>
      <c r="BWQ43" s="219"/>
      <c r="BWR43" s="219"/>
      <c r="BWS43" s="219"/>
      <c r="BWT43" s="219"/>
      <c r="BWU43" s="219"/>
      <c r="BWV43" s="219"/>
      <c r="BWW43" s="219"/>
      <c r="BWX43" s="219"/>
      <c r="BWY43" s="219"/>
      <c r="BWZ43" s="219"/>
      <c r="BXA43" s="219"/>
      <c r="BXB43" s="219"/>
      <c r="BXC43" s="219"/>
      <c r="BXD43" s="219"/>
      <c r="BXE43" s="219"/>
      <c r="BXF43" s="219"/>
      <c r="BXG43" s="219"/>
      <c r="BXH43" s="219"/>
      <c r="BXI43" s="219"/>
      <c r="BXJ43" s="219"/>
      <c r="BXK43" s="219"/>
      <c r="BXL43" s="219"/>
      <c r="BXM43" s="219"/>
      <c r="BXN43" s="219"/>
      <c r="BXO43" s="219"/>
      <c r="BXP43" s="219"/>
      <c r="BXQ43" s="219"/>
      <c r="BXR43" s="219"/>
      <c r="BXS43" s="219"/>
      <c r="BXT43" s="219"/>
      <c r="BXU43" s="219"/>
      <c r="BXV43" s="219"/>
      <c r="BXW43" s="219"/>
      <c r="BXX43" s="219"/>
      <c r="BXY43" s="219"/>
      <c r="BXZ43" s="219"/>
      <c r="BYA43" s="219"/>
      <c r="BYB43" s="219"/>
      <c r="BYC43" s="219"/>
      <c r="BYD43" s="219"/>
      <c r="BYE43" s="219"/>
      <c r="BYF43" s="219"/>
      <c r="BYG43" s="219"/>
      <c r="BYH43" s="219"/>
      <c r="BYI43" s="219"/>
      <c r="BYJ43" s="219"/>
      <c r="BYK43" s="219"/>
      <c r="BYL43" s="219"/>
      <c r="BYM43" s="219"/>
      <c r="BYN43" s="219"/>
      <c r="BYO43" s="219"/>
      <c r="BYP43" s="219"/>
      <c r="BYQ43" s="219"/>
      <c r="BYR43" s="219"/>
      <c r="BYS43" s="219"/>
      <c r="BYT43" s="219"/>
      <c r="BYU43" s="219"/>
      <c r="BYV43" s="219"/>
      <c r="BYW43" s="219"/>
      <c r="BYX43" s="219"/>
      <c r="BYY43" s="219"/>
      <c r="BYZ43" s="219"/>
      <c r="BZA43" s="219"/>
      <c r="BZB43" s="219"/>
      <c r="BZC43" s="219"/>
      <c r="BZD43" s="219"/>
      <c r="BZE43" s="219"/>
      <c r="BZF43" s="219"/>
      <c r="BZG43" s="219"/>
      <c r="BZH43" s="219"/>
      <c r="BZI43" s="219"/>
      <c r="BZJ43" s="219"/>
      <c r="BZK43" s="219"/>
      <c r="BZL43" s="219"/>
      <c r="BZM43" s="219"/>
      <c r="BZN43" s="219"/>
      <c r="BZO43" s="219"/>
      <c r="BZP43" s="219"/>
      <c r="BZQ43" s="219"/>
      <c r="BZR43" s="219"/>
      <c r="BZS43" s="219"/>
      <c r="BZT43" s="219"/>
      <c r="BZU43" s="219"/>
      <c r="BZV43" s="219"/>
      <c r="BZW43" s="219"/>
      <c r="BZX43" s="219"/>
      <c r="BZY43" s="219"/>
      <c r="BZZ43" s="219"/>
      <c r="CAA43" s="219"/>
      <c r="CAB43" s="219"/>
      <c r="CAC43" s="219"/>
      <c r="CAD43" s="219"/>
      <c r="CAE43" s="219"/>
      <c r="CAF43" s="219"/>
      <c r="CAG43" s="219"/>
      <c r="CAH43" s="219"/>
      <c r="CAI43" s="219"/>
      <c r="CAJ43" s="219"/>
      <c r="CAK43" s="219"/>
      <c r="CAL43" s="219"/>
      <c r="CAM43" s="219"/>
      <c r="CAN43" s="219"/>
      <c r="CAO43" s="219"/>
      <c r="CAP43" s="219"/>
      <c r="CAQ43" s="219"/>
      <c r="CAR43" s="219"/>
      <c r="CAS43" s="219"/>
      <c r="CAT43" s="219"/>
      <c r="CAU43" s="219"/>
      <c r="CAV43" s="219"/>
      <c r="CAW43" s="219"/>
      <c r="CAX43" s="219"/>
      <c r="CAY43" s="219"/>
      <c r="CAZ43" s="219"/>
      <c r="CBA43" s="219"/>
      <c r="CBB43" s="219"/>
      <c r="CBC43" s="219"/>
      <c r="CBD43" s="219"/>
      <c r="CBE43" s="219"/>
      <c r="CBF43" s="219"/>
      <c r="CBG43" s="219"/>
      <c r="CBH43" s="219"/>
      <c r="CBI43" s="219"/>
      <c r="CBJ43" s="219"/>
      <c r="CBK43" s="219"/>
      <c r="CBL43" s="219"/>
      <c r="CBM43" s="219"/>
      <c r="CBN43" s="219"/>
      <c r="CBO43" s="219"/>
      <c r="CBP43" s="219"/>
      <c r="CBQ43" s="219"/>
      <c r="CBR43" s="219"/>
      <c r="CBS43" s="219"/>
      <c r="CBT43" s="219"/>
      <c r="CBU43" s="219"/>
      <c r="CBV43" s="219"/>
      <c r="CBW43" s="219"/>
      <c r="CBX43" s="219"/>
      <c r="CBY43" s="219"/>
      <c r="CBZ43" s="219"/>
      <c r="CCA43" s="219"/>
      <c r="CCB43" s="219"/>
      <c r="CCC43" s="219"/>
      <c r="CCD43" s="219"/>
      <c r="CCE43" s="219"/>
      <c r="CCF43" s="219"/>
      <c r="CCG43" s="219"/>
      <c r="CCH43" s="219"/>
      <c r="CCI43" s="219"/>
      <c r="CCJ43" s="219"/>
      <c r="CCK43" s="219"/>
      <c r="CCL43" s="219"/>
      <c r="CCM43" s="219"/>
      <c r="CCN43" s="219"/>
      <c r="CCO43" s="219"/>
      <c r="CCP43" s="219"/>
      <c r="CCQ43" s="219"/>
      <c r="CCR43" s="219"/>
      <c r="CCS43" s="219"/>
      <c r="CCT43" s="219"/>
      <c r="CCU43" s="219"/>
      <c r="CCV43" s="219"/>
      <c r="CCW43" s="219"/>
      <c r="CCX43" s="219"/>
      <c r="CCY43" s="219"/>
      <c r="CCZ43" s="219"/>
      <c r="CDA43" s="219"/>
      <c r="CDB43" s="219"/>
      <c r="CDC43" s="219"/>
      <c r="CDD43" s="219"/>
      <c r="CDE43" s="219"/>
      <c r="CDF43" s="219"/>
      <c r="CDG43" s="219"/>
      <c r="CDH43" s="219"/>
      <c r="CDI43" s="219"/>
      <c r="CDJ43" s="219"/>
      <c r="CDK43" s="219"/>
      <c r="CDL43" s="219"/>
      <c r="CDM43" s="219"/>
      <c r="CDN43" s="219"/>
      <c r="CDO43" s="219"/>
      <c r="CDP43" s="219"/>
      <c r="CDQ43" s="219"/>
      <c r="CDR43" s="219"/>
      <c r="CDS43" s="219"/>
      <c r="CDT43" s="219"/>
      <c r="CDU43" s="219"/>
      <c r="CDV43" s="219"/>
      <c r="CDW43" s="219"/>
      <c r="CDX43" s="219"/>
      <c r="CDY43" s="219"/>
      <c r="CDZ43" s="219"/>
      <c r="CEA43" s="219"/>
      <c r="CEB43" s="219"/>
      <c r="CEC43" s="219"/>
      <c r="CED43" s="219"/>
      <c r="CEE43" s="219"/>
      <c r="CEF43" s="219"/>
      <c r="CEG43" s="219"/>
      <c r="CEH43" s="219"/>
      <c r="CEI43" s="219"/>
      <c r="CEJ43" s="219"/>
      <c r="CEK43" s="219"/>
      <c r="CEL43" s="219"/>
      <c r="CEM43" s="219"/>
      <c r="CEN43" s="219"/>
      <c r="CEO43" s="219"/>
      <c r="CEP43" s="219"/>
      <c r="CEQ43" s="219"/>
      <c r="CER43" s="219"/>
      <c r="CES43" s="219"/>
      <c r="CET43" s="219"/>
      <c r="CEU43" s="219"/>
      <c r="CEV43" s="219"/>
      <c r="CEW43" s="219"/>
      <c r="CEX43" s="219"/>
      <c r="CEY43" s="219"/>
      <c r="CEZ43" s="219"/>
      <c r="CFA43" s="219"/>
      <c r="CFB43" s="219"/>
      <c r="CFC43" s="219"/>
      <c r="CFD43" s="219"/>
      <c r="CFE43" s="219"/>
      <c r="CFF43" s="219"/>
      <c r="CFG43" s="219"/>
      <c r="CFH43" s="219"/>
      <c r="CFI43" s="219"/>
      <c r="CFJ43" s="219"/>
      <c r="CFK43" s="219"/>
      <c r="CFL43" s="219"/>
      <c r="CFM43" s="219"/>
      <c r="CFN43" s="219"/>
      <c r="CFO43" s="219"/>
      <c r="CFP43" s="219"/>
      <c r="CFQ43" s="219"/>
      <c r="CFR43" s="219"/>
      <c r="CFS43" s="219"/>
      <c r="CFT43" s="219"/>
      <c r="CFU43" s="219"/>
      <c r="CFV43" s="219"/>
      <c r="CFW43" s="219"/>
      <c r="CFX43" s="219"/>
      <c r="CFY43" s="219"/>
      <c r="CFZ43" s="219"/>
      <c r="CGA43" s="219"/>
      <c r="CGB43" s="219"/>
      <c r="CGC43" s="219"/>
      <c r="CGD43" s="219"/>
      <c r="CGE43" s="219"/>
      <c r="CGF43" s="219"/>
      <c r="CGG43" s="219"/>
      <c r="CGH43" s="219"/>
      <c r="CGI43" s="219"/>
      <c r="CGJ43" s="219"/>
      <c r="CGK43" s="219"/>
      <c r="CGL43" s="219"/>
      <c r="CGM43" s="219"/>
      <c r="CGN43" s="219"/>
      <c r="CGO43" s="219"/>
      <c r="CGP43" s="219"/>
      <c r="CGQ43" s="219"/>
      <c r="CGR43" s="219"/>
      <c r="CGS43" s="219"/>
      <c r="CGT43" s="219"/>
      <c r="CGU43" s="219"/>
      <c r="CGV43" s="219"/>
      <c r="CGW43" s="219"/>
      <c r="CGX43" s="219"/>
      <c r="CGY43" s="219"/>
      <c r="CGZ43" s="219"/>
      <c r="CHA43" s="219"/>
      <c r="CHB43" s="219"/>
      <c r="CHC43" s="219"/>
      <c r="CHD43" s="219"/>
      <c r="CHE43" s="219"/>
      <c r="CHF43" s="219"/>
      <c r="CHG43" s="219"/>
      <c r="CHH43" s="219"/>
      <c r="CHI43" s="219"/>
      <c r="CHJ43" s="219"/>
      <c r="CHK43" s="219"/>
      <c r="CHL43" s="219"/>
      <c r="CHM43" s="219"/>
      <c r="CHN43" s="219"/>
      <c r="CHO43" s="219"/>
      <c r="CHP43" s="219"/>
      <c r="CHQ43" s="219"/>
      <c r="CHR43" s="219"/>
      <c r="CHS43" s="219"/>
      <c r="CHT43" s="219"/>
      <c r="CHU43" s="219"/>
      <c r="CHV43" s="219"/>
      <c r="CHW43" s="219"/>
      <c r="CHX43" s="219"/>
      <c r="CHY43" s="219"/>
      <c r="CHZ43" s="219"/>
      <c r="CIA43" s="219"/>
      <c r="CIB43" s="219"/>
      <c r="CIC43" s="219"/>
      <c r="CID43" s="219"/>
      <c r="CIE43" s="219"/>
      <c r="CIF43" s="219"/>
      <c r="CIG43" s="219"/>
      <c r="CIH43" s="219"/>
      <c r="CII43" s="219"/>
      <c r="CIJ43" s="219"/>
      <c r="CIK43" s="219"/>
      <c r="CIL43" s="219"/>
      <c r="CIM43" s="219"/>
      <c r="CIN43" s="219"/>
      <c r="CIO43" s="219"/>
      <c r="CIP43" s="219"/>
      <c r="CIQ43" s="219"/>
      <c r="CIR43" s="219"/>
      <c r="CIS43" s="219"/>
      <c r="CIT43" s="219"/>
      <c r="CIU43" s="219"/>
      <c r="CIV43" s="219"/>
      <c r="CIW43" s="219"/>
      <c r="CIX43" s="219"/>
      <c r="CIY43" s="219"/>
      <c r="CIZ43" s="219"/>
      <c r="CJA43" s="219"/>
      <c r="CJB43" s="219"/>
      <c r="CJC43" s="219"/>
      <c r="CJD43" s="219"/>
      <c r="CJE43" s="219"/>
      <c r="CJF43" s="219"/>
      <c r="CJG43" s="219"/>
      <c r="CJH43" s="219"/>
      <c r="CJI43" s="219"/>
      <c r="CJJ43" s="219"/>
      <c r="CJK43" s="219"/>
      <c r="CJL43" s="219"/>
      <c r="CJM43" s="219"/>
      <c r="CJN43" s="219"/>
      <c r="CJO43" s="219"/>
      <c r="CJP43" s="219"/>
      <c r="CJQ43" s="219"/>
      <c r="CJR43" s="219"/>
      <c r="CJS43" s="219"/>
      <c r="CJT43" s="219"/>
      <c r="CJU43" s="219"/>
      <c r="CJV43" s="219"/>
      <c r="CJW43" s="219"/>
      <c r="CJX43" s="219"/>
      <c r="CJY43" s="219"/>
      <c r="CJZ43" s="219"/>
      <c r="CKA43" s="219"/>
      <c r="CKB43" s="219"/>
      <c r="CKC43" s="219"/>
      <c r="CKD43" s="219"/>
      <c r="CKE43" s="219"/>
      <c r="CKF43" s="219"/>
      <c r="CKG43" s="219"/>
      <c r="CKH43" s="219"/>
      <c r="CKI43" s="219"/>
      <c r="CKJ43" s="219"/>
      <c r="CKK43" s="219"/>
      <c r="CKL43" s="219"/>
      <c r="CKM43" s="219"/>
      <c r="CKN43" s="219"/>
      <c r="CKO43" s="219"/>
      <c r="CKP43" s="219"/>
      <c r="CKQ43" s="219"/>
      <c r="CKR43" s="219"/>
      <c r="CKS43" s="219"/>
      <c r="CKT43" s="219"/>
      <c r="CKU43" s="219"/>
      <c r="CKV43" s="219"/>
      <c r="CKW43" s="219"/>
      <c r="CKX43" s="219"/>
      <c r="CKY43" s="219"/>
      <c r="CKZ43" s="219"/>
      <c r="CLA43" s="219"/>
      <c r="CLB43" s="219"/>
      <c r="CLC43" s="219"/>
      <c r="CLD43" s="219"/>
      <c r="CLE43" s="219"/>
      <c r="CLF43" s="219"/>
      <c r="CLG43" s="219"/>
      <c r="CLH43" s="219"/>
      <c r="CLI43" s="219"/>
      <c r="CLJ43" s="219"/>
      <c r="CLK43" s="219"/>
      <c r="CLL43" s="219"/>
      <c r="CLM43" s="219"/>
      <c r="CLN43" s="219"/>
      <c r="CLO43" s="219"/>
      <c r="CLP43" s="219"/>
      <c r="CLQ43" s="219"/>
      <c r="CLR43" s="219"/>
      <c r="CLS43" s="219"/>
      <c r="CLT43" s="219"/>
      <c r="CLU43" s="219"/>
      <c r="CLV43" s="219"/>
      <c r="CLW43" s="219"/>
      <c r="CLX43" s="219"/>
      <c r="CLY43" s="219"/>
      <c r="CLZ43" s="219"/>
      <c r="CMA43" s="219"/>
      <c r="CMB43" s="219"/>
      <c r="CMC43" s="219"/>
      <c r="CMD43" s="219"/>
      <c r="CME43" s="219"/>
      <c r="CMF43" s="219"/>
      <c r="CMG43" s="219"/>
      <c r="CMH43" s="219"/>
      <c r="CMI43" s="219"/>
      <c r="CMJ43" s="219"/>
      <c r="CMK43" s="219"/>
      <c r="CML43" s="219"/>
      <c r="CMM43" s="219"/>
      <c r="CMN43" s="219"/>
      <c r="CMO43" s="219"/>
      <c r="CMP43" s="219"/>
      <c r="CMQ43" s="219"/>
      <c r="CMR43" s="219"/>
      <c r="CMS43" s="219"/>
      <c r="CMT43" s="219"/>
      <c r="CMU43" s="219"/>
      <c r="CMV43" s="219"/>
      <c r="CMW43" s="219"/>
      <c r="CMX43" s="219"/>
      <c r="CMY43" s="219"/>
      <c r="CMZ43" s="219"/>
      <c r="CNA43" s="219"/>
      <c r="CNB43" s="219"/>
      <c r="CNC43" s="219"/>
      <c r="CND43" s="219"/>
      <c r="CNE43" s="219"/>
      <c r="CNF43" s="219"/>
      <c r="CNG43" s="219"/>
      <c r="CNH43" s="219"/>
      <c r="CNI43" s="219"/>
      <c r="CNJ43" s="219"/>
      <c r="CNK43" s="219"/>
      <c r="CNL43" s="219"/>
      <c r="CNM43" s="219"/>
      <c r="CNN43" s="219"/>
      <c r="CNO43" s="219"/>
      <c r="CNP43" s="219"/>
      <c r="CNQ43" s="219"/>
      <c r="CNR43" s="219"/>
      <c r="CNS43" s="219"/>
      <c r="CNT43" s="219"/>
      <c r="CNU43" s="219"/>
      <c r="CNV43" s="219"/>
      <c r="CNW43" s="219"/>
      <c r="CNX43" s="219"/>
      <c r="CNY43" s="219"/>
      <c r="CNZ43" s="219"/>
      <c r="COA43" s="219"/>
      <c r="COB43" s="219"/>
      <c r="COC43" s="219"/>
      <c r="COD43" s="219"/>
      <c r="COE43" s="219"/>
      <c r="COF43" s="219"/>
      <c r="COG43" s="219"/>
      <c r="COH43" s="219"/>
      <c r="COI43" s="219"/>
      <c r="COJ43" s="219"/>
      <c r="COK43" s="219"/>
      <c r="COL43" s="219"/>
      <c r="COM43" s="219"/>
      <c r="CON43" s="219"/>
      <c r="COO43" s="219"/>
      <c r="COP43" s="219"/>
      <c r="COQ43" s="219"/>
      <c r="COR43" s="219"/>
      <c r="COS43" s="219"/>
      <c r="COT43" s="219"/>
      <c r="COU43" s="219"/>
      <c r="COV43" s="219"/>
      <c r="COW43" s="219"/>
      <c r="COX43" s="219"/>
      <c r="COY43" s="219"/>
      <c r="COZ43" s="219"/>
      <c r="CPA43" s="219"/>
      <c r="CPB43" s="219"/>
      <c r="CPC43" s="219"/>
      <c r="CPD43" s="219"/>
      <c r="CPE43" s="219"/>
      <c r="CPF43" s="219"/>
      <c r="CPG43" s="219"/>
      <c r="CPH43" s="219"/>
      <c r="CPI43" s="219"/>
      <c r="CPJ43" s="219"/>
      <c r="CPK43" s="219"/>
      <c r="CPL43" s="219"/>
      <c r="CPM43" s="219"/>
      <c r="CPN43" s="219"/>
      <c r="CPO43" s="219"/>
      <c r="CPP43" s="219"/>
      <c r="CPQ43" s="219"/>
      <c r="CPR43" s="219"/>
      <c r="CPS43" s="219"/>
      <c r="CPT43" s="219"/>
      <c r="CPU43" s="219"/>
      <c r="CPV43" s="219"/>
      <c r="CPW43" s="219"/>
      <c r="CPX43" s="219"/>
      <c r="CPY43" s="219"/>
      <c r="CPZ43" s="219"/>
      <c r="CQA43" s="219"/>
      <c r="CQB43" s="219"/>
      <c r="CQC43" s="219"/>
      <c r="CQD43" s="219"/>
      <c r="CQE43" s="219"/>
      <c r="CQF43" s="219"/>
      <c r="CQG43" s="219"/>
      <c r="CQH43" s="219"/>
      <c r="CQI43" s="219"/>
      <c r="CQJ43" s="219"/>
      <c r="CQK43" s="219"/>
      <c r="CQL43" s="219"/>
      <c r="CQM43" s="219"/>
      <c r="CQN43" s="219"/>
      <c r="CQO43" s="219"/>
      <c r="CQP43" s="219"/>
      <c r="CQQ43" s="219"/>
      <c r="CQR43" s="219"/>
      <c r="CQS43" s="219"/>
      <c r="CQT43" s="219"/>
      <c r="CQU43" s="219"/>
      <c r="CQV43" s="219"/>
      <c r="CQW43" s="219"/>
      <c r="CQX43" s="219"/>
      <c r="CQY43" s="219"/>
      <c r="CQZ43" s="219"/>
      <c r="CRA43" s="219"/>
      <c r="CRB43" s="219"/>
      <c r="CRC43" s="219"/>
      <c r="CRD43" s="219"/>
      <c r="CRE43" s="219"/>
      <c r="CRF43" s="219"/>
      <c r="CRG43" s="219"/>
      <c r="CRH43" s="219"/>
      <c r="CRI43" s="219"/>
      <c r="CRJ43" s="219"/>
      <c r="CRK43" s="219"/>
      <c r="CRL43" s="219"/>
      <c r="CRM43" s="219"/>
      <c r="CRN43" s="219"/>
      <c r="CRO43" s="219"/>
      <c r="CRP43" s="219"/>
      <c r="CRQ43" s="219"/>
      <c r="CRR43" s="219"/>
      <c r="CRS43" s="219"/>
      <c r="CRT43" s="219"/>
      <c r="CRU43" s="219"/>
      <c r="CRV43" s="219"/>
      <c r="CRW43" s="219"/>
      <c r="CRX43" s="219"/>
      <c r="CRY43" s="219"/>
      <c r="CRZ43" s="219"/>
      <c r="CSA43" s="219"/>
      <c r="CSB43" s="219"/>
      <c r="CSC43" s="219"/>
      <c r="CSD43" s="219"/>
      <c r="CSE43" s="219"/>
      <c r="CSF43" s="219"/>
      <c r="CSG43" s="219"/>
      <c r="CSH43" s="219"/>
      <c r="CSI43" s="219"/>
      <c r="CSJ43" s="219"/>
      <c r="CSK43" s="219"/>
      <c r="CSL43" s="219"/>
      <c r="CSM43" s="219"/>
      <c r="CSN43" s="219"/>
      <c r="CSO43" s="219"/>
      <c r="CSP43" s="219"/>
      <c r="CSQ43" s="219"/>
      <c r="CSR43" s="219"/>
      <c r="CSS43" s="219"/>
      <c r="CST43" s="219"/>
      <c r="CSU43" s="219"/>
      <c r="CSV43" s="219"/>
      <c r="CSW43" s="219"/>
      <c r="CSX43" s="219"/>
      <c r="CSY43" s="219"/>
      <c r="CSZ43" s="219"/>
      <c r="CTA43" s="219"/>
      <c r="CTB43" s="219"/>
      <c r="CTC43" s="219"/>
      <c r="CTD43" s="219"/>
      <c r="CTE43" s="219"/>
      <c r="CTF43" s="219"/>
      <c r="CTG43" s="219"/>
      <c r="CTH43" s="219"/>
      <c r="CTI43" s="219"/>
      <c r="CTJ43" s="219"/>
      <c r="CTK43" s="219"/>
      <c r="CTL43" s="219"/>
      <c r="CTM43" s="219"/>
      <c r="CTN43" s="219"/>
      <c r="CTO43" s="219"/>
      <c r="CTP43" s="219"/>
      <c r="CTQ43" s="219"/>
      <c r="CTR43" s="219"/>
      <c r="CTS43" s="219"/>
      <c r="CTT43" s="219"/>
      <c r="CTU43" s="219"/>
      <c r="CTV43" s="219"/>
      <c r="CTW43" s="219"/>
      <c r="CTX43" s="219"/>
      <c r="CTY43" s="219"/>
      <c r="CTZ43" s="219"/>
      <c r="CUA43" s="219"/>
      <c r="CUB43" s="219"/>
      <c r="CUC43" s="219"/>
      <c r="CUD43" s="219"/>
      <c r="CUE43" s="219"/>
      <c r="CUF43" s="219"/>
      <c r="CUG43" s="219"/>
      <c r="CUH43" s="219"/>
      <c r="CUI43" s="219"/>
      <c r="CUJ43" s="219"/>
      <c r="CUK43" s="219"/>
      <c r="CUL43" s="219"/>
      <c r="CUM43" s="219"/>
      <c r="CUN43" s="219"/>
      <c r="CUO43" s="219"/>
      <c r="CUP43" s="219"/>
      <c r="CUQ43" s="219"/>
      <c r="CUR43" s="219"/>
      <c r="CUS43" s="219"/>
      <c r="CUT43" s="219"/>
      <c r="CUU43" s="219"/>
      <c r="CUV43" s="219"/>
      <c r="CUW43" s="219"/>
      <c r="CUX43" s="219"/>
      <c r="CUY43" s="219"/>
      <c r="CUZ43" s="219"/>
      <c r="CVA43" s="219"/>
      <c r="CVB43" s="219"/>
      <c r="CVC43" s="219"/>
      <c r="CVD43" s="219"/>
      <c r="CVE43" s="219"/>
      <c r="CVF43" s="219"/>
      <c r="CVG43" s="219"/>
      <c r="CVH43" s="219"/>
      <c r="CVI43" s="219"/>
      <c r="CVJ43" s="219"/>
      <c r="CVK43" s="219"/>
      <c r="CVL43" s="219"/>
      <c r="CVM43" s="219"/>
      <c r="CVN43" s="219"/>
      <c r="CVO43" s="219"/>
      <c r="CVP43" s="219"/>
      <c r="CVQ43" s="219"/>
      <c r="CVR43" s="219"/>
      <c r="CVS43" s="219"/>
      <c r="CVT43" s="219"/>
      <c r="CVU43" s="219"/>
      <c r="CVV43" s="219"/>
      <c r="CVW43" s="219"/>
      <c r="CVX43" s="219"/>
      <c r="CVY43" s="219"/>
      <c r="CVZ43" s="219"/>
      <c r="CWA43" s="219"/>
      <c r="CWB43" s="219"/>
      <c r="CWC43" s="219"/>
      <c r="CWD43" s="219"/>
      <c r="CWE43" s="219"/>
      <c r="CWF43" s="219"/>
      <c r="CWG43" s="219"/>
      <c r="CWH43" s="219"/>
      <c r="CWI43" s="219"/>
      <c r="CWJ43" s="219"/>
      <c r="CWK43" s="219"/>
      <c r="CWL43" s="219"/>
      <c r="CWM43" s="219"/>
      <c r="CWN43" s="219"/>
      <c r="CWO43" s="219"/>
      <c r="CWP43" s="219"/>
      <c r="CWQ43" s="219"/>
      <c r="CWR43" s="219"/>
      <c r="CWS43" s="219"/>
      <c r="CWT43" s="219"/>
      <c r="CWU43" s="219"/>
      <c r="CWV43" s="219"/>
      <c r="CWW43" s="219"/>
      <c r="CWX43" s="219"/>
      <c r="CWY43" s="219"/>
      <c r="CWZ43" s="219"/>
      <c r="CXA43" s="219"/>
      <c r="CXB43" s="219"/>
      <c r="CXC43" s="219"/>
      <c r="CXD43" s="219"/>
      <c r="CXE43" s="219"/>
      <c r="CXF43" s="219"/>
      <c r="CXG43" s="219"/>
      <c r="CXH43" s="219"/>
      <c r="CXI43" s="219"/>
      <c r="CXJ43" s="219"/>
      <c r="CXK43" s="219"/>
      <c r="CXL43" s="219"/>
      <c r="CXM43" s="219"/>
      <c r="CXN43" s="219"/>
      <c r="CXO43" s="219"/>
      <c r="CXP43" s="219"/>
      <c r="CXQ43" s="219"/>
      <c r="CXR43" s="219"/>
      <c r="CXS43" s="219"/>
      <c r="CXT43" s="219"/>
      <c r="CXU43" s="219"/>
      <c r="CXV43" s="219"/>
      <c r="CXW43" s="219"/>
      <c r="CXX43" s="219"/>
      <c r="CXY43" s="219"/>
      <c r="CXZ43" s="219"/>
      <c r="CYA43" s="219"/>
      <c r="CYB43" s="219"/>
      <c r="CYC43" s="219"/>
      <c r="CYD43" s="219"/>
      <c r="CYE43" s="219"/>
      <c r="CYF43" s="219"/>
      <c r="CYG43" s="219"/>
      <c r="CYH43" s="219"/>
      <c r="CYI43" s="219"/>
      <c r="CYJ43" s="219"/>
      <c r="CYK43" s="219"/>
      <c r="CYL43" s="219"/>
      <c r="CYM43" s="219"/>
      <c r="CYN43" s="219"/>
      <c r="CYO43" s="219"/>
      <c r="CYP43" s="219"/>
      <c r="CYQ43" s="219"/>
      <c r="CYR43" s="219"/>
      <c r="CYS43" s="219"/>
      <c r="CYT43" s="219"/>
      <c r="CYU43" s="219"/>
      <c r="CYV43" s="219"/>
      <c r="CYW43" s="219"/>
      <c r="CYX43" s="219"/>
      <c r="CYY43" s="219"/>
      <c r="CYZ43" s="219"/>
      <c r="CZA43" s="219"/>
      <c r="CZB43" s="219"/>
      <c r="CZC43" s="219"/>
      <c r="CZD43" s="219"/>
      <c r="CZE43" s="219"/>
      <c r="CZF43" s="219"/>
      <c r="CZG43" s="219"/>
      <c r="CZH43" s="219"/>
      <c r="CZI43" s="219"/>
      <c r="CZJ43" s="219"/>
      <c r="CZK43" s="219"/>
      <c r="CZL43" s="219"/>
      <c r="CZM43" s="219"/>
      <c r="CZN43" s="219"/>
      <c r="CZO43" s="219"/>
      <c r="CZP43" s="219"/>
      <c r="CZQ43" s="219"/>
      <c r="CZR43" s="219"/>
      <c r="CZS43" s="219"/>
      <c r="CZT43" s="219"/>
      <c r="CZU43" s="219"/>
      <c r="CZV43" s="219"/>
      <c r="CZW43" s="219"/>
      <c r="CZX43" s="219"/>
      <c r="CZY43" s="219"/>
      <c r="CZZ43" s="219"/>
      <c r="DAA43" s="219"/>
      <c r="DAB43" s="219"/>
      <c r="DAC43" s="219"/>
      <c r="DAD43" s="219"/>
      <c r="DAE43" s="219"/>
      <c r="DAF43" s="219"/>
      <c r="DAG43" s="219"/>
      <c r="DAH43" s="219"/>
      <c r="DAI43" s="219"/>
      <c r="DAJ43" s="219"/>
      <c r="DAK43" s="219"/>
      <c r="DAL43" s="219"/>
      <c r="DAM43" s="219"/>
      <c r="DAN43" s="219"/>
      <c r="DAO43" s="219"/>
      <c r="DAP43" s="219"/>
      <c r="DAQ43" s="219"/>
      <c r="DAR43" s="219"/>
      <c r="DAS43" s="219"/>
      <c r="DAT43" s="219"/>
      <c r="DAU43" s="219"/>
      <c r="DAV43" s="219"/>
      <c r="DAW43" s="219"/>
      <c r="DAX43" s="219"/>
      <c r="DAY43" s="219"/>
      <c r="DAZ43" s="219"/>
      <c r="DBA43" s="219"/>
      <c r="DBB43" s="219"/>
      <c r="DBC43" s="219"/>
      <c r="DBD43" s="219"/>
      <c r="DBE43" s="219"/>
      <c r="DBF43" s="219"/>
      <c r="DBG43" s="219"/>
      <c r="DBH43" s="219"/>
      <c r="DBI43" s="219"/>
      <c r="DBJ43" s="219"/>
      <c r="DBK43" s="219"/>
      <c r="DBL43" s="219"/>
      <c r="DBM43" s="219"/>
      <c r="DBN43" s="219"/>
      <c r="DBO43" s="219"/>
      <c r="DBP43" s="219"/>
      <c r="DBQ43" s="219"/>
      <c r="DBR43" s="219"/>
      <c r="DBS43" s="219"/>
      <c r="DBT43" s="219"/>
      <c r="DBU43" s="219"/>
      <c r="DBV43" s="219"/>
      <c r="DBW43" s="219"/>
      <c r="DBX43" s="219"/>
      <c r="DBY43" s="219"/>
      <c r="DBZ43" s="219"/>
      <c r="DCA43" s="219"/>
      <c r="DCB43" s="219"/>
      <c r="DCC43" s="219"/>
      <c r="DCD43" s="219"/>
      <c r="DCE43" s="219"/>
      <c r="DCF43" s="219"/>
      <c r="DCG43" s="219"/>
      <c r="DCH43" s="219"/>
      <c r="DCI43" s="219"/>
      <c r="DCJ43" s="219"/>
      <c r="DCK43" s="219"/>
      <c r="DCL43" s="219"/>
      <c r="DCM43" s="219"/>
      <c r="DCN43" s="219"/>
      <c r="DCO43" s="219"/>
      <c r="DCP43" s="219"/>
      <c r="DCQ43" s="219"/>
      <c r="DCR43" s="219"/>
      <c r="DCS43" s="219"/>
      <c r="DCT43" s="219"/>
      <c r="DCU43" s="219"/>
      <c r="DCV43" s="219"/>
      <c r="DCW43" s="219"/>
      <c r="DCX43" s="219"/>
      <c r="DCY43" s="219"/>
      <c r="DCZ43" s="219"/>
      <c r="DDA43" s="219"/>
      <c r="DDB43" s="219"/>
      <c r="DDC43" s="219"/>
      <c r="DDD43" s="219"/>
      <c r="DDE43" s="219"/>
      <c r="DDF43" s="219"/>
      <c r="DDG43" s="219"/>
      <c r="DDH43" s="219"/>
      <c r="DDI43" s="219"/>
      <c r="DDJ43" s="219"/>
      <c r="DDK43" s="219"/>
      <c r="DDL43" s="219"/>
      <c r="DDM43" s="219"/>
      <c r="DDN43" s="219"/>
      <c r="DDO43" s="219"/>
      <c r="DDP43" s="219"/>
      <c r="DDQ43" s="219"/>
      <c r="DDR43" s="219"/>
      <c r="DDS43" s="219"/>
      <c r="DDT43" s="219"/>
      <c r="DDU43" s="219"/>
      <c r="DDV43" s="219"/>
      <c r="DDW43" s="219"/>
      <c r="DDX43" s="219"/>
      <c r="DDY43" s="219"/>
      <c r="DDZ43" s="219"/>
      <c r="DEA43" s="219"/>
      <c r="DEB43" s="219"/>
      <c r="DEC43" s="219"/>
      <c r="DED43" s="219"/>
      <c r="DEE43" s="219"/>
      <c r="DEF43" s="219"/>
      <c r="DEG43" s="219"/>
      <c r="DEH43" s="219"/>
      <c r="DEI43" s="219"/>
      <c r="DEJ43" s="219"/>
      <c r="DEK43" s="219"/>
      <c r="DEL43" s="219"/>
      <c r="DEM43" s="219"/>
      <c r="DEN43" s="219"/>
      <c r="DEO43" s="219"/>
      <c r="DEP43" s="219"/>
      <c r="DEQ43" s="219"/>
      <c r="DER43" s="219"/>
      <c r="DES43" s="219"/>
      <c r="DET43" s="219"/>
      <c r="DEU43" s="219"/>
      <c r="DEV43" s="219"/>
      <c r="DEW43" s="219"/>
      <c r="DEX43" s="219"/>
      <c r="DEY43" s="219"/>
      <c r="DEZ43" s="219"/>
      <c r="DFA43" s="219"/>
      <c r="DFB43" s="219"/>
      <c r="DFC43" s="219"/>
      <c r="DFD43" s="219"/>
      <c r="DFE43" s="219"/>
      <c r="DFF43" s="219"/>
      <c r="DFG43" s="219"/>
      <c r="DFH43" s="219"/>
      <c r="DFI43" s="219"/>
      <c r="DFJ43" s="219"/>
      <c r="DFK43" s="219"/>
      <c r="DFL43" s="219"/>
      <c r="DFM43" s="219"/>
      <c r="DFN43" s="219"/>
      <c r="DFO43" s="219"/>
      <c r="DFP43" s="219"/>
      <c r="DFQ43" s="219"/>
      <c r="DFR43" s="219"/>
      <c r="DFS43" s="219"/>
      <c r="DFT43" s="219"/>
      <c r="DFU43" s="219"/>
      <c r="DFV43" s="219"/>
      <c r="DFW43" s="219"/>
      <c r="DFX43" s="219"/>
      <c r="DFY43" s="219"/>
      <c r="DFZ43" s="219"/>
      <c r="DGA43" s="219"/>
      <c r="DGB43" s="219"/>
      <c r="DGC43" s="219"/>
      <c r="DGD43" s="219"/>
      <c r="DGE43" s="219"/>
      <c r="DGF43" s="219"/>
      <c r="DGG43" s="219"/>
      <c r="DGH43" s="219"/>
      <c r="DGI43" s="219"/>
      <c r="DGJ43" s="219"/>
      <c r="DGK43" s="219"/>
      <c r="DGL43" s="219"/>
      <c r="DGM43" s="219"/>
      <c r="DGN43" s="219"/>
      <c r="DGO43" s="219"/>
      <c r="DGP43" s="219"/>
      <c r="DGQ43" s="219"/>
      <c r="DGR43" s="219"/>
      <c r="DGS43" s="219"/>
      <c r="DGT43" s="219"/>
      <c r="DGU43" s="219"/>
      <c r="DGV43" s="219"/>
      <c r="DGW43" s="219"/>
      <c r="DGX43" s="219"/>
      <c r="DGY43" s="219"/>
      <c r="DGZ43" s="219"/>
      <c r="DHA43" s="219"/>
      <c r="DHB43" s="219"/>
      <c r="DHC43" s="219"/>
      <c r="DHD43" s="219"/>
      <c r="DHE43" s="219"/>
      <c r="DHF43" s="219"/>
      <c r="DHG43" s="219"/>
      <c r="DHH43" s="219"/>
      <c r="DHI43" s="219"/>
      <c r="DHJ43" s="219"/>
      <c r="DHK43" s="219"/>
      <c r="DHL43" s="219"/>
      <c r="DHM43" s="219"/>
      <c r="DHN43" s="219"/>
      <c r="DHO43" s="219"/>
      <c r="DHP43" s="219"/>
      <c r="DHQ43" s="219"/>
      <c r="DHR43" s="219"/>
      <c r="DHS43" s="219"/>
      <c r="DHT43" s="219"/>
      <c r="DHU43" s="219"/>
      <c r="DHV43" s="219"/>
      <c r="DHW43" s="219"/>
      <c r="DHX43" s="219"/>
      <c r="DHY43" s="219"/>
      <c r="DHZ43" s="219"/>
      <c r="DIA43" s="219"/>
      <c r="DIB43" s="219"/>
      <c r="DIC43" s="219"/>
      <c r="DID43" s="219"/>
      <c r="DIE43" s="219"/>
      <c r="DIF43" s="219"/>
      <c r="DIG43" s="219"/>
      <c r="DIH43" s="219"/>
      <c r="DII43" s="219"/>
      <c r="DIJ43" s="219"/>
      <c r="DIK43" s="219"/>
      <c r="DIL43" s="219"/>
      <c r="DIM43" s="219"/>
      <c r="DIN43" s="219"/>
      <c r="DIO43" s="219"/>
      <c r="DIP43" s="219"/>
      <c r="DIQ43" s="219"/>
      <c r="DIR43" s="219"/>
      <c r="DIS43" s="219"/>
      <c r="DIT43" s="219"/>
      <c r="DIU43" s="219"/>
      <c r="DIV43" s="219"/>
      <c r="DIW43" s="219"/>
      <c r="DIX43" s="219"/>
      <c r="DIY43" s="219"/>
      <c r="DIZ43" s="219"/>
      <c r="DJA43" s="219"/>
      <c r="DJB43" s="219"/>
      <c r="DJC43" s="219"/>
      <c r="DJD43" s="219"/>
      <c r="DJE43" s="219"/>
      <c r="DJF43" s="219"/>
      <c r="DJG43" s="219"/>
      <c r="DJH43" s="219"/>
      <c r="DJI43" s="219"/>
      <c r="DJJ43" s="219"/>
      <c r="DJK43" s="219"/>
      <c r="DJL43" s="219"/>
      <c r="DJM43" s="219"/>
      <c r="DJN43" s="219"/>
      <c r="DJO43" s="219"/>
      <c r="DJP43" s="219"/>
      <c r="DJQ43" s="219"/>
      <c r="DJR43" s="219"/>
      <c r="DJS43" s="219"/>
      <c r="DJT43" s="219"/>
      <c r="DJU43" s="219"/>
      <c r="DJV43" s="219"/>
      <c r="DJW43" s="219"/>
      <c r="DJX43" s="219"/>
      <c r="DJY43" s="219"/>
      <c r="DJZ43" s="219"/>
      <c r="DKA43" s="219"/>
      <c r="DKB43" s="219"/>
      <c r="DKC43" s="219"/>
      <c r="DKD43" s="219"/>
      <c r="DKE43" s="219"/>
      <c r="DKF43" s="219"/>
      <c r="DKG43" s="219"/>
      <c r="DKH43" s="219"/>
      <c r="DKI43" s="219"/>
      <c r="DKJ43" s="219"/>
      <c r="DKK43" s="219"/>
      <c r="DKL43" s="219"/>
      <c r="DKM43" s="219"/>
      <c r="DKN43" s="219"/>
      <c r="DKO43" s="219"/>
      <c r="DKP43" s="219"/>
      <c r="DKQ43" s="219"/>
      <c r="DKR43" s="219"/>
      <c r="DKS43" s="219"/>
      <c r="DKT43" s="219"/>
      <c r="DKU43" s="219"/>
      <c r="DKV43" s="219"/>
      <c r="DKW43" s="219"/>
      <c r="DKX43" s="219"/>
      <c r="DKY43" s="219"/>
      <c r="DKZ43" s="219"/>
      <c r="DLA43" s="219"/>
      <c r="DLB43" s="219"/>
      <c r="DLC43" s="219"/>
      <c r="DLD43" s="219"/>
      <c r="DLE43" s="219"/>
      <c r="DLF43" s="219"/>
      <c r="DLG43" s="219"/>
      <c r="DLH43" s="219"/>
      <c r="DLI43" s="219"/>
      <c r="DLJ43" s="219"/>
      <c r="DLK43" s="219"/>
      <c r="DLL43" s="219"/>
      <c r="DLM43" s="219"/>
      <c r="DLN43" s="219"/>
      <c r="DLO43" s="219"/>
      <c r="DLP43" s="219"/>
      <c r="DLQ43" s="219"/>
      <c r="DLR43" s="219"/>
      <c r="DLS43" s="219"/>
      <c r="DLT43" s="219"/>
      <c r="DLU43" s="219"/>
      <c r="DLV43" s="219"/>
      <c r="DLW43" s="219"/>
      <c r="DLX43" s="219"/>
      <c r="DLY43" s="219"/>
      <c r="DLZ43" s="219"/>
      <c r="DMA43" s="219"/>
      <c r="DMB43" s="219"/>
      <c r="DMC43" s="219"/>
      <c r="DMD43" s="219"/>
      <c r="DME43" s="219"/>
      <c r="DMF43" s="219"/>
      <c r="DMG43" s="219"/>
      <c r="DMH43" s="219"/>
      <c r="DMI43" s="219"/>
      <c r="DMJ43" s="219"/>
      <c r="DMK43" s="219"/>
      <c r="DML43" s="219"/>
      <c r="DMM43" s="219"/>
      <c r="DMN43" s="219"/>
      <c r="DMO43" s="219"/>
      <c r="DMP43" s="219"/>
      <c r="DMQ43" s="219"/>
      <c r="DMR43" s="219"/>
      <c r="DMS43" s="219"/>
      <c r="DMT43" s="219"/>
      <c r="DMU43" s="219"/>
      <c r="DMV43" s="219"/>
      <c r="DMW43" s="219"/>
      <c r="DMX43" s="219"/>
      <c r="DMY43" s="219"/>
      <c r="DMZ43" s="219"/>
      <c r="DNA43" s="219"/>
      <c r="DNB43" s="219"/>
      <c r="DNC43" s="219"/>
      <c r="DND43" s="219"/>
      <c r="DNE43" s="219"/>
      <c r="DNF43" s="219"/>
      <c r="DNG43" s="219"/>
      <c r="DNH43" s="219"/>
      <c r="DNI43" s="219"/>
      <c r="DNJ43" s="219"/>
      <c r="DNK43" s="219"/>
      <c r="DNL43" s="219"/>
      <c r="DNM43" s="219"/>
      <c r="DNN43" s="219"/>
      <c r="DNO43" s="219"/>
      <c r="DNP43" s="219"/>
      <c r="DNQ43" s="219"/>
      <c r="DNR43" s="219"/>
      <c r="DNS43" s="219"/>
      <c r="DNT43" s="219"/>
      <c r="DNU43" s="219"/>
      <c r="DNV43" s="219"/>
      <c r="DNW43" s="219"/>
      <c r="DNX43" s="219"/>
      <c r="DNY43" s="219"/>
      <c r="DNZ43" s="219"/>
      <c r="DOA43" s="219"/>
      <c r="DOB43" s="219"/>
      <c r="DOC43" s="219"/>
      <c r="DOD43" s="219"/>
      <c r="DOE43" s="219"/>
      <c r="DOF43" s="219"/>
      <c r="DOG43" s="219"/>
      <c r="DOH43" s="219"/>
      <c r="DOI43" s="219"/>
      <c r="DOJ43" s="219"/>
      <c r="DOK43" s="219"/>
      <c r="DOL43" s="219"/>
      <c r="DOM43" s="219"/>
      <c r="DON43" s="219"/>
      <c r="DOO43" s="219"/>
      <c r="DOP43" s="219"/>
      <c r="DOQ43" s="219"/>
      <c r="DOR43" s="219"/>
      <c r="DOS43" s="219"/>
      <c r="DOT43" s="219"/>
      <c r="DOU43" s="219"/>
      <c r="DOV43" s="219"/>
      <c r="DOW43" s="219"/>
      <c r="DOX43" s="219"/>
      <c r="DOY43" s="219"/>
      <c r="DOZ43" s="219"/>
      <c r="DPA43" s="219"/>
      <c r="DPB43" s="219"/>
      <c r="DPC43" s="219"/>
      <c r="DPD43" s="219"/>
      <c r="DPE43" s="219"/>
      <c r="DPF43" s="219"/>
      <c r="DPG43" s="219"/>
      <c r="DPH43" s="219"/>
      <c r="DPI43" s="219"/>
      <c r="DPJ43" s="219"/>
      <c r="DPK43" s="219"/>
      <c r="DPL43" s="219"/>
      <c r="DPM43" s="219"/>
      <c r="DPN43" s="219"/>
      <c r="DPO43" s="219"/>
      <c r="DPP43" s="219"/>
      <c r="DPQ43" s="219"/>
      <c r="DPR43" s="219"/>
      <c r="DPS43" s="219"/>
      <c r="DPT43" s="219"/>
      <c r="DPU43" s="219"/>
      <c r="DPV43" s="219"/>
      <c r="DPW43" s="219"/>
      <c r="DPX43" s="219"/>
      <c r="DPY43" s="219"/>
      <c r="DPZ43" s="219"/>
      <c r="DQA43" s="219"/>
      <c r="DQB43" s="219"/>
      <c r="DQC43" s="219"/>
      <c r="DQD43" s="219"/>
      <c r="DQE43" s="219"/>
      <c r="DQF43" s="219"/>
      <c r="DQG43" s="219"/>
      <c r="DQH43" s="219"/>
      <c r="DQI43" s="219"/>
      <c r="DQJ43" s="219"/>
      <c r="DQK43" s="219"/>
      <c r="DQL43" s="219"/>
      <c r="DQM43" s="219"/>
      <c r="DQN43" s="219"/>
      <c r="DQO43" s="219"/>
      <c r="DQP43" s="219"/>
      <c r="DQQ43" s="219"/>
      <c r="DQR43" s="219"/>
      <c r="DQS43" s="219"/>
      <c r="DQT43" s="219"/>
      <c r="DQU43" s="219"/>
      <c r="DQV43" s="219"/>
      <c r="DQW43" s="219"/>
      <c r="DQX43" s="219"/>
      <c r="DQY43" s="219"/>
      <c r="DQZ43" s="219"/>
      <c r="DRA43" s="219"/>
      <c r="DRB43" s="219"/>
      <c r="DRC43" s="219"/>
      <c r="DRD43" s="219"/>
      <c r="DRE43" s="219"/>
      <c r="DRF43" s="219"/>
      <c r="DRG43" s="219"/>
      <c r="DRH43" s="219"/>
      <c r="DRI43" s="219"/>
      <c r="DRJ43" s="219"/>
      <c r="DRK43" s="219"/>
      <c r="DRL43" s="219"/>
      <c r="DRM43" s="219"/>
      <c r="DRN43" s="219"/>
      <c r="DRO43" s="219"/>
      <c r="DRP43" s="219"/>
      <c r="DRQ43" s="219"/>
      <c r="DRR43" s="219"/>
      <c r="DRS43" s="219"/>
      <c r="DRT43" s="219"/>
      <c r="DRU43" s="219"/>
      <c r="DRV43" s="219"/>
      <c r="DRW43" s="219"/>
      <c r="DRX43" s="219"/>
      <c r="DRY43" s="219"/>
      <c r="DRZ43" s="219"/>
      <c r="DSA43" s="219"/>
      <c r="DSB43" s="219"/>
      <c r="DSC43" s="219"/>
      <c r="DSD43" s="219"/>
      <c r="DSE43" s="219"/>
      <c r="DSF43" s="219"/>
      <c r="DSG43" s="219"/>
      <c r="DSH43" s="219"/>
      <c r="DSI43" s="219"/>
      <c r="DSJ43" s="219"/>
      <c r="DSK43" s="219"/>
      <c r="DSL43" s="219"/>
      <c r="DSM43" s="219"/>
      <c r="DSN43" s="219"/>
      <c r="DSO43" s="219"/>
      <c r="DSP43" s="219"/>
      <c r="DSQ43" s="219"/>
      <c r="DSR43" s="219"/>
      <c r="DSS43" s="219"/>
      <c r="DST43" s="219"/>
      <c r="DSU43" s="219"/>
      <c r="DSV43" s="219"/>
      <c r="DSW43" s="219"/>
      <c r="DSX43" s="219"/>
      <c r="DSY43" s="219"/>
      <c r="DSZ43" s="219"/>
      <c r="DTA43" s="219"/>
      <c r="DTB43" s="219"/>
      <c r="DTC43" s="219"/>
      <c r="DTD43" s="219"/>
      <c r="DTE43" s="219"/>
      <c r="DTF43" s="219"/>
      <c r="DTG43" s="219"/>
      <c r="DTH43" s="219"/>
      <c r="DTI43" s="219"/>
      <c r="DTJ43" s="219"/>
      <c r="DTK43" s="219"/>
      <c r="DTL43" s="219"/>
      <c r="DTM43" s="219"/>
      <c r="DTN43" s="219"/>
      <c r="DTO43" s="219"/>
      <c r="DTP43" s="219"/>
      <c r="DTQ43" s="219"/>
      <c r="DTR43" s="219"/>
      <c r="DTS43" s="219"/>
      <c r="DTT43" s="219"/>
      <c r="DTU43" s="219"/>
      <c r="DTV43" s="219"/>
      <c r="DTW43" s="219"/>
      <c r="DTX43" s="219"/>
      <c r="DTY43" s="219"/>
      <c r="DTZ43" s="219"/>
      <c r="DUA43" s="219"/>
      <c r="DUB43" s="219"/>
      <c r="DUC43" s="219"/>
      <c r="DUD43" s="219"/>
      <c r="DUE43" s="219"/>
      <c r="DUF43" s="219"/>
      <c r="DUG43" s="219"/>
      <c r="DUH43" s="219"/>
      <c r="DUI43" s="219"/>
      <c r="DUJ43" s="219"/>
      <c r="DUK43" s="219"/>
      <c r="DUL43" s="219"/>
      <c r="DUM43" s="219"/>
      <c r="DUN43" s="219"/>
      <c r="DUO43" s="219"/>
      <c r="DUP43" s="219"/>
      <c r="DUQ43" s="219"/>
      <c r="DUR43" s="219"/>
      <c r="DUS43" s="219"/>
      <c r="DUT43" s="219"/>
      <c r="DUU43" s="219"/>
      <c r="DUV43" s="219"/>
      <c r="DUW43" s="219"/>
      <c r="DUX43" s="219"/>
      <c r="DUY43" s="219"/>
      <c r="DUZ43" s="219"/>
      <c r="DVA43" s="219"/>
      <c r="DVB43" s="219"/>
      <c r="DVC43" s="219"/>
      <c r="DVD43" s="219"/>
      <c r="DVE43" s="219"/>
      <c r="DVF43" s="219"/>
      <c r="DVG43" s="219"/>
      <c r="DVH43" s="219"/>
      <c r="DVI43" s="219"/>
      <c r="DVJ43" s="219"/>
      <c r="DVK43" s="219"/>
      <c r="DVL43" s="219"/>
      <c r="DVM43" s="219"/>
      <c r="DVN43" s="219"/>
      <c r="DVO43" s="219"/>
      <c r="DVP43" s="219"/>
      <c r="DVQ43" s="219"/>
      <c r="DVR43" s="219"/>
      <c r="DVS43" s="219"/>
      <c r="DVT43" s="219"/>
      <c r="DVU43" s="219"/>
      <c r="DVV43" s="219"/>
      <c r="DVW43" s="219"/>
      <c r="DVX43" s="219"/>
      <c r="DVY43" s="219"/>
      <c r="DVZ43" s="219"/>
      <c r="DWA43" s="219"/>
      <c r="DWB43" s="219"/>
      <c r="DWC43" s="219"/>
      <c r="DWD43" s="219"/>
      <c r="DWE43" s="219"/>
      <c r="DWF43" s="219"/>
      <c r="DWG43" s="219"/>
      <c r="DWH43" s="219"/>
      <c r="DWI43" s="219"/>
      <c r="DWJ43" s="219"/>
      <c r="DWK43" s="219"/>
      <c r="DWL43" s="219"/>
      <c r="DWM43" s="219"/>
      <c r="DWN43" s="219"/>
      <c r="DWO43" s="219"/>
      <c r="DWP43" s="219"/>
      <c r="DWQ43" s="219"/>
      <c r="DWR43" s="219"/>
      <c r="DWS43" s="219"/>
      <c r="DWT43" s="219"/>
      <c r="DWU43" s="219"/>
      <c r="DWV43" s="219"/>
      <c r="DWW43" s="219"/>
      <c r="DWX43" s="219"/>
      <c r="DWY43" s="219"/>
      <c r="DWZ43" s="219"/>
      <c r="DXA43" s="219"/>
      <c r="DXB43" s="219"/>
      <c r="DXC43" s="219"/>
      <c r="DXD43" s="219"/>
      <c r="DXE43" s="219"/>
      <c r="DXF43" s="219"/>
      <c r="DXG43" s="219"/>
      <c r="DXH43" s="219"/>
      <c r="DXI43" s="219"/>
      <c r="DXJ43" s="219"/>
      <c r="DXK43" s="219"/>
      <c r="DXL43" s="219"/>
      <c r="DXM43" s="219"/>
      <c r="DXN43" s="219"/>
      <c r="DXO43" s="219"/>
      <c r="DXP43" s="219"/>
      <c r="DXQ43" s="219"/>
      <c r="DXR43" s="219"/>
      <c r="DXS43" s="219"/>
      <c r="DXT43" s="219"/>
      <c r="DXU43" s="219"/>
      <c r="DXV43" s="219"/>
      <c r="DXW43" s="219"/>
      <c r="DXX43" s="219"/>
      <c r="DXY43" s="219"/>
      <c r="DXZ43" s="219"/>
      <c r="DYA43" s="219"/>
      <c r="DYB43" s="219"/>
      <c r="DYC43" s="219"/>
      <c r="DYD43" s="219"/>
      <c r="DYE43" s="219"/>
      <c r="DYF43" s="219"/>
      <c r="DYG43" s="219"/>
      <c r="DYH43" s="219"/>
      <c r="DYI43" s="219"/>
      <c r="DYJ43" s="219"/>
      <c r="DYK43" s="219"/>
      <c r="DYL43" s="219"/>
      <c r="DYM43" s="219"/>
      <c r="DYN43" s="219"/>
      <c r="DYO43" s="219"/>
      <c r="DYP43" s="219"/>
      <c r="DYQ43" s="219"/>
      <c r="DYR43" s="219"/>
      <c r="DYS43" s="219"/>
      <c r="DYT43" s="219"/>
      <c r="DYU43" s="219"/>
      <c r="DYV43" s="219"/>
      <c r="DYW43" s="219"/>
      <c r="DYX43" s="219"/>
      <c r="DYY43" s="219"/>
      <c r="DYZ43" s="219"/>
      <c r="DZA43" s="219"/>
      <c r="DZB43" s="219"/>
      <c r="DZC43" s="219"/>
      <c r="DZD43" s="219"/>
      <c r="DZE43" s="219"/>
      <c r="DZF43" s="219"/>
      <c r="DZG43" s="219"/>
      <c r="DZH43" s="219"/>
      <c r="DZI43" s="219"/>
      <c r="DZJ43" s="219"/>
      <c r="DZK43" s="219"/>
      <c r="DZL43" s="219"/>
      <c r="DZM43" s="219"/>
      <c r="DZN43" s="219"/>
      <c r="DZO43" s="219"/>
      <c r="DZP43" s="219"/>
      <c r="DZQ43" s="219"/>
      <c r="DZR43" s="219"/>
      <c r="DZS43" s="219"/>
      <c r="DZT43" s="219"/>
      <c r="DZU43" s="219"/>
      <c r="DZV43" s="219"/>
      <c r="DZW43" s="219"/>
      <c r="DZX43" s="219"/>
      <c r="DZY43" s="219"/>
      <c r="DZZ43" s="219"/>
      <c r="EAA43" s="219"/>
      <c r="EAB43" s="219"/>
      <c r="EAC43" s="219"/>
      <c r="EAD43" s="219"/>
      <c r="EAE43" s="219"/>
      <c r="EAF43" s="219"/>
      <c r="EAG43" s="219"/>
      <c r="EAH43" s="219"/>
      <c r="EAI43" s="219"/>
      <c r="EAJ43" s="219"/>
      <c r="EAK43" s="219"/>
      <c r="EAL43" s="219"/>
      <c r="EAM43" s="219"/>
      <c r="EAN43" s="219"/>
      <c r="EAO43" s="219"/>
      <c r="EAP43" s="219"/>
      <c r="EAQ43" s="219"/>
      <c r="EAR43" s="219"/>
      <c r="EAS43" s="219"/>
      <c r="EAT43" s="219"/>
      <c r="EAU43" s="219"/>
      <c r="EAV43" s="219"/>
      <c r="EAW43" s="219"/>
      <c r="EAX43" s="219"/>
      <c r="EAY43" s="219"/>
      <c r="EAZ43" s="219"/>
      <c r="EBA43" s="219"/>
      <c r="EBB43" s="219"/>
      <c r="EBC43" s="219"/>
      <c r="EBD43" s="219"/>
      <c r="EBE43" s="219"/>
      <c r="EBF43" s="219"/>
      <c r="EBG43" s="219"/>
      <c r="EBH43" s="219"/>
      <c r="EBI43" s="219"/>
      <c r="EBJ43" s="219"/>
      <c r="EBK43" s="219"/>
      <c r="EBL43" s="219"/>
      <c r="EBM43" s="219"/>
      <c r="EBN43" s="219"/>
      <c r="EBO43" s="219"/>
      <c r="EBP43" s="219"/>
      <c r="EBQ43" s="219"/>
      <c r="EBR43" s="219"/>
      <c r="EBS43" s="219"/>
      <c r="EBT43" s="219"/>
      <c r="EBU43" s="219"/>
      <c r="EBV43" s="219"/>
      <c r="EBW43" s="219"/>
      <c r="EBX43" s="219"/>
      <c r="EBY43" s="219"/>
      <c r="EBZ43" s="219"/>
      <c r="ECA43" s="219"/>
      <c r="ECB43" s="219"/>
      <c r="ECC43" s="219"/>
      <c r="ECD43" s="219"/>
      <c r="ECE43" s="219"/>
      <c r="ECF43" s="219"/>
      <c r="ECG43" s="219"/>
      <c r="ECH43" s="219"/>
      <c r="ECI43" s="219"/>
      <c r="ECJ43" s="219"/>
      <c r="ECK43" s="219"/>
      <c r="ECL43" s="219"/>
      <c r="ECM43" s="219"/>
      <c r="ECN43" s="219"/>
      <c r="ECO43" s="219"/>
      <c r="ECP43" s="219"/>
      <c r="ECQ43" s="219"/>
      <c r="ECR43" s="219"/>
      <c r="ECS43" s="219"/>
      <c r="ECT43" s="219"/>
      <c r="ECU43" s="219"/>
      <c r="ECV43" s="219"/>
      <c r="ECW43" s="219"/>
      <c r="ECX43" s="219"/>
      <c r="ECY43" s="219"/>
      <c r="ECZ43" s="219"/>
      <c r="EDA43" s="219"/>
      <c r="EDB43" s="219"/>
      <c r="EDC43" s="219"/>
      <c r="EDD43" s="219"/>
      <c r="EDE43" s="219"/>
      <c r="EDF43" s="219"/>
      <c r="EDG43" s="219"/>
      <c r="EDH43" s="219"/>
      <c r="EDI43" s="219"/>
      <c r="EDJ43" s="219"/>
      <c r="EDK43" s="219"/>
      <c r="EDL43" s="219"/>
      <c r="EDM43" s="219"/>
      <c r="EDN43" s="219"/>
      <c r="EDO43" s="219"/>
      <c r="EDP43" s="219"/>
      <c r="EDQ43" s="219"/>
      <c r="EDR43" s="219"/>
      <c r="EDS43" s="219"/>
      <c r="EDT43" s="219"/>
      <c r="EDU43" s="219"/>
      <c r="EDV43" s="219"/>
      <c r="EDW43" s="219"/>
      <c r="EDX43" s="219"/>
      <c r="EDY43" s="219"/>
      <c r="EDZ43" s="219"/>
      <c r="EEA43" s="219"/>
      <c r="EEB43" s="219"/>
      <c r="EEC43" s="219"/>
      <c r="EED43" s="219"/>
      <c r="EEE43" s="219"/>
      <c r="EEF43" s="219"/>
      <c r="EEG43" s="219"/>
      <c r="EEH43" s="219"/>
      <c r="EEI43" s="219"/>
      <c r="EEJ43" s="219"/>
      <c r="EEK43" s="219"/>
      <c r="EEL43" s="219"/>
      <c r="EEM43" s="219"/>
      <c r="EEN43" s="219"/>
      <c r="EEO43" s="219"/>
      <c r="EEP43" s="219"/>
      <c r="EEQ43" s="219"/>
      <c r="EER43" s="219"/>
      <c r="EES43" s="219"/>
      <c r="EET43" s="219"/>
      <c r="EEU43" s="219"/>
      <c r="EEV43" s="219"/>
      <c r="EEW43" s="219"/>
      <c r="EEX43" s="219"/>
      <c r="EEY43" s="219"/>
      <c r="EEZ43" s="219"/>
      <c r="EFA43" s="219"/>
      <c r="EFB43" s="219"/>
      <c r="EFC43" s="219"/>
      <c r="EFD43" s="219"/>
      <c r="EFE43" s="219"/>
      <c r="EFF43" s="219"/>
      <c r="EFG43" s="219"/>
      <c r="EFH43" s="219"/>
      <c r="EFI43" s="219"/>
      <c r="EFJ43" s="219"/>
      <c r="EFK43" s="219"/>
      <c r="EFL43" s="219"/>
      <c r="EFM43" s="219"/>
      <c r="EFN43" s="219"/>
      <c r="EFO43" s="219"/>
      <c r="EFP43" s="219"/>
      <c r="EFQ43" s="219"/>
      <c r="EFR43" s="219"/>
      <c r="EFS43" s="219"/>
      <c r="EFT43" s="219"/>
      <c r="EFU43" s="219"/>
      <c r="EFV43" s="219"/>
      <c r="EFW43" s="219"/>
      <c r="EFX43" s="219"/>
      <c r="EFY43" s="219"/>
      <c r="EFZ43" s="219"/>
      <c r="EGA43" s="219"/>
      <c r="EGB43" s="219"/>
      <c r="EGC43" s="219"/>
      <c r="EGD43" s="219"/>
      <c r="EGE43" s="219"/>
      <c r="EGF43" s="219"/>
      <c r="EGG43" s="219"/>
      <c r="EGH43" s="219"/>
      <c r="EGI43" s="219"/>
      <c r="EGJ43" s="219"/>
      <c r="EGK43" s="219"/>
      <c r="EGL43" s="219"/>
      <c r="EGM43" s="219"/>
      <c r="EGN43" s="219"/>
      <c r="EGO43" s="219"/>
      <c r="EGP43" s="219"/>
      <c r="EGQ43" s="219"/>
      <c r="EGR43" s="219"/>
      <c r="EGS43" s="219"/>
      <c r="EGT43" s="219"/>
      <c r="EGU43" s="219"/>
      <c r="EGV43" s="219"/>
      <c r="EGW43" s="219"/>
      <c r="EGX43" s="219"/>
      <c r="EGY43" s="219"/>
      <c r="EGZ43" s="219"/>
      <c r="EHA43" s="219"/>
      <c r="EHB43" s="219"/>
      <c r="EHC43" s="219"/>
      <c r="EHD43" s="219"/>
      <c r="EHE43" s="219"/>
      <c r="EHF43" s="219"/>
      <c r="EHG43" s="219"/>
      <c r="EHH43" s="219"/>
      <c r="EHI43" s="219"/>
      <c r="EHJ43" s="219"/>
      <c r="EHK43" s="219"/>
      <c r="EHL43" s="219"/>
      <c r="EHM43" s="219"/>
      <c r="EHN43" s="219"/>
      <c r="EHO43" s="219"/>
      <c r="EHP43" s="219"/>
      <c r="EHQ43" s="219"/>
      <c r="EHR43" s="219"/>
      <c r="EHS43" s="219"/>
      <c r="EHT43" s="219"/>
      <c r="EHU43" s="219"/>
      <c r="EHV43" s="219"/>
      <c r="EHW43" s="219"/>
      <c r="EHX43" s="219"/>
      <c r="EHY43" s="219"/>
      <c r="EHZ43" s="219"/>
      <c r="EIA43" s="219"/>
      <c r="EIB43" s="219"/>
      <c r="EIC43" s="219"/>
      <c r="EID43" s="219"/>
      <c r="EIE43" s="219"/>
      <c r="EIF43" s="219"/>
      <c r="EIG43" s="219"/>
      <c r="EIH43" s="219"/>
      <c r="EII43" s="219"/>
      <c r="EIJ43" s="219"/>
      <c r="EIK43" s="219"/>
      <c r="EIL43" s="219"/>
      <c r="EIM43" s="219"/>
      <c r="EIN43" s="219"/>
      <c r="EIO43" s="219"/>
      <c r="EIP43" s="219"/>
      <c r="EIQ43" s="219"/>
      <c r="EIR43" s="219"/>
      <c r="EIS43" s="219"/>
      <c r="EIT43" s="219"/>
      <c r="EIU43" s="219"/>
      <c r="EIV43" s="219"/>
      <c r="EIW43" s="219"/>
      <c r="EIX43" s="219"/>
      <c r="EIY43" s="219"/>
      <c r="EIZ43" s="219"/>
      <c r="EJA43" s="219"/>
      <c r="EJB43" s="219"/>
      <c r="EJC43" s="219"/>
      <c r="EJD43" s="219"/>
      <c r="EJE43" s="219"/>
      <c r="EJF43" s="219"/>
      <c r="EJG43" s="219"/>
      <c r="EJH43" s="219"/>
      <c r="EJI43" s="219"/>
      <c r="EJJ43" s="219"/>
      <c r="EJK43" s="219"/>
      <c r="EJL43" s="219"/>
      <c r="EJM43" s="219"/>
      <c r="EJN43" s="219"/>
      <c r="EJO43" s="219"/>
      <c r="EJP43" s="219"/>
      <c r="EJQ43" s="219"/>
      <c r="EJR43" s="219"/>
      <c r="EJS43" s="219"/>
      <c r="EJT43" s="219"/>
      <c r="EJU43" s="219"/>
      <c r="EJV43" s="219"/>
      <c r="EJW43" s="219"/>
      <c r="EJX43" s="219"/>
      <c r="EJY43" s="219"/>
      <c r="EJZ43" s="219"/>
      <c r="EKA43" s="219"/>
      <c r="EKB43" s="219"/>
      <c r="EKC43" s="219"/>
      <c r="EKD43" s="219"/>
      <c r="EKE43" s="219"/>
      <c r="EKF43" s="219"/>
      <c r="EKG43" s="219"/>
      <c r="EKH43" s="219"/>
      <c r="EKI43" s="219"/>
      <c r="EKJ43" s="219"/>
      <c r="EKK43" s="219"/>
      <c r="EKL43" s="219"/>
      <c r="EKM43" s="219"/>
      <c r="EKN43" s="219"/>
      <c r="EKO43" s="219"/>
      <c r="EKP43" s="219"/>
      <c r="EKQ43" s="219"/>
      <c r="EKR43" s="219"/>
      <c r="EKS43" s="219"/>
      <c r="EKT43" s="219"/>
      <c r="EKU43" s="219"/>
      <c r="EKV43" s="219"/>
      <c r="EKW43" s="219"/>
      <c r="EKX43" s="219"/>
      <c r="EKY43" s="219"/>
      <c r="EKZ43" s="219"/>
      <c r="ELA43" s="219"/>
      <c r="ELB43" s="219"/>
      <c r="ELC43" s="219"/>
      <c r="ELD43" s="219"/>
      <c r="ELE43" s="219"/>
      <c r="ELF43" s="219"/>
      <c r="ELG43" s="219"/>
      <c r="ELH43" s="219"/>
      <c r="ELI43" s="219"/>
      <c r="ELJ43" s="219"/>
      <c r="ELK43" s="219"/>
      <c r="ELL43" s="219"/>
      <c r="ELM43" s="219"/>
      <c r="ELN43" s="219"/>
      <c r="ELO43" s="219"/>
      <c r="ELP43" s="219"/>
      <c r="ELQ43" s="219"/>
      <c r="ELR43" s="219"/>
      <c r="ELS43" s="219"/>
      <c r="ELT43" s="219"/>
      <c r="ELU43" s="219"/>
      <c r="ELV43" s="219"/>
      <c r="ELW43" s="219"/>
      <c r="ELX43" s="219"/>
      <c r="ELY43" s="219"/>
      <c r="ELZ43" s="219"/>
      <c r="EMA43" s="219"/>
      <c r="EMB43" s="219"/>
      <c r="EMC43" s="219"/>
      <c r="EMD43" s="219"/>
      <c r="EME43" s="219"/>
      <c r="EMF43" s="219"/>
      <c r="EMG43" s="219"/>
      <c r="EMH43" s="219"/>
      <c r="EMI43" s="219"/>
      <c r="EMJ43" s="219"/>
      <c r="EMK43" s="219"/>
      <c r="EML43" s="219"/>
      <c r="EMM43" s="219"/>
      <c r="EMN43" s="219"/>
      <c r="EMO43" s="219"/>
      <c r="EMP43" s="219"/>
      <c r="EMQ43" s="219"/>
      <c r="EMR43" s="219"/>
      <c r="EMS43" s="219"/>
      <c r="EMT43" s="219"/>
      <c r="EMU43" s="219"/>
      <c r="EMV43" s="219"/>
      <c r="EMW43" s="219"/>
      <c r="EMX43" s="219"/>
      <c r="EMY43" s="219"/>
      <c r="EMZ43" s="219"/>
      <c r="ENA43" s="219"/>
      <c r="ENB43" s="219"/>
      <c r="ENC43" s="219"/>
      <c r="END43" s="219"/>
      <c r="ENE43" s="219"/>
      <c r="ENF43" s="219"/>
      <c r="ENG43" s="219"/>
      <c r="ENH43" s="219"/>
      <c r="ENI43" s="219"/>
      <c r="ENJ43" s="219"/>
      <c r="ENK43" s="219"/>
      <c r="ENL43" s="219"/>
      <c r="ENM43" s="219"/>
      <c r="ENN43" s="219"/>
      <c r="ENO43" s="219"/>
      <c r="ENP43" s="219"/>
      <c r="ENQ43" s="219"/>
      <c r="ENR43" s="219"/>
      <c r="ENS43" s="219"/>
      <c r="ENT43" s="219"/>
      <c r="ENU43" s="219"/>
      <c r="ENV43" s="219"/>
      <c r="ENW43" s="219"/>
      <c r="ENX43" s="219"/>
      <c r="ENY43" s="219"/>
      <c r="ENZ43" s="219"/>
      <c r="EOA43" s="219"/>
      <c r="EOB43" s="219"/>
      <c r="EOC43" s="219"/>
      <c r="EOD43" s="219"/>
      <c r="EOE43" s="219"/>
      <c r="EOF43" s="219"/>
      <c r="EOG43" s="219"/>
      <c r="EOH43" s="219"/>
      <c r="EOI43" s="219"/>
      <c r="EOJ43" s="219"/>
      <c r="EOK43" s="219"/>
      <c r="EOL43" s="219"/>
      <c r="EOM43" s="219"/>
      <c r="EON43" s="219"/>
      <c r="EOO43" s="219"/>
      <c r="EOP43" s="219"/>
      <c r="EOQ43" s="219"/>
      <c r="EOR43" s="219"/>
      <c r="EOS43" s="219"/>
      <c r="EOT43" s="219"/>
      <c r="EOU43" s="219"/>
      <c r="EOV43" s="219"/>
      <c r="EOW43" s="219"/>
      <c r="EOX43" s="219"/>
      <c r="EOY43" s="219"/>
      <c r="EOZ43" s="219"/>
      <c r="EPA43" s="219"/>
      <c r="EPB43" s="219"/>
      <c r="EPC43" s="219"/>
      <c r="EPD43" s="219"/>
      <c r="EPE43" s="219"/>
      <c r="EPF43" s="219"/>
      <c r="EPG43" s="219"/>
      <c r="EPH43" s="219"/>
      <c r="EPI43" s="219"/>
      <c r="EPJ43" s="219"/>
      <c r="EPK43" s="219"/>
      <c r="EPL43" s="219"/>
      <c r="EPM43" s="219"/>
      <c r="EPN43" s="219"/>
      <c r="EPO43" s="219"/>
      <c r="EPP43" s="219"/>
      <c r="EPQ43" s="219"/>
      <c r="EPR43" s="219"/>
      <c r="EPS43" s="219"/>
      <c r="EPT43" s="219"/>
      <c r="EPU43" s="219"/>
      <c r="EPV43" s="219"/>
      <c r="EPW43" s="219"/>
      <c r="EPX43" s="219"/>
      <c r="EPY43" s="219"/>
      <c r="EPZ43" s="219"/>
      <c r="EQA43" s="219"/>
      <c r="EQB43" s="219"/>
      <c r="EQC43" s="219"/>
      <c r="EQD43" s="219"/>
      <c r="EQE43" s="219"/>
      <c r="EQF43" s="219"/>
      <c r="EQG43" s="219"/>
      <c r="EQH43" s="219"/>
      <c r="EQI43" s="219"/>
      <c r="EQJ43" s="219"/>
      <c r="EQK43" s="219"/>
      <c r="EQL43" s="219"/>
      <c r="EQM43" s="219"/>
      <c r="EQN43" s="219"/>
      <c r="EQO43" s="219"/>
      <c r="EQP43" s="219"/>
      <c r="EQQ43" s="219"/>
      <c r="EQR43" s="219"/>
      <c r="EQS43" s="219"/>
      <c r="EQT43" s="219"/>
      <c r="EQU43" s="219"/>
      <c r="EQV43" s="219"/>
      <c r="EQW43" s="219"/>
      <c r="EQX43" s="219"/>
      <c r="EQY43" s="219"/>
      <c r="EQZ43" s="219"/>
      <c r="ERA43" s="219"/>
      <c r="ERB43" s="219"/>
      <c r="ERC43" s="219"/>
      <c r="ERD43" s="219"/>
      <c r="ERE43" s="219"/>
      <c r="ERF43" s="219"/>
      <c r="ERG43" s="219"/>
      <c r="ERH43" s="219"/>
      <c r="ERI43" s="219"/>
      <c r="ERJ43" s="219"/>
      <c r="ERK43" s="219"/>
      <c r="ERL43" s="219"/>
      <c r="ERM43" s="219"/>
      <c r="ERN43" s="219"/>
      <c r="ERO43" s="219"/>
      <c r="ERP43" s="219"/>
      <c r="ERQ43" s="219"/>
      <c r="ERR43" s="219"/>
      <c r="ERS43" s="219"/>
      <c r="ERT43" s="219"/>
      <c r="ERU43" s="219"/>
      <c r="ERV43" s="219"/>
      <c r="ERW43" s="219"/>
      <c r="ERX43" s="219"/>
      <c r="ERY43" s="219"/>
      <c r="ERZ43" s="219"/>
      <c r="ESA43" s="219"/>
      <c r="ESB43" s="219"/>
      <c r="ESC43" s="219"/>
      <c r="ESD43" s="219"/>
      <c r="ESE43" s="219"/>
      <c r="ESF43" s="219"/>
      <c r="ESG43" s="219"/>
      <c r="ESH43" s="219"/>
      <c r="ESI43" s="219"/>
      <c r="ESJ43" s="219"/>
      <c r="ESK43" s="219"/>
      <c r="ESL43" s="219"/>
      <c r="ESM43" s="219"/>
      <c r="ESN43" s="219"/>
      <c r="ESO43" s="219"/>
      <c r="ESP43" s="219"/>
      <c r="ESQ43" s="219"/>
      <c r="ESR43" s="219"/>
      <c r="ESS43" s="219"/>
      <c r="EST43" s="219"/>
      <c r="ESU43" s="219"/>
      <c r="ESV43" s="219"/>
      <c r="ESW43" s="219"/>
      <c r="ESX43" s="219"/>
      <c r="ESY43" s="219"/>
      <c r="ESZ43" s="219"/>
      <c r="ETA43" s="219"/>
      <c r="ETB43" s="219"/>
      <c r="ETC43" s="219"/>
      <c r="ETD43" s="219"/>
      <c r="ETE43" s="219"/>
      <c r="ETF43" s="219"/>
      <c r="ETG43" s="219"/>
      <c r="ETH43" s="219"/>
      <c r="ETI43" s="219"/>
      <c r="ETJ43" s="219"/>
      <c r="ETK43" s="219"/>
      <c r="ETL43" s="219"/>
      <c r="ETM43" s="219"/>
      <c r="ETN43" s="219"/>
      <c r="ETO43" s="219"/>
      <c r="ETP43" s="219"/>
      <c r="ETQ43" s="219"/>
      <c r="ETR43" s="219"/>
      <c r="ETS43" s="219"/>
      <c r="ETT43" s="219"/>
      <c r="ETU43" s="219"/>
      <c r="ETV43" s="219"/>
      <c r="ETW43" s="219"/>
      <c r="ETX43" s="219"/>
      <c r="ETY43" s="219"/>
      <c r="ETZ43" s="219"/>
      <c r="EUA43" s="219"/>
      <c r="EUB43" s="219"/>
      <c r="EUC43" s="219"/>
      <c r="EUD43" s="219"/>
      <c r="EUE43" s="219"/>
      <c r="EUF43" s="219"/>
      <c r="EUG43" s="219"/>
      <c r="EUH43" s="219"/>
      <c r="EUI43" s="219"/>
      <c r="EUJ43" s="219"/>
      <c r="EUK43" s="219"/>
      <c r="EUL43" s="219"/>
      <c r="EUM43" s="219"/>
      <c r="EUN43" s="219"/>
      <c r="EUO43" s="219"/>
      <c r="EUP43" s="219"/>
      <c r="EUQ43" s="219"/>
      <c r="EUR43" s="219"/>
      <c r="EUS43" s="219"/>
      <c r="EUT43" s="219"/>
      <c r="EUU43" s="219"/>
      <c r="EUV43" s="219"/>
      <c r="EUW43" s="219"/>
      <c r="EUX43" s="219"/>
      <c r="EUY43" s="219"/>
      <c r="EUZ43" s="219"/>
      <c r="EVA43" s="219"/>
      <c r="EVB43" s="219"/>
      <c r="EVC43" s="219"/>
      <c r="EVD43" s="219"/>
      <c r="EVE43" s="219"/>
      <c r="EVF43" s="219"/>
      <c r="EVG43" s="219"/>
      <c r="EVH43" s="219"/>
      <c r="EVI43" s="219"/>
      <c r="EVJ43" s="219"/>
      <c r="EVK43" s="219"/>
      <c r="EVL43" s="219"/>
      <c r="EVM43" s="219"/>
      <c r="EVN43" s="219"/>
      <c r="EVO43" s="219"/>
      <c r="EVP43" s="219"/>
      <c r="EVQ43" s="219"/>
      <c r="EVR43" s="219"/>
      <c r="EVS43" s="219"/>
      <c r="EVT43" s="219"/>
      <c r="EVU43" s="219"/>
      <c r="EVV43" s="219"/>
      <c r="EVW43" s="219"/>
      <c r="EVX43" s="219"/>
      <c r="EVY43" s="219"/>
      <c r="EVZ43" s="219"/>
      <c r="EWA43" s="219"/>
      <c r="EWB43" s="219"/>
      <c r="EWC43" s="219"/>
      <c r="EWD43" s="219"/>
      <c r="EWE43" s="219"/>
      <c r="EWF43" s="219"/>
      <c r="EWG43" s="219"/>
      <c r="EWH43" s="219"/>
      <c r="EWI43" s="219"/>
      <c r="EWJ43" s="219"/>
      <c r="EWK43" s="219"/>
      <c r="EWL43" s="219"/>
      <c r="EWM43" s="219"/>
      <c r="EWN43" s="219"/>
      <c r="EWO43" s="219"/>
      <c r="EWP43" s="219"/>
      <c r="EWQ43" s="219"/>
      <c r="EWR43" s="219"/>
      <c r="EWS43" s="219"/>
      <c r="EWT43" s="219"/>
      <c r="EWU43" s="219"/>
      <c r="EWV43" s="219"/>
      <c r="EWW43" s="219"/>
      <c r="EWX43" s="219"/>
      <c r="EWY43" s="219"/>
      <c r="EWZ43" s="219"/>
      <c r="EXA43" s="219"/>
      <c r="EXB43" s="219"/>
      <c r="EXC43" s="219"/>
      <c r="EXD43" s="219"/>
      <c r="EXE43" s="219"/>
      <c r="EXF43" s="219"/>
      <c r="EXG43" s="219"/>
      <c r="EXH43" s="219"/>
      <c r="EXI43" s="219"/>
      <c r="EXJ43" s="219"/>
      <c r="EXK43" s="219"/>
      <c r="EXL43" s="219"/>
      <c r="EXM43" s="219"/>
      <c r="EXN43" s="219"/>
      <c r="EXO43" s="219"/>
      <c r="EXP43" s="219"/>
      <c r="EXQ43" s="219"/>
      <c r="EXR43" s="219"/>
      <c r="EXS43" s="219"/>
      <c r="EXT43" s="219"/>
      <c r="EXU43" s="219"/>
      <c r="EXV43" s="219"/>
      <c r="EXW43" s="219"/>
      <c r="EXX43" s="219"/>
      <c r="EXY43" s="219"/>
      <c r="EXZ43" s="219"/>
      <c r="EYA43" s="219"/>
      <c r="EYB43" s="219"/>
      <c r="EYC43" s="219"/>
      <c r="EYD43" s="219"/>
      <c r="EYE43" s="219"/>
      <c r="EYF43" s="219"/>
      <c r="EYG43" s="219"/>
      <c r="EYH43" s="219"/>
      <c r="EYI43" s="219"/>
      <c r="EYJ43" s="219"/>
      <c r="EYK43" s="219"/>
      <c r="EYL43" s="219"/>
      <c r="EYM43" s="219"/>
      <c r="EYN43" s="219"/>
      <c r="EYO43" s="219"/>
      <c r="EYP43" s="219"/>
      <c r="EYQ43" s="219"/>
      <c r="EYR43" s="219"/>
      <c r="EYS43" s="219"/>
      <c r="EYT43" s="219"/>
      <c r="EYU43" s="219"/>
      <c r="EYV43" s="219"/>
      <c r="EYW43" s="219"/>
      <c r="EYX43" s="219"/>
      <c r="EYY43" s="219"/>
      <c r="EYZ43" s="219"/>
      <c r="EZA43" s="219"/>
      <c r="EZB43" s="219"/>
      <c r="EZC43" s="219"/>
      <c r="EZD43" s="219"/>
      <c r="EZE43" s="219"/>
      <c r="EZF43" s="219"/>
      <c r="EZG43" s="219"/>
      <c r="EZH43" s="219"/>
      <c r="EZI43" s="219"/>
      <c r="EZJ43" s="219"/>
      <c r="EZK43" s="219"/>
      <c r="EZL43" s="219"/>
      <c r="EZM43" s="219"/>
      <c r="EZN43" s="219"/>
      <c r="EZO43" s="219"/>
      <c r="EZP43" s="219"/>
      <c r="EZQ43" s="219"/>
      <c r="EZR43" s="219"/>
      <c r="EZS43" s="219"/>
      <c r="EZT43" s="219"/>
      <c r="EZU43" s="219"/>
      <c r="EZV43" s="219"/>
      <c r="EZW43" s="219"/>
      <c r="EZX43" s="219"/>
      <c r="EZY43" s="219"/>
      <c r="EZZ43" s="219"/>
      <c r="FAA43" s="219"/>
      <c r="FAB43" s="219"/>
      <c r="FAC43" s="219"/>
      <c r="FAD43" s="219"/>
      <c r="FAE43" s="219"/>
      <c r="FAF43" s="219"/>
      <c r="FAG43" s="219"/>
      <c r="FAH43" s="219"/>
      <c r="FAI43" s="219"/>
      <c r="FAJ43" s="219"/>
      <c r="FAK43" s="219"/>
      <c r="FAL43" s="219"/>
      <c r="FAM43" s="219"/>
      <c r="FAN43" s="219"/>
      <c r="FAO43" s="219"/>
      <c r="FAP43" s="219"/>
      <c r="FAQ43" s="219"/>
      <c r="FAR43" s="219"/>
      <c r="FAS43" s="219"/>
      <c r="FAT43" s="219"/>
      <c r="FAU43" s="219"/>
      <c r="FAV43" s="219"/>
      <c r="FAW43" s="219"/>
      <c r="FAX43" s="219"/>
      <c r="FAY43" s="219"/>
      <c r="FAZ43" s="219"/>
      <c r="FBA43" s="219"/>
      <c r="FBB43" s="219"/>
      <c r="FBC43" s="219"/>
      <c r="FBD43" s="219"/>
      <c r="FBE43" s="219"/>
      <c r="FBF43" s="219"/>
      <c r="FBG43" s="219"/>
      <c r="FBH43" s="219"/>
      <c r="FBI43" s="219"/>
      <c r="FBJ43" s="219"/>
      <c r="FBK43" s="219"/>
      <c r="FBL43" s="219"/>
      <c r="FBM43" s="219"/>
      <c r="FBN43" s="219"/>
      <c r="FBO43" s="219"/>
      <c r="FBP43" s="219"/>
      <c r="FBQ43" s="219"/>
      <c r="FBR43" s="219"/>
      <c r="FBS43" s="219"/>
      <c r="FBT43" s="219"/>
      <c r="FBU43" s="219"/>
      <c r="FBV43" s="219"/>
      <c r="FBW43" s="219"/>
      <c r="FBX43" s="219"/>
      <c r="FBY43" s="219"/>
      <c r="FBZ43" s="219"/>
      <c r="FCA43" s="219"/>
      <c r="FCB43" s="219"/>
      <c r="FCC43" s="219"/>
      <c r="FCD43" s="219"/>
      <c r="FCE43" s="219"/>
      <c r="FCF43" s="219"/>
      <c r="FCG43" s="219"/>
      <c r="FCH43" s="219"/>
      <c r="FCI43" s="219"/>
      <c r="FCJ43" s="219"/>
      <c r="FCK43" s="219"/>
      <c r="FCL43" s="219"/>
      <c r="FCM43" s="219"/>
      <c r="FCN43" s="219"/>
      <c r="FCO43" s="219"/>
      <c r="FCP43" s="219"/>
      <c r="FCQ43" s="219"/>
      <c r="FCR43" s="219"/>
      <c r="FCS43" s="219"/>
      <c r="FCT43" s="219"/>
      <c r="FCU43" s="219"/>
      <c r="FCV43" s="219"/>
      <c r="FCW43" s="219"/>
      <c r="FCX43" s="219"/>
      <c r="FCY43" s="219"/>
      <c r="FCZ43" s="219"/>
      <c r="FDA43" s="219"/>
      <c r="FDB43" s="219"/>
      <c r="FDC43" s="219"/>
      <c r="FDD43" s="219"/>
      <c r="FDE43" s="219"/>
      <c r="FDF43" s="219"/>
      <c r="FDG43" s="219"/>
      <c r="FDH43" s="219"/>
      <c r="FDI43" s="219"/>
      <c r="FDJ43" s="219"/>
      <c r="FDK43" s="219"/>
      <c r="FDL43" s="219"/>
      <c r="FDM43" s="219"/>
      <c r="FDN43" s="219"/>
      <c r="FDO43" s="219"/>
      <c r="FDP43" s="219"/>
      <c r="FDQ43" s="219"/>
      <c r="FDR43" s="219"/>
      <c r="FDS43" s="219"/>
      <c r="FDT43" s="219"/>
      <c r="FDU43" s="219"/>
      <c r="FDV43" s="219"/>
      <c r="FDW43" s="219"/>
      <c r="FDX43" s="219"/>
      <c r="FDY43" s="219"/>
      <c r="FDZ43" s="219"/>
      <c r="FEA43" s="219"/>
      <c r="FEB43" s="219"/>
      <c r="FEC43" s="219"/>
      <c r="FED43" s="219"/>
      <c r="FEE43" s="219"/>
      <c r="FEF43" s="219"/>
      <c r="FEG43" s="219"/>
      <c r="FEH43" s="219"/>
      <c r="FEI43" s="219"/>
      <c r="FEJ43" s="219"/>
      <c r="FEK43" s="219"/>
      <c r="FEL43" s="219"/>
      <c r="FEM43" s="219"/>
      <c r="FEN43" s="219"/>
      <c r="FEO43" s="219"/>
      <c r="FEP43" s="219"/>
      <c r="FEQ43" s="219"/>
      <c r="FER43" s="219"/>
      <c r="FES43" s="219"/>
      <c r="FET43" s="219"/>
      <c r="FEU43" s="219"/>
      <c r="FEV43" s="219"/>
      <c r="FEW43" s="219"/>
      <c r="FEX43" s="219"/>
      <c r="FEY43" s="219"/>
      <c r="FEZ43" s="219"/>
      <c r="FFA43" s="219"/>
      <c r="FFB43" s="219"/>
      <c r="FFC43" s="219"/>
      <c r="FFD43" s="219"/>
      <c r="FFE43" s="219"/>
      <c r="FFF43" s="219"/>
      <c r="FFG43" s="219"/>
      <c r="FFH43" s="219"/>
      <c r="FFI43" s="219"/>
      <c r="FFJ43" s="219"/>
      <c r="FFK43" s="219"/>
      <c r="FFL43" s="219"/>
      <c r="FFM43" s="219"/>
      <c r="FFN43" s="219"/>
      <c r="FFO43" s="219"/>
      <c r="FFP43" s="219"/>
      <c r="FFQ43" s="219"/>
      <c r="FFR43" s="219"/>
      <c r="FFS43" s="219"/>
      <c r="FFT43" s="219"/>
      <c r="FFU43" s="219"/>
      <c r="FFV43" s="219"/>
      <c r="FFW43" s="219"/>
      <c r="FFX43" s="219"/>
      <c r="FFY43" s="219"/>
      <c r="FFZ43" s="219"/>
      <c r="FGA43" s="219"/>
      <c r="FGB43" s="219"/>
      <c r="FGC43" s="219"/>
      <c r="FGD43" s="219"/>
      <c r="FGE43" s="219"/>
      <c r="FGF43" s="219"/>
      <c r="FGG43" s="219"/>
      <c r="FGH43" s="219"/>
      <c r="FGI43" s="219"/>
      <c r="FGJ43" s="219"/>
      <c r="FGK43" s="219"/>
      <c r="FGL43" s="219"/>
      <c r="FGM43" s="219"/>
      <c r="FGN43" s="219"/>
      <c r="FGO43" s="219"/>
      <c r="FGP43" s="219"/>
      <c r="FGQ43" s="219"/>
      <c r="FGR43" s="219"/>
      <c r="FGS43" s="219"/>
      <c r="FGT43" s="219"/>
      <c r="FGU43" s="219"/>
      <c r="FGV43" s="219"/>
      <c r="FGW43" s="219"/>
      <c r="FGX43" s="219"/>
      <c r="FGY43" s="219"/>
      <c r="FGZ43" s="219"/>
      <c r="FHA43" s="219"/>
      <c r="FHB43" s="219"/>
      <c r="FHC43" s="219"/>
      <c r="FHD43" s="219"/>
      <c r="FHE43" s="219"/>
      <c r="FHF43" s="219"/>
      <c r="FHG43" s="219"/>
      <c r="FHH43" s="219"/>
      <c r="FHI43" s="219"/>
      <c r="FHJ43" s="219"/>
      <c r="FHK43" s="219"/>
      <c r="FHL43" s="219"/>
      <c r="FHM43" s="219"/>
      <c r="FHN43" s="219"/>
      <c r="FHO43" s="219"/>
      <c r="FHP43" s="219"/>
      <c r="FHQ43" s="219"/>
      <c r="FHR43" s="219"/>
      <c r="FHS43" s="219"/>
      <c r="FHT43" s="219"/>
      <c r="FHU43" s="219"/>
      <c r="FHV43" s="219"/>
      <c r="FHW43" s="219"/>
      <c r="FHX43" s="219"/>
      <c r="FHY43" s="219"/>
      <c r="FHZ43" s="219"/>
      <c r="FIA43" s="219"/>
      <c r="FIB43" s="219"/>
      <c r="FIC43" s="219"/>
      <c r="FID43" s="219"/>
      <c r="FIE43" s="219"/>
      <c r="FIF43" s="219"/>
      <c r="FIG43" s="219"/>
      <c r="FIH43" s="219"/>
      <c r="FII43" s="219"/>
      <c r="FIJ43" s="219"/>
      <c r="FIK43" s="219"/>
      <c r="FIL43" s="219"/>
      <c r="FIM43" s="219"/>
      <c r="FIN43" s="219"/>
      <c r="FIO43" s="219"/>
      <c r="FIP43" s="219"/>
      <c r="FIQ43" s="219"/>
      <c r="FIR43" s="219"/>
      <c r="FIS43" s="219"/>
      <c r="FIT43" s="219"/>
      <c r="FIU43" s="219"/>
      <c r="FIV43" s="219"/>
      <c r="FIW43" s="219"/>
      <c r="FIX43" s="219"/>
      <c r="FIY43" s="219"/>
      <c r="FIZ43" s="219"/>
      <c r="FJA43" s="219"/>
      <c r="FJB43" s="219"/>
      <c r="FJC43" s="219"/>
      <c r="FJD43" s="219"/>
      <c r="FJE43" s="219"/>
      <c r="FJF43" s="219"/>
      <c r="FJG43" s="219"/>
      <c r="FJH43" s="219"/>
      <c r="FJI43" s="219"/>
      <c r="FJJ43" s="219"/>
      <c r="FJK43" s="219"/>
      <c r="FJL43" s="219"/>
      <c r="FJM43" s="219"/>
      <c r="FJN43" s="219"/>
      <c r="FJO43" s="219"/>
      <c r="FJP43" s="219"/>
      <c r="FJQ43" s="219"/>
      <c r="FJR43" s="219"/>
      <c r="FJS43" s="219"/>
      <c r="FJT43" s="219"/>
      <c r="FJU43" s="219"/>
      <c r="FJV43" s="219"/>
      <c r="FJW43" s="219"/>
      <c r="FJX43" s="219"/>
      <c r="FJY43" s="219"/>
      <c r="FJZ43" s="219"/>
      <c r="FKA43" s="219"/>
      <c r="FKB43" s="219"/>
      <c r="FKC43" s="219"/>
      <c r="FKD43" s="219"/>
      <c r="FKE43" s="219"/>
      <c r="FKF43" s="219"/>
      <c r="FKG43" s="219"/>
      <c r="FKH43" s="219"/>
      <c r="FKI43" s="219"/>
      <c r="FKJ43" s="219"/>
      <c r="FKK43" s="219"/>
      <c r="FKL43" s="219"/>
      <c r="FKM43" s="219"/>
      <c r="FKN43" s="219"/>
      <c r="FKO43" s="219"/>
      <c r="FKP43" s="219"/>
      <c r="FKQ43" s="219"/>
      <c r="FKR43" s="219"/>
      <c r="FKS43" s="219"/>
      <c r="FKT43" s="219"/>
      <c r="FKU43" s="219"/>
      <c r="FKV43" s="219"/>
      <c r="FKW43" s="219"/>
      <c r="FKX43" s="219"/>
      <c r="FKY43" s="219"/>
      <c r="FKZ43" s="219"/>
      <c r="FLA43" s="219"/>
      <c r="FLB43" s="219"/>
      <c r="FLC43" s="219"/>
      <c r="FLD43" s="219"/>
      <c r="FLE43" s="219"/>
      <c r="FLF43" s="219"/>
      <c r="FLG43" s="219"/>
      <c r="FLH43" s="219"/>
      <c r="FLI43" s="219"/>
      <c r="FLJ43" s="219"/>
      <c r="FLK43" s="219"/>
      <c r="FLL43" s="219"/>
      <c r="FLM43" s="219"/>
      <c r="FLN43" s="219"/>
      <c r="FLO43" s="219"/>
      <c r="FLP43" s="219"/>
      <c r="FLQ43" s="219"/>
      <c r="FLR43" s="219"/>
      <c r="FLS43" s="219"/>
      <c r="FLT43" s="219"/>
      <c r="FLU43" s="219"/>
      <c r="FLV43" s="219"/>
      <c r="FLW43" s="219"/>
      <c r="FLX43" s="219"/>
      <c r="FLY43" s="219"/>
      <c r="FLZ43" s="219"/>
      <c r="FMA43" s="219"/>
      <c r="FMB43" s="219"/>
      <c r="FMC43" s="219"/>
      <c r="FMD43" s="219"/>
      <c r="FME43" s="219"/>
      <c r="FMF43" s="219"/>
      <c r="FMG43" s="219"/>
      <c r="FMH43" s="219"/>
      <c r="FMI43" s="219"/>
      <c r="FMJ43" s="219"/>
      <c r="FMK43" s="219"/>
      <c r="FML43" s="219"/>
      <c r="FMM43" s="219"/>
      <c r="FMN43" s="219"/>
      <c r="FMO43" s="219"/>
      <c r="FMP43" s="219"/>
      <c r="FMQ43" s="219"/>
      <c r="FMR43" s="219"/>
      <c r="FMS43" s="219"/>
      <c r="FMT43" s="219"/>
      <c r="FMU43" s="219"/>
      <c r="FMV43" s="219"/>
      <c r="FMW43" s="219"/>
      <c r="FMX43" s="219"/>
      <c r="FMY43" s="219"/>
      <c r="FMZ43" s="219"/>
      <c r="FNA43" s="219"/>
      <c r="FNB43" s="219"/>
      <c r="FNC43" s="219"/>
      <c r="FND43" s="219"/>
      <c r="FNE43" s="219"/>
      <c r="FNF43" s="219"/>
      <c r="FNG43" s="219"/>
      <c r="FNH43" s="219"/>
      <c r="FNI43" s="219"/>
      <c r="FNJ43" s="219"/>
      <c r="FNK43" s="219"/>
      <c r="FNL43" s="219"/>
      <c r="FNM43" s="219"/>
      <c r="FNN43" s="219"/>
      <c r="FNO43" s="219"/>
      <c r="FNP43" s="219"/>
      <c r="FNQ43" s="219"/>
      <c r="FNR43" s="219"/>
      <c r="FNS43" s="219"/>
      <c r="FNT43" s="219"/>
      <c r="FNU43" s="219"/>
      <c r="FNV43" s="219"/>
      <c r="FNW43" s="219"/>
      <c r="FNX43" s="219"/>
      <c r="FNY43" s="219"/>
      <c r="FNZ43" s="219"/>
      <c r="FOA43" s="219"/>
      <c r="FOB43" s="219"/>
      <c r="FOC43" s="219"/>
      <c r="FOD43" s="219"/>
      <c r="FOE43" s="219"/>
      <c r="FOF43" s="219"/>
      <c r="FOG43" s="219"/>
      <c r="FOH43" s="219"/>
      <c r="FOI43" s="219"/>
      <c r="FOJ43" s="219"/>
      <c r="FOK43" s="219"/>
      <c r="FOL43" s="219"/>
      <c r="FOM43" s="219"/>
      <c r="FON43" s="219"/>
      <c r="FOO43" s="219"/>
      <c r="FOP43" s="219"/>
      <c r="FOQ43" s="219"/>
      <c r="FOR43" s="219"/>
      <c r="FOS43" s="219"/>
      <c r="FOT43" s="219"/>
      <c r="FOU43" s="219"/>
      <c r="FOV43" s="219"/>
      <c r="FOW43" s="219"/>
      <c r="FOX43" s="219"/>
      <c r="FOY43" s="219"/>
      <c r="FOZ43" s="219"/>
      <c r="FPA43" s="219"/>
      <c r="FPB43" s="219"/>
      <c r="FPC43" s="219"/>
      <c r="FPD43" s="219"/>
      <c r="FPE43" s="219"/>
      <c r="FPF43" s="219"/>
      <c r="FPG43" s="219"/>
      <c r="FPH43" s="219"/>
      <c r="FPI43" s="219"/>
      <c r="FPJ43" s="219"/>
      <c r="FPK43" s="219"/>
      <c r="FPL43" s="219"/>
      <c r="FPM43" s="219"/>
      <c r="FPN43" s="219"/>
      <c r="FPO43" s="219"/>
      <c r="FPP43" s="219"/>
      <c r="FPQ43" s="219"/>
      <c r="FPR43" s="219"/>
      <c r="FPS43" s="219"/>
      <c r="FPT43" s="219"/>
      <c r="FPU43" s="219"/>
      <c r="FPV43" s="219"/>
      <c r="FPW43" s="219"/>
      <c r="FPX43" s="219"/>
      <c r="FPY43" s="219"/>
      <c r="FPZ43" s="219"/>
      <c r="FQA43" s="219"/>
      <c r="FQB43" s="219"/>
      <c r="FQC43" s="219"/>
      <c r="FQD43" s="219"/>
      <c r="FQE43" s="219"/>
      <c r="FQF43" s="219"/>
      <c r="FQG43" s="219"/>
      <c r="FQH43" s="219"/>
      <c r="FQI43" s="219"/>
      <c r="FQJ43" s="219"/>
      <c r="FQK43" s="219"/>
      <c r="FQL43" s="219"/>
      <c r="FQM43" s="219"/>
      <c r="FQN43" s="219"/>
      <c r="FQO43" s="219"/>
      <c r="FQP43" s="219"/>
      <c r="FQQ43" s="219"/>
      <c r="FQR43" s="219"/>
      <c r="FQS43" s="219"/>
      <c r="FQT43" s="219"/>
      <c r="FQU43" s="219"/>
      <c r="FQV43" s="219"/>
      <c r="FQW43" s="219"/>
      <c r="FQX43" s="219"/>
      <c r="FQY43" s="219"/>
      <c r="FQZ43" s="219"/>
      <c r="FRA43" s="219"/>
      <c r="FRB43" s="219"/>
      <c r="FRC43" s="219"/>
      <c r="FRD43" s="219"/>
      <c r="FRE43" s="219"/>
      <c r="FRF43" s="219"/>
      <c r="FRG43" s="219"/>
      <c r="FRH43" s="219"/>
      <c r="FRI43" s="219"/>
      <c r="FRJ43" s="219"/>
      <c r="FRK43" s="219"/>
      <c r="FRL43" s="219"/>
      <c r="FRM43" s="219"/>
      <c r="FRN43" s="219"/>
      <c r="FRO43" s="219"/>
      <c r="FRP43" s="219"/>
      <c r="FRQ43" s="219"/>
      <c r="FRR43" s="219"/>
      <c r="FRS43" s="219"/>
      <c r="FRT43" s="219"/>
      <c r="FRU43" s="219"/>
      <c r="FRV43" s="219"/>
      <c r="FRW43" s="219"/>
      <c r="FRX43" s="219"/>
      <c r="FRY43" s="219"/>
      <c r="FRZ43" s="219"/>
      <c r="FSA43" s="219"/>
      <c r="FSB43" s="219"/>
      <c r="FSC43" s="219"/>
      <c r="FSD43" s="219"/>
      <c r="FSE43" s="219"/>
      <c r="FSF43" s="219"/>
      <c r="FSG43" s="219"/>
      <c r="FSH43" s="219"/>
      <c r="FSI43" s="219"/>
      <c r="FSJ43" s="219"/>
      <c r="FSK43" s="219"/>
      <c r="FSL43" s="219"/>
      <c r="FSM43" s="219"/>
      <c r="FSN43" s="219"/>
      <c r="FSO43" s="219"/>
      <c r="FSP43" s="219"/>
      <c r="FSQ43" s="219"/>
      <c r="FSR43" s="219"/>
      <c r="FSS43" s="219"/>
      <c r="FST43" s="219"/>
      <c r="FSU43" s="219"/>
      <c r="FSV43" s="219"/>
      <c r="FSW43" s="219"/>
      <c r="FSX43" s="219"/>
      <c r="FSY43" s="219"/>
      <c r="FSZ43" s="219"/>
      <c r="FTA43" s="219"/>
      <c r="FTB43" s="219"/>
      <c r="FTC43" s="219"/>
      <c r="FTD43" s="219"/>
      <c r="FTE43" s="219"/>
      <c r="FTF43" s="219"/>
      <c r="FTG43" s="219"/>
      <c r="FTH43" s="219"/>
      <c r="FTI43" s="219"/>
      <c r="FTJ43" s="219"/>
      <c r="FTK43" s="219"/>
      <c r="FTL43" s="219"/>
      <c r="FTM43" s="219"/>
      <c r="FTN43" s="219"/>
      <c r="FTO43" s="219"/>
      <c r="FTP43" s="219"/>
      <c r="FTQ43" s="219"/>
      <c r="FTR43" s="219"/>
      <c r="FTS43" s="219"/>
      <c r="FTT43" s="219"/>
      <c r="FTU43" s="219"/>
      <c r="FTV43" s="219"/>
      <c r="FTW43" s="219"/>
      <c r="FTX43" s="219"/>
      <c r="FTY43" s="219"/>
      <c r="FTZ43" s="219"/>
      <c r="FUA43" s="219"/>
      <c r="FUB43" s="219"/>
      <c r="FUC43" s="219"/>
      <c r="FUD43" s="219"/>
      <c r="FUE43" s="219"/>
      <c r="FUF43" s="219"/>
      <c r="FUG43" s="219"/>
      <c r="FUH43" s="219"/>
      <c r="FUI43" s="219"/>
      <c r="FUJ43" s="219"/>
      <c r="FUK43" s="219"/>
      <c r="FUL43" s="219"/>
      <c r="FUM43" s="219"/>
      <c r="FUN43" s="219"/>
      <c r="FUO43" s="219"/>
      <c r="FUP43" s="219"/>
      <c r="FUQ43" s="219"/>
      <c r="FUR43" s="219"/>
      <c r="FUS43" s="219"/>
      <c r="FUT43" s="219"/>
      <c r="FUU43" s="219"/>
      <c r="FUV43" s="219"/>
      <c r="FUW43" s="219"/>
      <c r="FUX43" s="219"/>
      <c r="FUY43" s="219"/>
      <c r="FUZ43" s="219"/>
      <c r="FVA43" s="219"/>
      <c r="FVB43" s="219"/>
      <c r="FVC43" s="219"/>
      <c r="FVD43" s="219"/>
      <c r="FVE43" s="219"/>
      <c r="FVF43" s="219"/>
      <c r="FVG43" s="219"/>
      <c r="FVH43" s="219"/>
      <c r="FVI43" s="219"/>
      <c r="FVJ43" s="219"/>
      <c r="FVK43" s="219"/>
      <c r="FVL43" s="219"/>
      <c r="FVM43" s="219"/>
      <c r="FVN43" s="219"/>
      <c r="FVO43" s="219"/>
      <c r="FVP43" s="219"/>
      <c r="FVQ43" s="219"/>
      <c r="FVR43" s="219"/>
      <c r="FVS43" s="219"/>
      <c r="FVT43" s="219"/>
      <c r="FVU43" s="219"/>
      <c r="FVV43" s="219"/>
      <c r="FVW43" s="219"/>
      <c r="FVX43" s="219"/>
      <c r="FVY43" s="219"/>
      <c r="FVZ43" s="219"/>
      <c r="FWA43" s="219"/>
      <c r="FWB43" s="219"/>
      <c r="FWC43" s="219"/>
      <c r="FWD43" s="219"/>
      <c r="FWE43" s="219"/>
      <c r="FWF43" s="219"/>
      <c r="FWG43" s="219"/>
      <c r="FWH43" s="219"/>
      <c r="FWI43" s="219"/>
      <c r="FWJ43" s="219"/>
      <c r="FWK43" s="219"/>
      <c r="FWL43" s="219"/>
      <c r="FWM43" s="219"/>
      <c r="FWN43" s="219"/>
      <c r="FWO43" s="219"/>
      <c r="FWP43" s="219"/>
      <c r="FWQ43" s="219"/>
      <c r="FWR43" s="219"/>
      <c r="FWS43" s="219"/>
      <c r="FWT43" s="219"/>
      <c r="FWU43" s="219"/>
      <c r="FWV43" s="219"/>
      <c r="FWW43" s="219"/>
      <c r="FWX43" s="219"/>
      <c r="FWY43" s="219"/>
      <c r="FWZ43" s="219"/>
      <c r="FXA43" s="219"/>
      <c r="FXB43" s="219"/>
      <c r="FXC43" s="219"/>
      <c r="FXD43" s="219"/>
      <c r="FXE43" s="219"/>
      <c r="FXF43" s="219"/>
      <c r="FXG43" s="219"/>
      <c r="FXH43" s="219"/>
      <c r="FXI43" s="219"/>
      <c r="FXJ43" s="219"/>
      <c r="FXK43" s="219"/>
      <c r="FXL43" s="219"/>
      <c r="FXM43" s="219"/>
      <c r="FXN43" s="219"/>
      <c r="FXO43" s="219"/>
      <c r="FXP43" s="219"/>
      <c r="FXQ43" s="219"/>
      <c r="FXR43" s="219"/>
      <c r="FXS43" s="219"/>
      <c r="FXT43" s="219"/>
      <c r="FXU43" s="219"/>
      <c r="FXV43" s="219"/>
      <c r="FXW43" s="219"/>
      <c r="FXX43" s="219"/>
      <c r="FXY43" s="219"/>
      <c r="FXZ43" s="219"/>
      <c r="FYA43" s="219"/>
      <c r="FYB43" s="219"/>
      <c r="FYC43" s="219"/>
      <c r="FYD43" s="219"/>
      <c r="FYE43" s="219"/>
      <c r="FYF43" s="219"/>
      <c r="FYG43" s="219"/>
      <c r="FYH43" s="219"/>
      <c r="FYI43" s="219"/>
      <c r="FYJ43" s="219"/>
      <c r="FYK43" s="219"/>
      <c r="FYL43" s="219"/>
      <c r="FYM43" s="219"/>
      <c r="FYN43" s="219"/>
      <c r="FYO43" s="219"/>
      <c r="FYP43" s="219"/>
      <c r="FYQ43" s="219"/>
      <c r="FYR43" s="219"/>
      <c r="FYS43" s="219"/>
      <c r="FYT43" s="219"/>
      <c r="FYU43" s="219"/>
      <c r="FYV43" s="219"/>
      <c r="FYW43" s="219"/>
      <c r="FYX43" s="219"/>
      <c r="FYY43" s="219"/>
      <c r="FYZ43" s="219"/>
      <c r="FZA43" s="219"/>
      <c r="FZB43" s="219"/>
      <c r="FZC43" s="219"/>
      <c r="FZD43" s="219"/>
      <c r="FZE43" s="219"/>
      <c r="FZF43" s="219"/>
      <c r="FZG43" s="219"/>
      <c r="FZH43" s="219"/>
      <c r="FZI43" s="219"/>
      <c r="FZJ43" s="219"/>
      <c r="FZK43" s="219"/>
      <c r="FZL43" s="219"/>
      <c r="FZM43" s="219"/>
      <c r="FZN43" s="219"/>
      <c r="FZO43" s="219"/>
      <c r="FZP43" s="219"/>
      <c r="FZQ43" s="219"/>
      <c r="FZR43" s="219"/>
      <c r="FZS43" s="219"/>
      <c r="FZT43" s="219"/>
      <c r="FZU43" s="219"/>
      <c r="FZV43" s="219"/>
      <c r="FZW43" s="219"/>
      <c r="FZX43" s="219"/>
      <c r="FZY43" s="219"/>
      <c r="FZZ43" s="219"/>
      <c r="GAA43" s="219"/>
      <c r="GAB43" s="219"/>
      <c r="GAC43" s="219"/>
      <c r="GAD43" s="219"/>
      <c r="GAE43" s="219"/>
      <c r="GAF43" s="219"/>
      <c r="GAG43" s="219"/>
      <c r="GAH43" s="219"/>
      <c r="GAI43" s="219"/>
      <c r="GAJ43" s="219"/>
      <c r="GAK43" s="219"/>
      <c r="GAL43" s="219"/>
      <c r="GAM43" s="219"/>
      <c r="GAN43" s="219"/>
      <c r="GAO43" s="219"/>
      <c r="GAP43" s="219"/>
      <c r="GAQ43" s="219"/>
      <c r="GAR43" s="219"/>
      <c r="GAS43" s="219"/>
      <c r="GAT43" s="219"/>
      <c r="GAU43" s="219"/>
      <c r="GAV43" s="219"/>
      <c r="GAW43" s="219"/>
      <c r="GAX43" s="219"/>
      <c r="GAY43" s="219"/>
      <c r="GAZ43" s="219"/>
      <c r="GBA43" s="219"/>
      <c r="GBB43" s="219"/>
      <c r="GBC43" s="219"/>
      <c r="GBD43" s="219"/>
      <c r="GBE43" s="219"/>
      <c r="GBF43" s="219"/>
      <c r="GBG43" s="219"/>
      <c r="GBH43" s="219"/>
      <c r="GBI43" s="219"/>
      <c r="GBJ43" s="219"/>
      <c r="GBK43" s="219"/>
      <c r="GBL43" s="219"/>
      <c r="GBM43" s="219"/>
      <c r="GBN43" s="219"/>
      <c r="GBO43" s="219"/>
      <c r="GBP43" s="219"/>
      <c r="GBQ43" s="219"/>
      <c r="GBR43" s="219"/>
      <c r="GBS43" s="219"/>
      <c r="GBT43" s="219"/>
      <c r="GBU43" s="219"/>
      <c r="GBV43" s="219"/>
      <c r="GBW43" s="219"/>
      <c r="GBX43" s="219"/>
      <c r="GBY43" s="219"/>
      <c r="GBZ43" s="219"/>
      <c r="GCA43" s="219"/>
      <c r="GCB43" s="219"/>
      <c r="GCC43" s="219"/>
      <c r="GCD43" s="219"/>
      <c r="GCE43" s="219"/>
      <c r="GCF43" s="219"/>
      <c r="GCG43" s="219"/>
      <c r="GCH43" s="219"/>
      <c r="GCI43" s="219"/>
      <c r="GCJ43" s="219"/>
      <c r="GCK43" s="219"/>
      <c r="GCL43" s="219"/>
      <c r="GCM43" s="219"/>
      <c r="GCN43" s="219"/>
      <c r="GCO43" s="219"/>
      <c r="GCP43" s="219"/>
      <c r="GCQ43" s="219"/>
      <c r="GCR43" s="219"/>
      <c r="GCS43" s="219"/>
      <c r="GCT43" s="219"/>
      <c r="GCU43" s="219"/>
      <c r="GCV43" s="219"/>
      <c r="GCW43" s="219"/>
      <c r="GCX43" s="219"/>
      <c r="GCY43" s="219"/>
      <c r="GCZ43" s="219"/>
      <c r="GDA43" s="219"/>
      <c r="GDB43" s="219"/>
      <c r="GDC43" s="219"/>
      <c r="GDD43" s="219"/>
      <c r="GDE43" s="219"/>
      <c r="GDF43" s="219"/>
      <c r="GDG43" s="219"/>
      <c r="GDH43" s="219"/>
      <c r="GDI43" s="219"/>
      <c r="GDJ43" s="219"/>
      <c r="GDK43" s="219"/>
      <c r="GDL43" s="219"/>
      <c r="GDM43" s="219"/>
      <c r="GDN43" s="219"/>
      <c r="GDO43" s="219"/>
      <c r="GDP43" s="219"/>
      <c r="GDQ43" s="219"/>
      <c r="GDR43" s="219"/>
      <c r="GDS43" s="219"/>
      <c r="GDT43" s="219"/>
      <c r="GDU43" s="219"/>
      <c r="GDV43" s="219"/>
      <c r="GDW43" s="219"/>
      <c r="GDX43" s="219"/>
      <c r="GDY43" s="219"/>
      <c r="GDZ43" s="219"/>
      <c r="GEA43" s="219"/>
      <c r="GEB43" s="219"/>
      <c r="GEC43" s="219"/>
      <c r="GED43" s="219"/>
      <c r="GEE43" s="219"/>
      <c r="GEF43" s="219"/>
      <c r="GEG43" s="219"/>
      <c r="GEH43" s="219"/>
      <c r="GEI43" s="219"/>
      <c r="GEJ43" s="219"/>
      <c r="GEK43" s="219"/>
      <c r="GEL43" s="219"/>
      <c r="GEM43" s="219"/>
      <c r="GEN43" s="219"/>
      <c r="GEO43" s="219"/>
      <c r="GEP43" s="219"/>
      <c r="GEQ43" s="219"/>
      <c r="GER43" s="219"/>
      <c r="GES43" s="219"/>
      <c r="GET43" s="219"/>
      <c r="GEU43" s="219"/>
      <c r="GEV43" s="219"/>
      <c r="GEW43" s="219"/>
      <c r="GEX43" s="219"/>
      <c r="GEY43" s="219"/>
      <c r="GEZ43" s="219"/>
      <c r="GFA43" s="219"/>
      <c r="GFB43" s="219"/>
      <c r="GFC43" s="219"/>
      <c r="GFD43" s="219"/>
      <c r="GFE43" s="219"/>
      <c r="GFF43" s="219"/>
      <c r="GFG43" s="219"/>
      <c r="GFH43" s="219"/>
      <c r="GFI43" s="219"/>
      <c r="GFJ43" s="219"/>
      <c r="GFK43" s="219"/>
      <c r="GFL43" s="219"/>
      <c r="GFM43" s="219"/>
      <c r="GFN43" s="219"/>
      <c r="GFO43" s="219"/>
      <c r="GFP43" s="219"/>
      <c r="GFQ43" s="219"/>
      <c r="GFR43" s="219"/>
      <c r="GFS43" s="219"/>
      <c r="GFT43" s="219"/>
      <c r="GFU43" s="219"/>
      <c r="GFV43" s="219"/>
      <c r="GFW43" s="219"/>
      <c r="GFX43" s="219"/>
      <c r="GFY43" s="219"/>
      <c r="GFZ43" s="219"/>
      <c r="GGA43" s="219"/>
      <c r="GGB43" s="219"/>
      <c r="GGC43" s="219"/>
      <c r="GGD43" s="219"/>
      <c r="GGE43" s="219"/>
      <c r="GGF43" s="219"/>
      <c r="GGG43" s="219"/>
      <c r="GGH43" s="219"/>
      <c r="GGI43" s="219"/>
      <c r="GGJ43" s="219"/>
      <c r="GGK43" s="219"/>
      <c r="GGL43" s="219"/>
      <c r="GGM43" s="219"/>
      <c r="GGN43" s="219"/>
      <c r="GGO43" s="219"/>
      <c r="GGP43" s="219"/>
      <c r="GGQ43" s="219"/>
      <c r="GGR43" s="219"/>
      <c r="GGS43" s="219"/>
      <c r="GGT43" s="219"/>
      <c r="GGU43" s="219"/>
      <c r="GGV43" s="219"/>
      <c r="GGW43" s="219"/>
      <c r="GGX43" s="219"/>
      <c r="GGY43" s="219"/>
      <c r="GGZ43" s="219"/>
      <c r="GHA43" s="219"/>
      <c r="GHB43" s="219"/>
      <c r="GHC43" s="219"/>
      <c r="GHD43" s="219"/>
      <c r="GHE43" s="219"/>
      <c r="GHF43" s="219"/>
      <c r="GHG43" s="219"/>
      <c r="GHH43" s="219"/>
      <c r="GHI43" s="219"/>
      <c r="GHJ43" s="219"/>
      <c r="GHK43" s="219"/>
      <c r="GHL43" s="219"/>
      <c r="GHM43" s="219"/>
      <c r="GHN43" s="219"/>
      <c r="GHO43" s="219"/>
      <c r="GHP43" s="219"/>
      <c r="GHQ43" s="219"/>
      <c r="GHR43" s="219"/>
      <c r="GHS43" s="219"/>
      <c r="GHT43" s="219"/>
      <c r="GHU43" s="219"/>
      <c r="GHV43" s="219"/>
      <c r="GHW43" s="219"/>
      <c r="GHX43" s="219"/>
      <c r="GHY43" s="219"/>
      <c r="GHZ43" s="219"/>
      <c r="GIA43" s="219"/>
      <c r="GIB43" s="219"/>
      <c r="GIC43" s="219"/>
      <c r="GID43" s="219"/>
      <c r="GIE43" s="219"/>
      <c r="GIF43" s="219"/>
      <c r="GIG43" s="219"/>
      <c r="GIH43" s="219"/>
      <c r="GII43" s="219"/>
      <c r="GIJ43" s="219"/>
      <c r="GIK43" s="219"/>
      <c r="GIL43" s="219"/>
      <c r="GIM43" s="219"/>
      <c r="GIN43" s="219"/>
      <c r="GIO43" s="219"/>
      <c r="GIP43" s="219"/>
      <c r="GIQ43" s="219"/>
      <c r="GIR43" s="219"/>
      <c r="GIS43" s="219"/>
      <c r="GIT43" s="219"/>
      <c r="GIU43" s="219"/>
      <c r="GIV43" s="219"/>
      <c r="GIW43" s="219"/>
      <c r="GIX43" s="219"/>
      <c r="GIY43" s="219"/>
      <c r="GIZ43" s="219"/>
      <c r="GJA43" s="219"/>
      <c r="GJB43" s="219"/>
      <c r="GJC43" s="219"/>
      <c r="GJD43" s="219"/>
      <c r="GJE43" s="219"/>
      <c r="GJF43" s="219"/>
      <c r="GJG43" s="219"/>
      <c r="GJH43" s="219"/>
      <c r="GJI43" s="219"/>
      <c r="GJJ43" s="219"/>
      <c r="GJK43" s="219"/>
      <c r="GJL43" s="219"/>
      <c r="GJM43" s="219"/>
      <c r="GJN43" s="219"/>
      <c r="GJO43" s="219"/>
      <c r="GJP43" s="219"/>
      <c r="GJQ43" s="219"/>
      <c r="GJR43" s="219"/>
      <c r="GJS43" s="219"/>
      <c r="GJT43" s="219"/>
      <c r="GJU43" s="219"/>
      <c r="GJV43" s="219"/>
      <c r="GJW43" s="219"/>
      <c r="GJX43" s="219"/>
      <c r="GJY43" s="219"/>
      <c r="GJZ43" s="219"/>
      <c r="GKA43" s="219"/>
      <c r="GKB43" s="219"/>
      <c r="GKC43" s="219"/>
      <c r="GKD43" s="219"/>
      <c r="GKE43" s="219"/>
      <c r="GKF43" s="219"/>
      <c r="GKG43" s="219"/>
      <c r="GKH43" s="219"/>
      <c r="GKI43" s="219"/>
      <c r="GKJ43" s="219"/>
      <c r="GKK43" s="219"/>
      <c r="GKL43" s="219"/>
      <c r="GKM43" s="219"/>
      <c r="GKN43" s="219"/>
      <c r="GKO43" s="219"/>
      <c r="GKP43" s="219"/>
      <c r="GKQ43" s="219"/>
      <c r="GKR43" s="219"/>
      <c r="GKS43" s="219"/>
      <c r="GKT43" s="219"/>
      <c r="GKU43" s="219"/>
      <c r="GKV43" s="219"/>
      <c r="GKW43" s="219"/>
      <c r="GKX43" s="219"/>
      <c r="GKY43" s="219"/>
      <c r="GKZ43" s="219"/>
      <c r="GLA43" s="219"/>
      <c r="GLB43" s="219"/>
      <c r="GLC43" s="219"/>
      <c r="GLD43" s="219"/>
      <c r="GLE43" s="219"/>
      <c r="GLF43" s="219"/>
      <c r="GLG43" s="219"/>
      <c r="GLH43" s="219"/>
      <c r="GLI43" s="219"/>
      <c r="GLJ43" s="219"/>
      <c r="GLK43" s="219"/>
      <c r="GLL43" s="219"/>
      <c r="GLM43" s="219"/>
      <c r="GLN43" s="219"/>
      <c r="GLO43" s="219"/>
      <c r="GLP43" s="219"/>
      <c r="GLQ43" s="219"/>
      <c r="GLR43" s="219"/>
      <c r="GLS43" s="219"/>
      <c r="GLT43" s="219"/>
      <c r="GLU43" s="219"/>
      <c r="GLV43" s="219"/>
      <c r="GLW43" s="219"/>
      <c r="GLX43" s="219"/>
      <c r="GLY43" s="219"/>
      <c r="GLZ43" s="219"/>
      <c r="GMA43" s="219"/>
      <c r="GMB43" s="219"/>
      <c r="GMC43" s="219"/>
      <c r="GMD43" s="219"/>
      <c r="GME43" s="219"/>
      <c r="GMF43" s="219"/>
      <c r="GMG43" s="219"/>
      <c r="GMH43" s="219"/>
      <c r="GMI43" s="219"/>
      <c r="GMJ43" s="219"/>
      <c r="GMK43" s="219"/>
      <c r="GML43" s="219"/>
      <c r="GMM43" s="219"/>
      <c r="GMN43" s="219"/>
      <c r="GMO43" s="219"/>
      <c r="GMP43" s="219"/>
      <c r="GMQ43" s="219"/>
      <c r="GMR43" s="219"/>
      <c r="GMS43" s="219"/>
      <c r="GMT43" s="219"/>
      <c r="GMU43" s="219"/>
      <c r="GMV43" s="219"/>
      <c r="GMW43" s="219"/>
      <c r="GMX43" s="219"/>
      <c r="GMY43" s="219"/>
      <c r="GMZ43" s="219"/>
      <c r="GNA43" s="219"/>
      <c r="GNB43" s="219"/>
      <c r="GNC43" s="219"/>
      <c r="GND43" s="219"/>
      <c r="GNE43" s="219"/>
      <c r="GNF43" s="219"/>
      <c r="GNG43" s="219"/>
      <c r="GNH43" s="219"/>
      <c r="GNI43" s="219"/>
      <c r="GNJ43" s="219"/>
      <c r="GNK43" s="219"/>
      <c r="GNL43" s="219"/>
      <c r="GNM43" s="219"/>
      <c r="GNN43" s="219"/>
      <c r="GNO43" s="219"/>
      <c r="GNP43" s="219"/>
      <c r="GNQ43" s="219"/>
      <c r="GNR43" s="219"/>
      <c r="GNS43" s="219"/>
      <c r="GNT43" s="219"/>
      <c r="GNU43" s="219"/>
      <c r="GNV43" s="219"/>
      <c r="GNW43" s="219"/>
      <c r="GNX43" s="219"/>
      <c r="GNY43" s="219"/>
      <c r="GNZ43" s="219"/>
      <c r="GOA43" s="219"/>
      <c r="GOB43" s="219"/>
      <c r="GOC43" s="219"/>
      <c r="GOD43" s="219"/>
      <c r="GOE43" s="219"/>
      <c r="GOF43" s="219"/>
      <c r="GOG43" s="219"/>
      <c r="GOH43" s="219"/>
      <c r="GOI43" s="219"/>
      <c r="GOJ43" s="219"/>
      <c r="GOK43" s="219"/>
      <c r="GOL43" s="219"/>
      <c r="GOM43" s="219"/>
      <c r="GON43" s="219"/>
      <c r="GOO43" s="219"/>
      <c r="GOP43" s="219"/>
      <c r="GOQ43" s="219"/>
      <c r="GOR43" s="219"/>
      <c r="GOS43" s="219"/>
      <c r="GOT43" s="219"/>
      <c r="GOU43" s="219"/>
      <c r="GOV43" s="219"/>
      <c r="GOW43" s="219"/>
      <c r="GOX43" s="219"/>
      <c r="GOY43" s="219"/>
      <c r="GOZ43" s="219"/>
      <c r="GPA43" s="219"/>
      <c r="GPB43" s="219"/>
      <c r="GPC43" s="219"/>
      <c r="GPD43" s="219"/>
      <c r="GPE43" s="219"/>
      <c r="GPF43" s="219"/>
      <c r="GPG43" s="219"/>
      <c r="GPH43" s="219"/>
      <c r="GPI43" s="219"/>
      <c r="GPJ43" s="219"/>
      <c r="GPK43" s="219"/>
      <c r="GPL43" s="219"/>
      <c r="GPM43" s="219"/>
      <c r="GPN43" s="219"/>
      <c r="GPO43" s="219"/>
      <c r="GPP43" s="219"/>
      <c r="GPQ43" s="219"/>
      <c r="GPR43" s="219"/>
      <c r="GPS43" s="219"/>
      <c r="GPT43" s="219"/>
      <c r="GPU43" s="219"/>
      <c r="GPV43" s="219"/>
      <c r="GPW43" s="219"/>
      <c r="GPX43" s="219"/>
      <c r="GPY43" s="219"/>
      <c r="GPZ43" s="219"/>
      <c r="GQA43" s="219"/>
      <c r="GQB43" s="219"/>
      <c r="GQC43" s="219"/>
      <c r="GQD43" s="219"/>
      <c r="GQE43" s="219"/>
      <c r="GQF43" s="219"/>
      <c r="GQG43" s="219"/>
      <c r="GQH43" s="219"/>
      <c r="GQI43" s="219"/>
      <c r="GQJ43" s="219"/>
      <c r="GQK43" s="219"/>
      <c r="GQL43" s="219"/>
      <c r="GQM43" s="219"/>
      <c r="GQN43" s="219"/>
      <c r="GQO43" s="219"/>
      <c r="GQP43" s="219"/>
      <c r="GQQ43" s="219"/>
      <c r="GQR43" s="219"/>
      <c r="GQS43" s="219"/>
      <c r="GQT43" s="219"/>
      <c r="GQU43" s="219"/>
      <c r="GQV43" s="219"/>
      <c r="GQW43" s="219"/>
      <c r="GQX43" s="219"/>
      <c r="GQY43" s="219"/>
      <c r="GQZ43" s="219"/>
      <c r="GRA43" s="219"/>
      <c r="GRB43" s="219"/>
      <c r="GRC43" s="219"/>
      <c r="GRD43" s="219"/>
      <c r="GRE43" s="219"/>
      <c r="GRF43" s="219"/>
      <c r="GRG43" s="219"/>
      <c r="GRH43" s="219"/>
      <c r="GRI43" s="219"/>
      <c r="GRJ43" s="219"/>
      <c r="GRK43" s="219"/>
      <c r="GRL43" s="219"/>
      <c r="GRM43" s="219"/>
      <c r="GRN43" s="219"/>
      <c r="GRO43" s="219"/>
      <c r="GRP43" s="219"/>
      <c r="GRQ43" s="219"/>
      <c r="GRR43" s="219"/>
      <c r="GRS43" s="219"/>
      <c r="GRT43" s="219"/>
      <c r="GRU43" s="219"/>
      <c r="GRV43" s="219"/>
      <c r="GRW43" s="219"/>
      <c r="GRX43" s="219"/>
      <c r="GRY43" s="219"/>
      <c r="GRZ43" s="219"/>
      <c r="GSA43" s="219"/>
      <c r="GSB43" s="219"/>
      <c r="GSC43" s="219"/>
      <c r="GSD43" s="219"/>
      <c r="GSE43" s="219"/>
      <c r="GSF43" s="219"/>
      <c r="GSG43" s="219"/>
      <c r="GSH43" s="219"/>
      <c r="GSI43" s="219"/>
      <c r="GSJ43" s="219"/>
      <c r="GSK43" s="219"/>
      <c r="GSL43" s="219"/>
      <c r="GSM43" s="219"/>
      <c r="GSN43" s="219"/>
      <c r="GSO43" s="219"/>
      <c r="GSP43" s="219"/>
      <c r="GSQ43" s="219"/>
      <c r="GSR43" s="219"/>
      <c r="GSS43" s="219"/>
      <c r="GST43" s="219"/>
      <c r="GSU43" s="219"/>
      <c r="GSV43" s="219"/>
      <c r="GSW43" s="219"/>
      <c r="GSX43" s="219"/>
      <c r="GSY43" s="219"/>
      <c r="GSZ43" s="219"/>
      <c r="GTA43" s="219"/>
      <c r="GTB43" s="219"/>
      <c r="GTC43" s="219"/>
      <c r="GTD43" s="219"/>
      <c r="GTE43" s="219"/>
      <c r="GTF43" s="219"/>
      <c r="GTG43" s="219"/>
      <c r="GTH43" s="219"/>
      <c r="GTI43" s="219"/>
      <c r="GTJ43" s="219"/>
      <c r="GTK43" s="219"/>
      <c r="GTL43" s="219"/>
      <c r="GTM43" s="219"/>
      <c r="GTN43" s="219"/>
      <c r="GTO43" s="219"/>
      <c r="GTP43" s="219"/>
      <c r="GTQ43" s="219"/>
      <c r="GTR43" s="219"/>
      <c r="GTS43" s="219"/>
      <c r="GTT43" s="219"/>
      <c r="GTU43" s="219"/>
      <c r="GTV43" s="219"/>
      <c r="GTW43" s="219"/>
      <c r="GTX43" s="219"/>
      <c r="GTY43" s="219"/>
      <c r="GTZ43" s="219"/>
      <c r="GUA43" s="219"/>
      <c r="GUB43" s="219"/>
      <c r="GUC43" s="219"/>
      <c r="GUD43" s="219"/>
      <c r="GUE43" s="219"/>
      <c r="GUF43" s="219"/>
      <c r="GUG43" s="219"/>
      <c r="GUH43" s="219"/>
      <c r="GUI43" s="219"/>
      <c r="GUJ43" s="219"/>
      <c r="GUK43" s="219"/>
      <c r="GUL43" s="219"/>
      <c r="GUM43" s="219"/>
      <c r="GUN43" s="219"/>
      <c r="GUO43" s="219"/>
      <c r="GUP43" s="219"/>
      <c r="GUQ43" s="219"/>
      <c r="GUR43" s="219"/>
      <c r="GUS43" s="219"/>
      <c r="GUT43" s="219"/>
      <c r="GUU43" s="219"/>
      <c r="GUV43" s="219"/>
      <c r="GUW43" s="219"/>
      <c r="GUX43" s="219"/>
      <c r="GUY43" s="219"/>
      <c r="GUZ43" s="219"/>
      <c r="GVA43" s="219"/>
      <c r="GVB43" s="219"/>
      <c r="GVC43" s="219"/>
      <c r="GVD43" s="219"/>
      <c r="GVE43" s="219"/>
      <c r="GVF43" s="219"/>
      <c r="GVG43" s="219"/>
      <c r="GVH43" s="219"/>
      <c r="GVI43" s="219"/>
      <c r="GVJ43" s="219"/>
      <c r="GVK43" s="219"/>
      <c r="GVL43" s="219"/>
      <c r="GVM43" s="219"/>
      <c r="GVN43" s="219"/>
      <c r="GVO43" s="219"/>
      <c r="GVP43" s="219"/>
      <c r="GVQ43" s="219"/>
      <c r="GVR43" s="219"/>
      <c r="GVS43" s="219"/>
      <c r="GVT43" s="219"/>
      <c r="GVU43" s="219"/>
      <c r="GVV43" s="219"/>
      <c r="GVW43" s="219"/>
      <c r="GVX43" s="219"/>
      <c r="GVY43" s="219"/>
      <c r="GVZ43" s="219"/>
      <c r="GWA43" s="219"/>
      <c r="GWB43" s="219"/>
      <c r="GWC43" s="219"/>
      <c r="GWD43" s="219"/>
      <c r="GWE43" s="219"/>
      <c r="GWF43" s="219"/>
      <c r="GWG43" s="219"/>
      <c r="GWH43" s="219"/>
      <c r="GWI43" s="219"/>
      <c r="GWJ43" s="219"/>
      <c r="GWK43" s="219"/>
      <c r="GWL43" s="219"/>
      <c r="GWM43" s="219"/>
      <c r="GWN43" s="219"/>
      <c r="GWO43" s="219"/>
      <c r="GWP43" s="219"/>
      <c r="GWQ43" s="219"/>
      <c r="GWR43" s="219"/>
      <c r="GWS43" s="219"/>
      <c r="GWT43" s="219"/>
      <c r="GWU43" s="219"/>
      <c r="GWV43" s="219"/>
      <c r="GWW43" s="219"/>
      <c r="GWX43" s="219"/>
      <c r="GWY43" s="219"/>
      <c r="GWZ43" s="219"/>
      <c r="GXA43" s="219"/>
      <c r="GXB43" s="219"/>
      <c r="GXC43" s="219"/>
      <c r="GXD43" s="219"/>
      <c r="GXE43" s="219"/>
      <c r="GXF43" s="219"/>
      <c r="GXG43" s="219"/>
      <c r="GXH43" s="219"/>
      <c r="GXI43" s="219"/>
      <c r="GXJ43" s="219"/>
      <c r="GXK43" s="219"/>
      <c r="GXL43" s="219"/>
      <c r="GXM43" s="219"/>
      <c r="GXN43" s="219"/>
      <c r="GXO43" s="219"/>
      <c r="GXP43" s="219"/>
      <c r="GXQ43" s="219"/>
      <c r="GXR43" s="219"/>
      <c r="GXS43" s="219"/>
      <c r="GXT43" s="219"/>
      <c r="GXU43" s="219"/>
      <c r="GXV43" s="219"/>
      <c r="GXW43" s="219"/>
      <c r="GXX43" s="219"/>
      <c r="GXY43" s="219"/>
      <c r="GXZ43" s="219"/>
      <c r="GYA43" s="219"/>
      <c r="GYB43" s="219"/>
      <c r="GYC43" s="219"/>
      <c r="GYD43" s="219"/>
      <c r="GYE43" s="219"/>
      <c r="GYF43" s="219"/>
      <c r="GYG43" s="219"/>
      <c r="GYH43" s="219"/>
      <c r="GYI43" s="219"/>
      <c r="GYJ43" s="219"/>
      <c r="GYK43" s="219"/>
      <c r="GYL43" s="219"/>
      <c r="GYM43" s="219"/>
      <c r="GYN43" s="219"/>
      <c r="GYO43" s="219"/>
      <c r="GYP43" s="219"/>
      <c r="GYQ43" s="219"/>
      <c r="GYR43" s="219"/>
      <c r="GYS43" s="219"/>
      <c r="GYT43" s="219"/>
      <c r="GYU43" s="219"/>
      <c r="GYV43" s="219"/>
      <c r="GYW43" s="219"/>
      <c r="GYX43" s="219"/>
      <c r="GYY43" s="219"/>
      <c r="GYZ43" s="219"/>
      <c r="GZA43" s="219"/>
      <c r="GZB43" s="219"/>
      <c r="GZC43" s="219"/>
      <c r="GZD43" s="219"/>
      <c r="GZE43" s="219"/>
      <c r="GZF43" s="219"/>
      <c r="GZG43" s="219"/>
      <c r="GZH43" s="219"/>
      <c r="GZI43" s="219"/>
      <c r="GZJ43" s="219"/>
      <c r="GZK43" s="219"/>
      <c r="GZL43" s="219"/>
      <c r="GZM43" s="219"/>
      <c r="GZN43" s="219"/>
      <c r="GZO43" s="219"/>
      <c r="GZP43" s="219"/>
      <c r="GZQ43" s="219"/>
      <c r="GZR43" s="219"/>
      <c r="GZS43" s="219"/>
      <c r="GZT43" s="219"/>
      <c r="GZU43" s="219"/>
      <c r="GZV43" s="219"/>
      <c r="GZW43" s="219"/>
      <c r="GZX43" s="219"/>
      <c r="GZY43" s="219"/>
      <c r="GZZ43" s="219"/>
      <c r="HAA43" s="219"/>
      <c r="HAB43" s="219"/>
      <c r="HAC43" s="219"/>
      <c r="HAD43" s="219"/>
      <c r="HAE43" s="219"/>
      <c r="HAF43" s="219"/>
      <c r="HAG43" s="219"/>
      <c r="HAH43" s="219"/>
      <c r="HAI43" s="219"/>
      <c r="HAJ43" s="219"/>
      <c r="HAK43" s="219"/>
      <c r="HAL43" s="219"/>
      <c r="HAM43" s="219"/>
      <c r="HAN43" s="219"/>
      <c r="HAO43" s="219"/>
      <c r="HAP43" s="219"/>
      <c r="HAQ43" s="219"/>
      <c r="HAR43" s="219"/>
      <c r="HAS43" s="219"/>
      <c r="HAT43" s="219"/>
      <c r="HAU43" s="219"/>
      <c r="HAV43" s="219"/>
      <c r="HAW43" s="219"/>
      <c r="HAX43" s="219"/>
      <c r="HAY43" s="219"/>
      <c r="HAZ43" s="219"/>
      <c r="HBA43" s="219"/>
      <c r="HBB43" s="219"/>
      <c r="HBC43" s="219"/>
      <c r="HBD43" s="219"/>
      <c r="HBE43" s="219"/>
      <c r="HBF43" s="219"/>
      <c r="HBG43" s="219"/>
      <c r="HBH43" s="219"/>
      <c r="HBI43" s="219"/>
      <c r="HBJ43" s="219"/>
      <c r="HBK43" s="219"/>
      <c r="HBL43" s="219"/>
      <c r="HBM43" s="219"/>
      <c r="HBN43" s="219"/>
      <c r="HBO43" s="219"/>
      <c r="HBP43" s="219"/>
      <c r="HBQ43" s="219"/>
      <c r="HBR43" s="219"/>
      <c r="HBS43" s="219"/>
      <c r="HBT43" s="219"/>
      <c r="HBU43" s="219"/>
      <c r="HBV43" s="219"/>
      <c r="HBW43" s="219"/>
      <c r="HBX43" s="219"/>
      <c r="HBY43" s="219"/>
      <c r="HBZ43" s="219"/>
      <c r="HCA43" s="219"/>
      <c r="HCB43" s="219"/>
      <c r="HCC43" s="219"/>
      <c r="HCD43" s="219"/>
      <c r="HCE43" s="219"/>
      <c r="HCF43" s="219"/>
      <c r="HCG43" s="219"/>
      <c r="HCH43" s="219"/>
      <c r="HCI43" s="219"/>
      <c r="HCJ43" s="219"/>
      <c r="HCK43" s="219"/>
      <c r="HCL43" s="219"/>
      <c r="HCM43" s="219"/>
      <c r="HCN43" s="219"/>
      <c r="HCO43" s="219"/>
      <c r="HCP43" s="219"/>
      <c r="HCQ43" s="219"/>
      <c r="HCR43" s="219"/>
      <c r="HCS43" s="219"/>
      <c r="HCT43" s="219"/>
      <c r="HCU43" s="219"/>
      <c r="HCV43" s="219"/>
      <c r="HCW43" s="219"/>
      <c r="HCX43" s="219"/>
      <c r="HCY43" s="219"/>
      <c r="HCZ43" s="219"/>
      <c r="HDA43" s="219"/>
      <c r="HDB43" s="219"/>
      <c r="HDC43" s="219"/>
      <c r="HDD43" s="219"/>
      <c r="HDE43" s="219"/>
      <c r="HDF43" s="219"/>
      <c r="HDG43" s="219"/>
      <c r="HDH43" s="219"/>
      <c r="HDI43" s="219"/>
      <c r="HDJ43" s="219"/>
      <c r="HDK43" s="219"/>
      <c r="HDL43" s="219"/>
      <c r="HDM43" s="219"/>
      <c r="HDN43" s="219"/>
      <c r="HDO43" s="219"/>
      <c r="HDP43" s="219"/>
      <c r="HDQ43" s="219"/>
      <c r="HDR43" s="219"/>
      <c r="HDS43" s="219"/>
      <c r="HDT43" s="219"/>
      <c r="HDU43" s="219"/>
      <c r="HDV43" s="219"/>
      <c r="HDW43" s="219"/>
      <c r="HDX43" s="219"/>
      <c r="HDY43" s="219"/>
      <c r="HDZ43" s="219"/>
      <c r="HEA43" s="219"/>
      <c r="HEB43" s="219"/>
      <c r="HEC43" s="219"/>
      <c r="HED43" s="219"/>
      <c r="HEE43" s="219"/>
      <c r="HEF43" s="219"/>
      <c r="HEG43" s="219"/>
      <c r="HEH43" s="219"/>
      <c r="HEI43" s="219"/>
      <c r="HEJ43" s="219"/>
      <c r="HEK43" s="219"/>
      <c r="HEL43" s="219"/>
      <c r="HEM43" s="219"/>
      <c r="HEN43" s="219"/>
      <c r="HEO43" s="219"/>
      <c r="HEP43" s="219"/>
      <c r="HEQ43" s="219"/>
      <c r="HER43" s="219"/>
      <c r="HES43" s="219"/>
      <c r="HET43" s="219"/>
      <c r="HEU43" s="219"/>
      <c r="HEV43" s="219"/>
      <c r="HEW43" s="219"/>
      <c r="HEX43" s="219"/>
      <c r="HEY43" s="219"/>
      <c r="HEZ43" s="219"/>
      <c r="HFA43" s="219"/>
      <c r="HFB43" s="219"/>
      <c r="HFC43" s="219"/>
      <c r="HFD43" s="219"/>
      <c r="HFE43" s="219"/>
      <c r="HFF43" s="219"/>
      <c r="HFG43" s="219"/>
      <c r="HFH43" s="219"/>
      <c r="HFI43" s="219"/>
      <c r="HFJ43" s="219"/>
      <c r="HFK43" s="219"/>
      <c r="HFL43" s="219"/>
      <c r="HFM43" s="219"/>
      <c r="HFN43" s="219"/>
      <c r="HFO43" s="219"/>
      <c r="HFP43" s="219"/>
      <c r="HFQ43" s="219"/>
      <c r="HFR43" s="219"/>
      <c r="HFS43" s="219"/>
      <c r="HFT43" s="219"/>
      <c r="HFU43" s="219"/>
      <c r="HFV43" s="219"/>
      <c r="HFW43" s="219"/>
      <c r="HFX43" s="219"/>
      <c r="HFY43" s="219"/>
      <c r="HFZ43" s="219"/>
      <c r="HGA43" s="219"/>
      <c r="HGB43" s="219"/>
      <c r="HGC43" s="219"/>
      <c r="HGD43" s="219"/>
      <c r="HGE43" s="219"/>
      <c r="HGF43" s="219"/>
      <c r="HGG43" s="219"/>
      <c r="HGH43" s="219"/>
      <c r="HGI43" s="219"/>
      <c r="HGJ43" s="219"/>
      <c r="HGK43" s="219"/>
      <c r="HGL43" s="219"/>
      <c r="HGM43" s="219"/>
      <c r="HGN43" s="219"/>
      <c r="HGO43" s="219"/>
      <c r="HGP43" s="219"/>
      <c r="HGQ43" s="219"/>
      <c r="HGR43" s="219"/>
      <c r="HGS43" s="219"/>
      <c r="HGT43" s="219"/>
      <c r="HGU43" s="219"/>
      <c r="HGV43" s="219"/>
      <c r="HGW43" s="219"/>
      <c r="HGX43" s="219"/>
      <c r="HGY43" s="219"/>
      <c r="HGZ43" s="219"/>
      <c r="HHA43" s="219"/>
      <c r="HHB43" s="219"/>
      <c r="HHC43" s="219"/>
      <c r="HHD43" s="219"/>
      <c r="HHE43" s="219"/>
      <c r="HHF43" s="219"/>
      <c r="HHG43" s="219"/>
      <c r="HHH43" s="219"/>
      <c r="HHI43" s="219"/>
      <c r="HHJ43" s="219"/>
      <c r="HHK43" s="219"/>
      <c r="HHL43" s="219"/>
      <c r="HHM43" s="219"/>
      <c r="HHN43" s="219"/>
      <c r="HHO43" s="219"/>
      <c r="HHP43" s="219"/>
      <c r="HHQ43" s="219"/>
      <c r="HHR43" s="219"/>
      <c r="HHS43" s="219"/>
      <c r="HHT43" s="219"/>
      <c r="HHU43" s="219"/>
      <c r="HHV43" s="219"/>
      <c r="HHW43" s="219"/>
      <c r="HHX43" s="219"/>
      <c r="HHY43" s="219"/>
      <c r="HHZ43" s="219"/>
      <c r="HIA43" s="219"/>
      <c r="HIB43" s="219"/>
      <c r="HIC43" s="219"/>
      <c r="HID43" s="219"/>
      <c r="HIE43" s="219"/>
      <c r="HIF43" s="219"/>
      <c r="HIG43" s="219"/>
      <c r="HIH43" s="219"/>
      <c r="HII43" s="219"/>
      <c r="HIJ43" s="219"/>
      <c r="HIK43" s="219"/>
      <c r="HIL43" s="219"/>
      <c r="HIM43" s="219"/>
      <c r="HIN43" s="219"/>
      <c r="HIO43" s="219"/>
      <c r="HIP43" s="219"/>
      <c r="HIQ43" s="219"/>
      <c r="HIR43" s="219"/>
      <c r="HIS43" s="219"/>
      <c r="HIT43" s="219"/>
      <c r="HIU43" s="219"/>
      <c r="HIV43" s="219"/>
      <c r="HIW43" s="219"/>
      <c r="HIX43" s="219"/>
      <c r="HIY43" s="219"/>
      <c r="HIZ43" s="219"/>
      <c r="HJA43" s="219"/>
      <c r="HJB43" s="219"/>
      <c r="HJC43" s="219"/>
      <c r="HJD43" s="219"/>
      <c r="HJE43" s="219"/>
      <c r="HJF43" s="219"/>
      <c r="HJG43" s="219"/>
      <c r="HJH43" s="219"/>
      <c r="HJI43" s="219"/>
      <c r="HJJ43" s="219"/>
      <c r="HJK43" s="219"/>
      <c r="HJL43" s="219"/>
      <c r="HJM43" s="219"/>
      <c r="HJN43" s="219"/>
      <c r="HJO43" s="219"/>
      <c r="HJP43" s="219"/>
      <c r="HJQ43" s="219"/>
      <c r="HJR43" s="219"/>
      <c r="HJS43" s="219"/>
      <c r="HJT43" s="219"/>
      <c r="HJU43" s="219"/>
      <c r="HJV43" s="219"/>
      <c r="HJW43" s="219"/>
      <c r="HJX43" s="219"/>
      <c r="HJY43" s="219"/>
      <c r="HJZ43" s="219"/>
      <c r="HKA43" s="219"/>
      <c r="HKB43" s="219"/>
      <c r="HKC43" s="219"/>
      <c r="HKD43" s="219"/>
      <c r="HKE43" s="219"/>
      <c r="HKF43" s="219"/>
      <c r="HKG43" s="219"/>
      <c r="HKH43" s="219"/>
      <c r="HKI43" s="219"/>
      <c r="HKJ43" s="219"/>
      <c r="HKK43" s="219"/>
      <c r="HKL43" s="219"/>
      <c r="HKM43" s="219"/>
      <c r="HKN43" s="219"/>
      <c r="HKO43" s="219"/>
      <c r="HKP43" s="219"/>
      <c r="HKQ43" s="219"/>
      <c r="HKR43" s="219"/>
      <c r="HKS43" s="219"/>
      <c r="HKT43" s="219"/>
      <c r="HKU43" s="219"/>
      <c r="HKV43" s="219"/>
      <c r="HKW43" s="219"/>
      <c r="HKX43" s="219"/>
      <c r="HKY43" s="219"/>
      <c r="HKZ43" s="219"/>
      <c r="HLA43" s="219"/>
      <c r="HLB43" s="219"/>
      <c r="HLC43" s="219"/>
      <c r="HLD43" s="219"/>
      <c r="HLE43" s="219"/>
      <c r="HLF43" s="219"/>
      <c r="HLG43" s="219"/>
      <c r="HLH43" s="219"/>
      <c r="HLI43" s="219"/>
      <c r="HLJ43" s="219"/>
      <c r="HLK43" s="219"/>
      <c r="HLL43" s="219"/>
      <c r="HLM43" s="219"/>
      <c r="HLN43" s="219"/>
      <c r="HLO43" s="219"/>
      <c r="HLP43" s="219"/>
      <c r="HLQ43" s="219"/>
      <c r="HLR43" s="219"/>
      <c r="HLS43" s="219"/>
      <c r="HLT43" s="219"/>
      <c r="HLU43" s="219"/>
      <c r="HLV43" s="219"/>
      <c r="HLW43" s="219"/>
      <c r="HLX43" s="219"/>
      <c r="HLY43" s="219"/>
      <c r="HLZ43" s="219"/>
      <c r="HMA43" s="219"/>
      <c r="HMB43" s="219"/>
      <c r="HMC43" s="219"/>
      <c r="HMD43" s="219"/>
      <c r="HME43" s="219"/>
      <c r="HMF43" s="219"/>
      <c r="HMG43" s="219"/>
      <c r="HMH43" s="219"/>
      <c r="HMI43" s="219"/>
      <c r="HMJ43" s="219"/>
      <c r="HMK43" s="219"/>
      <c r="HML43" s="219"/>
      <c r="HMM43" s="219"/>
      <c r="HMN43" s="219"/>
      <c r="HMO43" s="219"/>
      <c r="HMP43" s="219"/>
      <c r="HMQ43" s="219"/>
      <c r="HMR43" s="219"/>
      <c r="HMS43" s="219"/>
      <c r="HMT43" s="219"/>
      <c r="HMU43" s="219"/>
      <c r="HMV43" s="219"/>
      <c r="HMW43" s="219"/>
      <c r="HMX43" s="219"/>
      <c r="HMY43" s="219"/>
      <c r="HMZ43" s="219"/>
      <c r="HNA43" s="219"/>
      <c r="HNB43" s="219"/>
      <c r="HNC43" s="219"/>
      <c r="HND43" s="219"/>
      <c r="HNE43" s="219"/>
      <c r="HNF43" s="219"/>
      <c r="HNG43" s="219"/>
      <c r="HNH43" s="219"/>
      <c r="HNI43" s="219"/>
      <c r="HNJ43" s="219"/>
      <c r="HNK43" s="219"/>
      <c r="HNL43" s="219"/>
      <c r="HNM43" s="219"/>
      <c r="HNN43" s="219"/>
      <c r="HNO43" s="219"/>
      <c r="HNP43" s="219"/>
      <c r="HNQ43" s="219"/>
      <c r="HNR43" s="219"/>
      <c r="HNS43" s="219"/>
      <c r="HNT43" s="219"/>
      <c r="HNU43" s="219"/>
      <c r="HNV43" s="219"/>
      <c r="HNW43" s="219"/>
      <c r="HNX43" s="219"/>
      <c r="HNY43" s="219"/>
      <c r="HNZ43" s="219"/>
      <c r="HOA43" s="219"/>
      <c r="HOB43" s="219"/>
      <c r="HOC43" s="219"/>
      <c r="HOD43" s="219"/>
      <c r="HOE43" s="219"/>
      <c r="HOF43" s="219"/>
      <c r="HOG43" s="219"/>
      <c r="HOH43" s="219"/>
      <c r="HOI43" s="219"/>
      <c r="HOJ43" s="219"/>
      <c r="HOK43" s="219"/>
      <c r="HOL43" s="219"/>
      <c r="HOM43" s="219"/>
      <c r="HON43" s="219"/>
      <c r="HOO43" s="219"/>
      <c r="HOP43" s="219"/>
      <c r="HOQ43" s="219"/>
      <c r="HOR43" s="219"/>
      <c r="HOS43" s="219"/>
      <c r="HOT43" s="219"/>
      <c r="HOU43" s="219"/>
      <c r="HOV43" s="219"/>
      <c r="HOW43" s="219"/>
      <c r="HOX43" s="219"/>
      <c r="HOY43" s="219"/>
      <c r="HOZ43" s="219"/>
      <c r="HPA43" s="219"/>
      <c r="HPB43" s="219"/>
      <c r="HPC43" s="219"/>
      <c r="HPD43" s="219"/>
      <c r="HPE43" s="219"/>
      <c r="HPF43" s="219"/>
      <c r="HPG43" s="219"/>
      <c r="HPH43" s="219"/>
      <c r="HPI43" s="219"/>
      <c r="HPJ43" s="219"/>
      <c r="HPK43" s="219"/>
      <c r="HPL43" s="219"/>
      <c r="HPM43" s="219"/>
      <c r="HPN43" s="219"/>
      <c r="HPO43" s="219"/>
      <c r="HPP43" s="219"/>
      <c r="HPQ43" s="219"/>
      <c r="HPR43" s="219"/>
      <c r="HPS43" s="219"/>
      <c r="HPT43" s="219"/>
      <c r="HPU43" s="219"/>
      <c r="HPV43" s="219"/>
      <c r="HPW43" s="219"/>
      <c r="HPX43" s="219"/>
      <c r="HPY43" s="219"/>
      <c r="HPZ43" s="219"/>
      <c r="HQA43" s="219"/>
      <c r="HQB43" s="219"/>
      <c r="HQC43" s="219"/>
      <c r="HQD43" s="219"/>
      <c r="HQE43" s="219"/>
      <c r="HQF43" s="219"/>
      <c r="HQG43" s="219"/>
      <c r="HQH43" s="219"/>
      <c r="HQI43" s="219"/>
      <c r="HQJ43" s="219"/>
      <c r="HQK43" s="219"/>
      <c r="HQL43" s="219"/>
      <c r="HQM43" s="219"/>
      <c r="HQN43" s="219"/>
      <c r="HQO43" s="219"/>
      <c r="HQP43" s="219"/>
      <c r="HQQ43" s="219"/>
      <c r="HQR43" s="219"/>
      <c r="HQS43" s="219"/>
      <c r="HQT43" s="219"/>
      <c r="HQU43" s="219"/>
      <c r="HQV43" s="219"/>
      <c r="HQW43" s="219"/>
      <c r="HQX43" s="219"/>
      <c r="HQY43" s="219"/>
      <c r="HQZ43" s="219"/>
      <c r="HRA43" s="219"/>
      <c r="HRB43" s="219"/>
      <c r="HRC43" s="219"/>
      <c r="HRD43" s="219"/>
      <c r="HRE43" s="219"/>
      <c r="HRF43" s="219"/>
      <c r="HRG43" s="219"/>
      <c r="HRH43" s="219"/>
      <c r="HRI43" s="219"/>
      <c r="HRJ43" s="219"/>
      <c r="HRK43" s="219"/>
      <c r="HRL43" s="219"/>
      <c r="HRM43" s="219"/>
      <c r="HRN43" s="219"/>
      <c r="HRO43" s="219"/>
      <c r="HRP43" s="219"/>
      <c r="HRQ43" s="219"/>
      <c r="HRR43" s="219"/>
      <c r="HRS43" s="219"/>
      <c r="HRT43" s="219"/>
      <c r="HRU43" s="219"/>
      <c r="HRV43" s="219"/>
      <c r="HRW43" s="219"/>
      <c r="HRX43" s="219"/>
      <c r="HRY43" s="219"/>
      <c r="HRZ43" s="219"/>
      <c r="HSA43" s="219"/>
      <c r="HSB43" s="219"/>
      <c r="HSC43" s="219"/>
      <c r="HSD43" s="219"/>
      <c r="HSE43" s="219"/>
      <c r="HSF43" s="219"/>
      <c r="HSG43" s="219"/>
      <c r="HSH43" s="219"/>
      <c r="HSI43" s="219"/>
      <c r="HSJ43" s="219"/>
      <c r="HSK43" s="219"/>
      <c r="HSL43" s="219"/>
      <c r="HSM43" s="219"/>
      <c r="HSN43" s="219"/>
      <c r="HSO43" s="219"/>
      <c r="HSP43" s="219"/>
      <c r="HSQ43" s="219"/>
      <c r="HSR43" s="219"/>
      <c r="HSS43" s="219"/>
      <c r="HST43" s="219"/>
      <c r="HSU43" s="219"/>
      <c r="HSV43" s="219"/>
      <c r="HSW43" s="219"/>
      <c r="HSX43" s="219"/>
      <c r="HSY43" s="219"/>
      <c r="HSZ43" s="219"/>
      <c r="HTA43" s="219"/>
      <c r="HTB43" s="219"/>
      <c r="HTC43" s="219"/>
      <c r="HTD43" s="219"/>
      <c r="HTE43" s="219"/>
      <c r="HTF43" s="219"/>
      <c r="HTG43" s="219"/>
      <c r="HTH43" s="219"/>
      <c r="HTI43" s="219"/>
      <c r="HTJ43" s="219"/>
      <c r="HTK43" s="219"/>
      <c r="HTL43" s="219"/>
      <c r="HTM43" s="219"/>
      <c r="HTN43" s="219"/>
      <c r="HTO43" s="219"/>
      <c r="HTP43" s="219"/>
      <c r="HTQ43" s="219"/>
      <c r="HTR43" s="219"/>
      <c r="HTS43" s="219"/>
      <c r="HTT43" s="219"/>
      <c r="HTU43" s="219"/>
      <c r="HTV43" s="219"/>
      <c r="HTW43" s="219"/>
      <c r="HTX43" s="219"/>
      <c r="HTY43" s="219"/>
      <c r="HTZ43" s="219"/>
      <c r="HUA43" s="219"/>
      <c r="HUB43" s="219"/>
      <c r="HUC43" s="219"/>
      <c r="HUD43" s="219"/>
      <c r="HUE43" s="219"/>
      <c r="HUF43" s="219"/>
      <c r="HUG43" s="219"/>
      <c r="HUH43" s="219"/>
      <c r="HUI43" s="219"/>
      <c r="HUJ43" s="219"/>
      <c r="HUK43" s="219"/>
      <c r="HUL43" s="219"/>
      <c r="HUM43" s="219"/>
      <c r="HUN43" s="219"/>
      <c r="HUO43" s="219"/>
      <c r="HUP43" s="219"/>
      <c r="HUQ43" s="219"/>
      <c r="HUR43" s="219"/>
      <c r="HUS43" s="219"/>
      <c r="HUT43" s="219"/>
      <c r="HUU43" s="219"/>
      <c r="HUV43" s="219"/>
      <c r="HUW43" s="219"/>
      <c r="HUX43" s="219"/>
      <c r="HUY43" s="219"/>
      <c r="HUZ43" s="219"/>
      <c r="HVA43" s="219"/>
      <c r="HVB43" s="219"/>
      <c r="HVC43" s="219"/>
      <c r="HVD43" s="219"/>
      <c r="HVE43" s="219"/>
      <c r="HVF43" s="219"/>
      <c r="HVG43" s="219"/>
      <c r="HVH43" s="219"/>
      <c r="HVI43" s="219"/>
      <c r="HVJ43" s="219"/>
      <c r="HVK43" s="219"/>
      <c r="HVL43" s="219"/>
      <c r="HVM43" s="219"/>
      <c r="HVN43" s="219"/>
      <c r="HVO43" s="219"/>
      <c r="HVP43" s="219"/>
      <c r="HVQ43" s="219"/>
      <c r="HVR43" s="219"/>
      <c r="HVS43" s="219"/>
      <c r="HVT43" s="219"/>
      <c r="HVU43" s="219"/>
      <c r="HVV43" s="219"/>
      <c r="HVW43" s="219"/>
      <c r="HVX43" s="219"/>
      <c r="HVY43" s="219"/>
      <c r="HVZ43" s="219"/>
      <c r="HWA43" s="219"/>
      <c r="HWB43" s="219"/>
      <c r="HWC43" s="219"/>
      <c r="HWD43" s="219"/>
      <c r="HWE43" s="219"/>
      <c r="HWF43" s="219"/>
      <c r="HWG43" s="219"/>
      <c r="HWH43" s="219"/>
      <c r="HWI43" s="219"/>
      <c r="HWJ43" s="219"/>
      <c r="HWK43" s="219"/>
      <c r="HWL43" s="219"/>
      <c r="HWM43" s="219"/>
      <c r="HWN43" s="219"/>
      <c r="HWO43" s="219"/>
      <c r="HWP43" s="219"/>
      <c r="HWQ43" s="219"/>
      <c r="HWR43" s="219"/>
      <c r="HWS43" s="219"/>
      <c r="HWT43" s="219"/>
      <c r="HWU43" s="219"/>
      <c r="HWV43" s="219"/>
      <c r="HWW43" s="219"/>
      <c r="HWX43" s="219"/>
      <c r="HWY43" s="219"/>
      <c r="HWZ43" s="219"/>
      <c r="HXA43" s="219"/>
      <c r="HXB43" s="219"/>
      <c r="HXC43" s="219"/>
      <c r="HXD43" s="219"/>
      <c r="HXE43" s="219"/>
      <c r="HXF43" s="219"/>
      <c r="HXG43" s="219"/>
      <c r="HXH43" s="219"/>
      <c r="HXI43" s="219"/>
      <c r="HXJ43" s="219"/>
      <c r="HXK43" s="219"/>
      <c r="HXL43" s="219"/>
      <c r="HXM43" s="219"/>
      <c r="HXN43" s="219"/>
      <c r="HXO43" s="219"/>
      <c r="HXP43" s="219"/>
      <c r="HXQ43" s="219"/>
      <c r="HXR43" s="219"/>
      <c r="HXS43" s="219"/>
      <c r="HXT43" s="219"/>
      <c r="HXU43" s="219"/>
      <c r="HXV43" s="219"/>
      <c r="HXW43" s="219"/>
      <c r="HXX43" s="219"/>
      <c r="HXY43" s="219"/>
      <c r="HXZ43" s="219"/>
      <c r="HYA43" s="219"/>
      <c r="HYB43" s="219"/>
      <c r="HYC43" s="219"/>
      <c r="HYD43" s="219"/>
      <c r="HYE43" s="219"/>
      <c r="HYF43" s="219"/>
      <c r="HYG43" s="219"/>
      <c r="HYH43" s="219"/>
      <c r="HYI43" s="219"/>
      <c r="HYJ43" s="219"/>
      <c r="HYK43" s="219"/>
      <c r="HYL43" s="219"/>
      <c r="HYM43" s="219"/>
      <c r="HYN43" s="219"/>
      <c r="HYO43" s="219"/>
      <c r="HYP43" s="219"/>
      <c r="HYQ43" s="219"/>
      <c r="HYR43" s="219"/>
      <c r="HYS43" s="219"/>
      <c r="HYT43" s="219"/>
      <c r="HYU43" s="219"/>
      <c r="HYV43" s="219"/>
      <c r="HYW43" s="219"/>
      <c r="HYX43" s="219"/>
      <c r="HYY43" s="219"/>
      <c r="HYZ43" s="219"/>
      <c r="HZA43" s="219"/>
      <c r="HZB43" s="219"/>
      <c r="HZC43" s="219"/>
      <c r="HZD43" s="219"/>
      <c r="HZE43" s="219"/>
      <c r="HZF43" s="219"/>
      <c r="HZG43" s="219"/>
      <c r="HZH43" s="219"/>
      <c r="HZI43" s="219"/>
      <c r="HZJ43" s="219"/>
      <c r="HZK43" s="219"/>
      <c r="HZL43" s="219"/>
      <c r="HZM43" s="219"/>
      <c r="HZN43" s="219"/>
      <c r="HZO43" s="219"/>
      <c r="HZP43" s="219"/>
      <c r="HZQ43" s="219"/>
      <c r="HZR43" s="219"/>
      <c r="HZS43" s="219"/>
      <c r="HZT43" s="219"/>
      <c r="HZU43" s="219"/>
      <c r="HZV43" s="219"/>
      <c r="HZW43" s="219"/>
      <c r="HZX43" s="219"/>
      <c r="HZY43" s="219"/>
      <c r="HZZ43" s="219"/>
      <c r="IAA43" s="219"/>
      <c r="IAB43" s="219"/>
      <c r="IAC43" s="219"/>
      <c r="IAD43" s="219"/>
      <c r="IAE43" s="219"/>
      <c r="IAF43" s="219"/>
      <c r="IAG43" s="219"/>
      <c r="IAH43" s="219"/>
      <c r="IAI43" s="219"/>
      <c r="IAJ43" s="219"/>
      <c r="IAK43" s="219"/>
      <c r="IAL43" s="219"/>
      <c r="IAM43" s="219"/>
      <c r="IAN43" s="219"/>
      <c r="IAO43" s="219"/>
      <c r="IAP43" s="219"/>
      <c r="IAQ43" s="219"/>
      <c r="IAR43" s="219"/>
      <c r="IAS43" s="219"/>
      <c r="IAT43" s="219"/>
      <c r="IAU43" s="219"/>
      <c r="IAV43" s="219"/>
      <c r="IAW43" s="219"/>
      <c r="IAX43" s="219"/>
      <c r="IAY43" s="219"/>
      <c r="IAZ43" s="219"/>
      <c r="IBA43" s="219"/>
      <c r="IBB43" s="219"/>
      <c r="IBC43" s="219"/>
      <c r="IBD43" s="219"/>
      <c r="IBE43" s="219"/>
      <c r="IBF43" s="219"/>
      <c r="IBG43" s="219"/>
      <c r="IBH43" s="219"/>
      <c r="IBI43" s="219"/>
      <c r="IBJ43" s="219"/>
      <c r="IBK43" s="219"/>
      <c r="IBL43" s="219"/>
      <c r="IBM43" s="219"/>
      <c r="IBN43" s="219"/>
      <c r="IBO43" s="219"/>
      <c r="IBP43" s="219"/>
      <c r="IBQ43" s="219"/>
      <c r="IBR43" s="219"/>
      <c r="IBS43" s="219"/>
      <c r="IBT43" s="219"/>
      <c r="IBU43" s="219"/>
      <c r="IBV43" s="219"/>
      <c r="IBW43" s="219"/>
      <c r="IBX43" s="219"/>
      <c r="IBY43" s="219"/>
      <c r="IBZ43" s="219"/>
      <c r="ICA43" s="219"/>
      <c r="ICB43" s="219"/>
      <c r="ICC43" s="219"/>
      <c r="ICD43" s="219"/>
      <c r="ICE43" s="219"/>
      <c r="ICF43" s="219"/>
      <c r="ICG43" s="219"/>
      <c r="ICH43" s="219"/>
      <c r="ICI43" s="219"/>
      <c r="ICJ43" s="219"/>
      <c r="ICK43" s="219"/>
      <c r="ICL43" s="219"/>
      <c r="ICM43" s="219"/>
      <c r="ICN43" s="219"/>
      <c r="ICO43" s="219"/>
      <c r="ICP43" s="219"/>
      <c r="ICQ43" s="219"/>
      <c r="ICR43" s="219"/>
      <c r="ICS43" s="219"/>
      <c r="ICT43" s="219"/>
      <c r="ICU43" s="219"/>
      <c r="ICV43" s="219"/>
      <c r="ICW43" s="219"/>
      <c r="ICX43" s="219"/>
      <c r="ICY43" s="219"/>
      <c r="ICZ43" s="219"/>
      <c r="IDA43" s="219"/>
      <c r="IDB43" s="219"/>
      <c r="IDC43" s="219"/>
      <c r="IDD43" s="219"/>
      <c r="IDE43" s="219"/>
      <c r="IDF43" s="219"/>
      <c r="IDG43" s="219"/>
      <c r="IDH43" s="219"/>
      <c r="IDI43" s="219"/>
      <c r="IDJ43" s="219"/>
      <c r="IDK43" s="219"/>
      <c r="IDL43" s="219"/>
      <c r="IDM43" s="219"/>
      <c r="IDN43" s="219"/>
      <c r="IDO43" s="219"/>
      <c r="IDP43" s="219"/>
      <c r="IDQ43" s="219"/>
      <c r="IDR43" s="219"/>
      <c r="IDS43" s="219"/>
      <c r="IDT43" s="219"/>
      <c r="IDU43" s="219"/>
      <c r="IDV43" s="219"/>
      <c r="IDW43" s="219"/>
      <c r="IDX43" s="219"/>
      <c r="IDY43" s="219"/>
      <c r="IDZ43" s="219"/>
      <c r="IEA43" s="219"/>
      <c r="IEB43" s="219"/>
      <c r="IEC43" s="219"/>
      <c r="IED43" s="219"/>
      <c r="IEE43" s="219"/>
      <c r="IEF43" s="219"/>
      <c r="IEG43" s="219"/>
      <c r="IEH43" s="219"/>
      <c r="IEI43" s="219"/>
      <c r="IEJ43" s="219"/>
      <c r="IEK43" s="219"/>
      <c r="IEL43" s="219"/>
      <c r="IEM43" s="219"/>
      <c r="IEN43" s="219"/>
      <c r="IEO43" s="219"/>
      <c r="IEP43" s="219"/>
      <c r="IEQ43" s="219"/>
      <c r="IER43" s="219"/>
      <c r="IES43" s="219"/>
      <c r="IET43" s="219"/>
      <c r="IEU43" s="219"/>
      <c r="IEV43" s="219"/>
      <c r="IEW43" s="219"/>
      <c r="IEX43" s="219"/>
      <c r="IEY43" s="219"/>
      <c r="IEZ43" s="219"/>
      <c r="IFA43" s="219"/>
      <c r="IFB43" s="219"/>
      <c r="IFC43" s="219"/>
      <c r="IFD43" s="219"/>
      <c r="IFE43" s="219"/>
      <c r="IFF43" s="219"/>
      <c r="IFG43" s="219"/>
      <c r="IFH43" s="219"/>
      <c r="IFI43" s="219"/>
      <c r="IFJ43" s="219"/>
      <c r="IFK43" s="219"/>
      <c r="IFL43" s="219"/>
      <c r="IFM43" s="219"/>
      <c r="IFN43" s="219"/>
      <c r="IFO43" s="219"/>
      <c r="IFP43" s="219"/>
      <c r="IFQ43" s="219"/>
      <c r="IFR43" s="219"/>
      <c r="IFS43" s="219"/>
      <c r="IFT43" s="219"/>
      <c r="IFU43" s="219"/>
      <c r="IFV43" s="219"/>
      <c r="IFW43" s="219"/>
      <c r="IFX43" s="219"/>
      <c r="IFY43" s="219"/>
      <c r="IFZ43" s="219"/>
      <c r="IGA43" s="219"/>
      <c r="IGB43" s="219"/>
      <c r="IGC43" s="219"/>
      <c r="IGD43" s="219"/>
      <c r="IGE43" s="219"/>
      <c r="IGF43" s="219"/>
      <c r="IGG43" s="219"/>
      <c r="IGH43" s="219"/>
      <c r="IGI43" s="219"/>
      <c r="IGJ43" s="219"/>
      <c r="IGK43" s="219"/>
      <c r="IGL43" s="219"/>
      <c r="IGM43" s="219"/>
      <c r="IGN43" s="219"/>
      <c r="IGO43" s="219"/>
      <c r="IGP43" s="219"/>
      <c r="IGQ43" s="219"/>
      <c r="IGR43" s="219"/>
      <c r="IGS43" s="219"/>
      <c r="IGT43" s="219"/>
      <c r="IGU43" s="219"/>
      <c r="IGV43" s="219"/>
      <c r="IGW43" s="219"/>
      <c r="IGX43" s="219"/>
      <c r="IGY43" s="219"/>
      <c r="IGZ43" s="219"/>
      <c r="IHA43" s="219"/>
      <c r="IHB43" s="219"/>
      <c r="IHC43" s="219"/>
      <c r="IHD43" s="219"/>
      <c r="IHE43" s="219"/>
      <c r="IHF43" s="219"/>
      <c r="IHG43" s="219"/>
      <c r="IHH43" s="219"/>
      <c r="IHI43" s="219"/>
      <c r="IHJ43" s="219"/>
      <c r="IHK43" s="219"/>
      <c r="IHL43" s="219"/>
      <c r="IHM43" s="219"/>
      <c r="IHN43" s="219"/>
      <c r="IHO43" s="219"/>
      <c r="IHP43" s="219"/>
      <c r="IHQ43" s="219"/>
      <c r="IHR43" s="219"/>
      <c r="IHS43" s="219"/>
      <c r="IHT43" s="219"/>
      <c r="IHU43" s="219"/>
      <c r="IHV43" s="219"/>
      <c r="IHW43" s="219"/>
      <c r="IHX43" s="219"/>
      <c r="IHY43" s="219"/>
      <c r="IHZ43" s="219"/>
      <c r="IIA43" s="219"/>
      <c r="IIB43" s="219"/>
      <c r="IIC43" s="219"/>
      <c r="IID43" s="219"/>
      <c r="IIE43" s="219"/>
      <c r="IIF43" s="219"/>
      <c r="IIG43" s="219"/>
      <c r="IIH43" s="219"/>
      <c r="III43" s="219"/>
      <c r="IIJ43" s="219"/>
      <c r="IIK43" s="219"/>
      <c r="IIL43" s="219"/>
      <c r="IIM43" s="219"/>
      <c r="IIN43" s="219"/>
      <c r="IIO43" s="219"/>
      <c r="IIP43" s="219"/>
      <c r="IIQ43" s="219"/>
      <c r="IIR43" s="219"/>
      <c r="IIS43" s="219"/>
      <c r="IIT43" s="219"/>
      <c r="IIU43" s="219"/>
      <c r="IIV43" s="219"/>
      <c r="IIW43" s="219"/>
      <c r="IIX43" s="219"/>
      <c r="IIY43" s="219"/>
      <c r="IIZ43" s="219"/>
      <c r="IJA43" s="219"/>
      <c r="IJB43" s="219"/>
      <c r="IJC43" s="219"/>
      <c r="IJD43" s="219"/>
      <c r="IJE43" s="219"/>
      <c r="IJF43" s="219"/>
      <c r="IJG43" s="219"/>
      <c r="IJH43" s="219"/>
      <c r="IJI43" s="219"/>
      <c r="IJJ43" s="219"/>
      <c r="IJK43" s="219"/>
      <c r="IJL43" s="219"/>
      <c r="IJM43" s="219"/>
      <c r="IJN43" s="219"/>
      <c r="IJO43" s="219"/>
      <c r="IJP43" s="219"/>
      <c r="IJQ43" s="219"/>
      <c r="IJR43" s="219"/>
      <c r="IJS43" s="219"/>
      <c r="IJT43" s="219"/>
      <c r="IJU43" s="219"/>
      <c r="IJV43" s="219"/>
      <c r="IJW43" s="219"/>
      <c r="IJX43" s="219"/>
      <c r="IJY43" s="219"/>
      <c r="IJZ43" s="219"/>
      <c r="IKA43" s="219"/>
      <c r="IKB43" s="219"/>
      <c r="IKC43" s="219"/>
      <c r="IKD43" s="219"/>
      <c r="IKE43" s="219"/>
      <c r="IKF43" s="219"/>
      <c r="IKG43" s="219"/>
      <c r="IKH43" s="219"/>
      <c r="IKI43" s="219"/>
      <c r="IKJ43" s="219"/>
      <c r="IKK43" s="219"/>
      <c r="IKL43" s="219"/>
      <c r="IKM43" s="219"/>
      <c r="IKN43" s="219"/>
      <c r="IKO43" s="219"/>
      <c r="IKP43" s="219"/>
      <c r="IKQ43" s="219"/>
      <c r="IKR43" s="219"/>
      <c r="IKS43" s="219"/>
      <c r="IKT43" s="219"/>
      <c r="IKU43" s="219"/>
      <c r="IKV43" s="219"/>
      <c r="IKW43" s="219"/>
      <c r="IKX43" s="219"/>
      <c r="IKY43" s="219"/>
      <c r="IKZ43" s="219"/>
      <c r="ILA43" s="219"/>
      <c r="ILB43" s="219"/>
      <c r="ILC43" s="219"/>
      <c r="ILD43" s="219"/>
      <c r="ILE43" s="219"/>
      <c r="ILF43" s="219"/>
      <c r="ILG43" s="219"/>
      <c r="ILH43" s="219"/>
      <c r="ILI43" s="219"/>
      <c r="ILJ43" s="219"/>
      <c r="ILK43" s="219"/>
      <c r="ILL43" s="219"/>
      <c r="ILM43" s="219"/>
      <c r="ILN43" s="219"/>
      <c r="ILO43" s="219"/>
      <c r="ILP43" s="219"/>
      <c r="ILQ43" s="219"/>
      <c r="ILR43" s="219"/>
      <c r="ILS43" s="219"/>
      <c r="ILT43" s="219"/>
      <c r="ILU43" s="219"/>
      <c r="ILV43" s="219"/>
      <c r="ILW43" s="219"/>
      <c r="ILX43" s="219"/>
      <c r="ILY43" s="219"/>
      <c r="ILZ43" s="219"/>
      <c r="IMA43" s="219"/>
      <c r="IMB43" s="219"/>
      <c r="IMC43" s="219"/>
      <c r="IMD43" s="219"/>
      <c r="IME43" s="219"/>
      <c r="IMF43" s="219"/>
      <c r="IMG43" s="219"/>
      <c r="IMH43" s="219"/>
      <c r="IMI43" s="219"/>
      <c r="IMJ43" s="219"/>
      <c r="IMK43" s="219"/>
      <c r="IML43" s="219"/>
      <c r="IMM43" s="219"/>
      <c r="IMN43" s="219"/>
      <c r="IMO43" s="219"/>
      <c r="IMP43" s="219"/>
      <c r="IMQ43" s="219"/>
      <c r="IMR43" s="219"/>
      <c r="IMS43" s="219"/>
      <c r="IMT43" s="219"/>
      <c r="IMU43" s="219"/>
      <c r="IMV43" s="219"/>
      <c r="IMW43" s="219"/>
      <c r="IMX43" s="219"/>
      <c r="IMY43" s="219"/>
      <c r="IMZ43" s="219"/>
      <c r="INA43" s="219"/>
      <c r="INB43" s="219"/>
      <c r="INC43" s="219"/>
      <c r="IND43" s="219"/>
      <c r="INE43" s="219"/>
      <c r="INF43" s="219"/>
      <c r="ING43" s="219"/>
      <c r="INH43" s="219"/>
      <c r="INI43" s="219"/>
      <c r="INJ43" s="219"/>
      <c r="INK43" s="219"/>
      <c r="INL43" s="219"/>
      <c r="INM43" s="219"/>
      <c r="INN43" s="219"/>
      <c r="INO43" s="219"/>
      <c r="INP43" s="219"/>
      <c r="INQ43" s="219"/>
      <c r="INR43" s="219"/>
      <c r="INS43" s="219"/>
      <c r="INT43" s="219"/>
      <c r="INU43" s="219"/>
      <c r="INV43" s="219"/>
      <c r="INW43" s="219"/>
      <c r="INX43" s="219"/>
      <c r="INY43" s="219"/>
      <c r="INZ43" s="219"/>
      <c r="IOA43" s="219"/>
      <c r="IOB43" s="219"/>
      <c r="IOC43" s="219"/>
      <c r="IOD43" s="219"/>
      <c r="IOE43" s="219"/>
      <c r="IOF43" s="219"/>
      <c r="IOG43" s="219"/>
      <c r="IOH43" s="219"/>
      <c r="IOI43" s="219"/>
      <c r="IOJ43" s="219"/>
      <c r="IOK43" s="219"/>
      <c r="IOL43" s="219"/>
      <c r="IOM43" s="219"/>
      <c r="ION43" s="219"/>
      <c r="IOO43" s="219"/>
      <c r="IOP43" s="219"/>
      <c r="IOQ43" s="219"/>
      <c r="IOR43" s="219"/>
      <c r="IOS43" s="219"/>
      <c r="IOT43" s="219"/>
      <c r="IOU43" s="219"/>
      <c r="IOV43" s="219"/>
      <c r="IOW43" s="219"/>
      <c r="IOX43" s="219"/>
      <c r="IOY43" s="219"/>
      <c r="IOZ43" s="219"/>
      <c r="IPA43" s="219"/>
      <c r="IPB43" s="219"/>
      <c r="IPC43" s="219"/>
      <c r="IPD43" s="219"/>
      <c r="IPE43" s="219"/>
      <c r="IPF43" s="219"/>
      <c r="IPG43" s="219"/>
      <c r="IPH43" s="219"/>
      <c r="IPI43" s="219"/>
      <c r="IPJ43" s="219"/>
      <c r="IPK43" s="219"/>
      <c r="IPL43" s="219"/>
      <c r="IPM43" s="219"/>
      <c r="IPN43" s="219"/>
      <c r="IPO43" s="219"/>
      <c r="IPP43" s="219"/>
      <c r="IPQ43" s="219"/>
      <c r="IPR43" s="219"/>
      <c r="IPS43" s="219"/>
      <c r="IPT43" s="219"/>
      <c r="IPU43" s="219"/>
      <c r="IPV43" s="219"/>
      <c r="IPW43" s="219"/>
      <c r="IPX43" s="219"/>
      <c r="IPY43" s="219"/>
      <c r="IPZ43" s="219"/>
      <c r="IQA43" s="219"/>
      <c r="IQB43" s="219"/>
      <c r="IQC43" s="219"/>
      <c r="IQD43" s="219"/>
      <c r="IQE43" s="219"/>
      <c r="IQF43" s="219"/>
      <c r="IQG43" s="219"/>
      <c r="IQH43" s="219"/>
      <c r="IQI43" s="219"/>
      <c r="IQJ43" s="219"/>
      <c r="IQK43" s="219"/>
      <c r="IQL43" s="219"/>
      <c r="IQM43" s="219"/>
      <c r="IQN43" s="219"/>
      <c r="IQO43" s="219"/>
      <c r="IQP43" s="219"/>
      <c r="IQQ43" s="219"/>
      <c r="IQR43" s="219"/>
      <c r="IQS43" s="219"/>
      <c r="IQT43" s="219"/>
      <c r="IQU43" s="219"/>
      <c r="IQV43" s="219"/>
      <c r="IQW43" s="219"/>
      <c r="IQX43" s="219"/>
      <c r="IQY43" s="219"/>
      <c r="IQZ43" s="219"/>
      <c r="IRA43" s="219"/>
      <c r="IRB43" s="219"/>
      <c r="IRC43" s="219"/>
      <c r="IRD43" s="219"/>
      <c r="IRE43" s="219"/>
      <c r="IRF43" s="219"/>
      <c r="IRG43" s="219"/>
      <c r="IRH43" s="219"/>
      <c r="IRI43" s="219"/>
      <c r="IRJ43" s="219"/>
      <c r="IRK43" s="219"/>
      <c r="IRL43" s="219"/>
      <c r="IRM43" s="219"/>
      <c r="IRN43" s="219"/>
      <c r="IRO43" s="219"/>
      <c r="IRP43" s="219"/>
      <c r="IRQ43" s="219"/>
      <c r="IRR43" s="219"/>
      <c r="IRS43" s="219"/>
      <c r="IRT43" s="219"/>
      <c r="IRU43" s="219"/>
      <c r="IRV43" s="219"/>
      <c r="IRW43" s="219"/>
      <c r="IRX43" s="219"/>
      <c r="IRY43" s="219"/>
      <c r="IRZ43" s="219"/>
      <c r="ISA43" s="219"/>
      <c r="ISB43" s="219"/>
      <c r="ISC43" s="219"/>
      <c r="ISD43" s="219"/>
      <c r="ISE43" s="219"/>
      <c r="ISF43" s="219"/>
      <c r="ISG43" s="219"/>
      <c r="ISH43" s="219"/>
      <c r="ISI43" s="219"/>
      <c r="ISJ43" s="219"/>
      <c r="ISK43" s="219"/>
      <c r="ISL43" s="219"/>
      <c r="ISM43" s="219"/>
      <c r="ISN43" s="219"/>
      <c r="ISO43" s="219"/>
      <c r="ISP43" s="219"/>
      <c r="ISQ43" s="219"/>
      <c r="ISR43" s="219"/>
      <c r="ISS43" s="219"/>
      <c r="IST43" s="219"/>
      <c r="ISU43" s="219"/>
      <c r="ISV43" s="219"/>
      <c r="ISW43" s="219"/>
      <c r="ISX43" s="219"/>
      <c r="ISY43" s="219"/>
      <c r="ISZ43" s="219"/>
      <c r="ITA43" s="219"/>
      <c r="ITB43" s="219"/>
      <c r="ITC43" s="219"/>
      <c r="ITD43" s="219"/>
      <c r="ITE43" s="219"/>
      <c r="ITF43" s="219"/>
      <c r="ITG43" s="219"/>
      <c r="ITH43" s="219"/>
      <c r="ITI43" s="219"/>
      <c r="ITJ43" s="219"/>
      <c r="ITK43" s="219"/>
      <c r="ITL43" s="219"/>
      <c r="ITM43" s="219"/>
      <c r="ITN43" s="219"/>
      <c r="ITO43" s="219"/>
      <c r="ITP43" s="219"/>
      <c r="ITQ43" s="219"/>
      <c r="ITR43" s="219"/>
      <c r="ITS43" s="219"/>
      <c r="ITT43" s="219"/>
      <c r="ITU43" s="219"/>
      <c r="ITV43" s="219"/>
      <c r="ITW43" s="219"/>
      <c r="ITX43" s="219"/>
      <c r="ITY43" s="219"/>
      <c r="ITZ43" s="219"/>
      <c r="IUA43" s="219"/>
      <c r="IUB43" s="219"/>
      <c r="IUC43" s="219"/>
      <c r="IUD43" s="219"/>
      <c r="IUE43" s="219"/>
      <c r="IUF43" s="219"/>
      <c r="IUG43" s="219"/>
      <c r="IUH43" s="219"/>
      <c r="IUI43" s="219"/>
      <c r="IUJ43" s="219"/>
      <c r="IUK43" s="219"/>
      <c r="IUL43" s="219"/>
      <c r="IUM43" s="219"/>
      <c r="IUN43" s="219"/>
      <c r="IUO43" s="219"/>
      <c r="IUP43" s="219"/>
      <c r="IUQ43" s="219"/>
      <c r="IUR43" s="219"/>
      <c r="IUS43" s="219"/>
      <c r="IUT43" s="219"/>
      <c r="IUU43" s="219"/>
      <c r="IUV43" s="219"/>
      <c r="IUW43" s="219"/>
      <c r="IUX43" s="219"/>
      <c r="IUY43" s="219"/>
      <c r="IUZ43" s="219"/>
      <c r="IVA43" s="219"/>
      <c r="IVB43" s="219"/>
      <c r="IVC43" s="219"/>
      <c r="IVD43" s="219"/>
      <c r="IVE43" s="219"/>
      <c r="IVF43" s="219"/>
      <c r="IVG43" s="219"/>
      <c r="IVH43" s="219"/>
      <c r="IVI43" s="219"/>
      <c r="IVJ43" s="219"/>
      <c r="IVK43" s="219"/>
      <c r="IVL43" s="219"/>
      <c r="IVM43" s="219"/>
      <c r="IVN43" s="219"/>
      <c r="IVO43" s="219"/>
      <c r="IVP43" s="219"/>
      <c r="IVQ43" s="219"/>
      <c r="IVR43" s="219"/>
      <c r="IVS43" s="219"/>
      <c r="IVT43" s="219"/>
      <c r="IVU43" s="219"/>
      <c r="IVV43" s="219"/>
      <c r="IVW43" s="219"/>
      <c r="IVX43" s="219"/>
      <c r="IVY43" s="219"/>
      <c r="IVZ43" s="219"/>
      <c r="IWA43" s="219"/>
      <c r="IWB43" s="219"/>
      <c r="IWC43" s="219"/>
      <c r="IWD43" s="219"/>
      <c r="IWE43" s="219"/>
      <c r="IWF43" s="219"/>
      <c r="IWG43" s="219"/>
      <c r="IWH43" s="219"/>
      <c r="IWI43" s="219"/>
      <c r="IWJ43" s="219"/>
      <c r="IWK43" s="219"/>
      <c r="IWL43" s="219"/>
      <c r="IWM43" s="219"/>
      <c r="IWN43" s="219"/>
      <c r="IWO43" s="219"/>
      <c r="IWP43" s="219"/>
      <c r="IWQ43" s="219"/>
      <c r="IWR43" s="219"/>
      <c r="IWS43" s="219"/>
      <c r="IWT43" s="219"/>
      <c r="IWU43" s="219"/>
      <c r="IWV43" s="219"/>
      <c r="IWW43" s="219"/>
      <c r="IWX43" s="219"/>
      <c r="IWY43" s="219"/>
      <c r="IWZ43" s="219"/>
      <c r="IXA43" s="219"/>
      <c r="IXB43" s="219"/>
      <c r="IXC43" s="219"/>
      <c r="IXD43" s="219"/>
      <c r="IXE43" s="219"/>
      <c r="IXF43" s="219"/>
      <c r="IXG43" s="219"/>
      <c r="IXH43" s="219"/>
      <c r="IXI43" s="219"/>
      <c r="IXJ43" s="219"/>
      <c r="IXK43" s="219"/>
      <c r="IXL43" s="219"/>
      <c r="IXM43" s="219"/>
      <c r="IXN43" s="219"/>
      <c r="IXO43" s="219"/>
      <c r="IXP43" s="219"/>
      <c r="IXQ43" s="219"/>
      <c r="IXR43" s="219"/>
      <c r="IXS43" s="219"/>
      <c r="IXT43" s="219"/>
      <c r="IXU43" s="219"/>
      <c r="IXV43" s="219"/>
      <c r="IXW43" s="219"/>
      <c r="IXX43" s="219"/>
      <c r="IXY43" s="219"/>
      <c r="IXZ43" s="219"/>
      <c r="IYA43" s="219"/>
      <c r="IYB43" s="219"/>
      <c r="IYC43" s="219"/>
      <c r="IYD43" s="219"/>
      <c r="IYE43" s="219"/>
      <c r="IYF43" s="219"/>
      <c r="IYG43" s="219"/>
      <c r="IYH43" s="219"/>
      <c r="IYI43" s="219"/>
      <c r="IYJ43" s="219"/>
      <c r="IYK43" s="219"/>
      <c r="IYL43" s="219"/>
      <c r="IYM43" s="219"/>
      <c r="IYN43" s="219"/>
      <c r="IYO43" s="219"/>
      <c r="IYP43" s="219"/>
      <c r="IYQ43" s="219"/>
      <c r="IYR43" s="219"/>
      <c r="IYS43" s="219"/>
      <c r="IYT43" s="219"/>
      <c r="IYU43" s="219"/>
      <c r="IYV43" s="219"/>
      <c r="IYW43" s="219"/>
      <c r="IYX43" s="219"/>
      <c r="IYY43" s="219"/>
      <c r="IYZ43" s="219"/>
      <c r="IZA43" s="219"/>
      <c r="IZB43" s="219"/>
      <c r="IZC43" s="219"/>
      <c r="IZD43" s="219"/>
      <c r="IZE43" s="219"/>
      <c r="IZF43" s="219"/>
      <c r="IZG43" s="219"/>
      <c r="IZH43" s="219"/>
      <c r="IZI43" s="219"/>
      <c r="IZJ43" s="219"/>
      <c r="IZK43" s="219"/>
      <c r="IZL43" s="219"/>
      <c r="IZM43" s="219"/>
      <c r="IZN43" s="219"/>
      <c r="IZO43" s="219"/>
      <c r="IZP43" s="219"/>
      <c r="IZQ43" s="219"/>
      <c r="IZR43" s="219"/>
      <c r="IZS43" s="219"/>
      <c r="IZT43" s="219"/>
      <c r="IZU43" s="219"/>
      <c r="IZV43" s="219"/>
      <c r="IZW43" s="219"/>
      <c r="IZX43" s="219"/>
      <c r="IZY43" s="219"/>
      <c r="IZZ43" s="219"/>
      <c r="JAA43" s="219"/>
      <c r="JAB43" s="219"/>
      <c r="JAC43" s="219"/>
      <c r="JAD43" s="219"/>
      <c r="JAE43" s="219"/>
      <c r="JAF43" s="219"/>
      <c r="JAG43" s="219"/>
      <c r="JAH43" s="219"/>
      <c r="JAI43" s="219"/>
      <c r="JAJ43" s="219"/>
      <c r="JAK43" s="219"/>
      <c r="JAL43" s="219"/>
      <c r="JAM43" s="219"/>
      <c r="JAN43" s="219"/>
      <c r="JAO43" s="219"/>
      <c r="JAP43" s="219"/>
      <c r="JAQ43" s="219"/>
      <c r="JAR43" s="219"/>
      <c r="JAS43" s="219"/>
      <c r="JAT43" s="219"/>
      <c r="JAU43" s="219"/>
      <c r="JAV43" s="219"/>
      <c r="JAW43" s="219"/>
      <c r="JAX43" s="219"/>
      <c r="JAY43" s="219"/>
      <c r="JAZ43" s="219"/>
      <c r="JBA43" s="219"/>
      <c r="JBB43" s="219"/>
      <c r="JBC43" s="219"/>
      <c r="JBD43" s="219"/>
      <c r="JBE43" s="219"/>
      <c r="JBF43" s="219"/>
      <c r="JBG43" s="219"/>
      <c r="JBH43" s="219"/>
      <c r="JBI43" s="219"/>
      <c r="JBJ43" s="219"/>
      <c r="JBK43" s="219"/>
      <c r="JBL43" s="219"/>
      <c r="JBM43" s="219"/>
      <c r="JBN43" s="219"/>
      <c r="JBO43" s="219"/>
      <c r="JBP43" s="219"/>
      <c r="JBQ43" s="219"/>
      <c r="JBR43" s="219"/>
      <c r="JBS43" s="219"/>
      <c r="JBT43" s="219"/>
      <c r="JBU43" s="219"/>
      <c r="JBV43" s="219"/>
      <c r="JBW43" s="219"/>
      <c r="JBX43" s="219"/>
      <c r="JBY43" s="219"/>
      <c r="JBZ43" s="219"/>
      <c r="JCA43" s="219"/>
      <c r="JCB43" s="219"/>
      <c r="JCC43" s="219"/>
      <c r="JCD43" s="219"/>
      <c r="JCE43" s="219"/>
      <c r="JCF43" s="219"/>
      <c r="JCG43" s="219"/>
      <c r="JCH43" s="219"/>
      <c r="JCI43" s="219"/>
      <c r="JCJ43" s="219"/>
      <c r="JCK43" s="219"/>
      <c r="JCL43" s="219"/>
      <c r="JCM43" s="219"/>
      <c r="JCN43" s="219"/>
      <c r="JCO43" s="219"/>
      <c r="JCP43" s="219"/>
      <c r="JCQ43" s="219"/>
      <c r="JCR43" s="219"/>
      <c r="JCS43" s="219"/>
      <c r="JCT43" s="219"/>
      <c r="JCU43" s="219"/>
      <c r="JCV43" s="219"/>
      <c r="JCW43" s="219"/>
      <c r="JCX43" s="219"/>
      <c r="JCY43" s="219"/>
      <c r="JCZ43" s="219"/>
      <c r="JDA43" s="219"/>
      <c r="JDB43" s="219"/>
      <c r="JDC43" s="219"/>
      <c r="JDD43" s="219"/>
      <c r="JDE43" s="219"/>
      <c r="JDF43" s="219"/>
      <c r="JDG43" s="219"/>
      <c r="JDH43" s="219"/>
      <c r="JDI43" s="219"/>
      <c r="JDJ43" s="219"/>
      <c r="JDK43" s="219"/>
      <c r="JDL43" s="219"/>
      <c r="JDM43" s="219"/>
      <c r="JDN43" s="219"/>
      <c r="JDO43" s="219"/>
      <c r="JDP43" s="219"/>
      <c r="JDQ43" s="219"/>
      <c r="JDR43" s="219"/>
      <c r="JDS43" s="219"/>
      <c r="JDT43" s="219"/>
      <c r="JDU43" s="219"/>
      <c r="JDV43" s="219"/>
      <c r="JDW43" s="219"/>
      <c r="JDX43" s="219"/>
      <c r="JDY43" s="219"/>
      <c r="JDZ43" s="219"/>
      <c r="JEA43" s="219"/>
      <c r="JEB43" s="219"/>
      <c r="JEC43" s="219"/>
      <c r="JED43" s="219"/>
      <c r="JEE43" s="219"/>
      <c r="JEF43" s="219"/>
      <c r="JEG43" s="219"/>
      <c r="JEH43" s="219"/>
      <c r="JEI43" s="219"/>
      <c r="JEJ43" s="219"/>
      <c r="JEK43" s="219"/>
      <c r="JEL43" s="219"/>
      <c r="JEM43" s="219"/>
      <c r="JEN43" s="219"/>
      <c r="JEO43" s="219"/>
      <c r="JEP43" s="219"/>
      <c r="JEQ43" s="219"/>
      <c r="JER43" s="219"/>
      <c r="JES43" s="219"/>
      <c r="JET43" s="219"/>
      <c r="JEU43" s="219"/>
      <c r="JEV43" s="219"/>
      <c r="JEW43" s="219"/>
      <c r="JEX43" s="219"/>
      <c r="JEY43" s="219"/>
      <c r="JEZ43" s="219"/>
      <c r="JFA43" s="219"/>
      <c r="JFB43" s="219"/>
      <c r="JFC43" s="219"/>
      <c r="JFD43" s="219"/>
      <c r="JFE43" s="219"/>
      <c r="JFF43" s="219"/>
      <c r="JFG43" s="219"/>
      <c r="JFH43" s="219"/>
      <c r="JFI43" s="219"/>
      <c r="JFJ43" s="219"/>
      <c r="JFK43" s="219"/>
      <c r="JFL43" s="219"/>
      <c r="JFM43" s="219"/>
      <c r="JFN43" s="219"/>
      <c r="JFO43" s="219"/>
      <c r="JFP43" s="219"/>
      <c r="JFQ43" s="219"/>
      <c r="JFR43" s="219"/>
      <c r="JFS43" s="219"/>
      <c r="JFT43" s="219"/>
      <c r="JFU43" s="219"/>
      <c r="JFV43" s="219"/>
      <c r="JFW43" s="219"/>
      <c r="JFX43" s="219"/>
      <c r="JFY43" s="219"/>
      <c r="JFZ43" s="219"/>
      <c r="JGA43" s="219"/>
      <c r="JGB43" s="219"/>
      <c r="JGC43" s="219"/>
      <c r="JGD43" s="219"/>
      <c r="JGE43" s="219"/>
      <c r="JGF43" s="219"/>
      <c r="JGG43" s="219"/>
      <c r="JGH43" s="219"/>
      <c r="JGI43" s="219"/>
      <c r="JGJ43" s="219"/>
      <c r="JGK43" s="219"/>
      <c r="JGL43" s="219"/>
      <c r="JGM43" s="219"/>
      <c r="JGN43" s="219"/>
      <c r="JGO43" s="219"/>
      <c r="JGP43" s="219"/>
      <c r="JGQ43" s="219"/>
      <c r="JGR43" s="219"/>
      <c r="JGS43" s="219"/>
      <c r="JGT43" s="219"/>
      <c r="JGU43" s="219"/>
      <c r="JGV43" s="219"/>
      <c r="JGW43" s="219"/>
      <c r="JGX43" s="219"/>
      <c r="JGY43" s="219"/>
      <c r="JGZ43" s="219"/>
      <c r="JHA43" s="219"/>
      <c r="JHB43" s="219"/>
      <c r="JHC43" s="219"/>
      <c r="JHD43" s="219"/>
      <c r="JHE43" s="219"/>
      <c r="JHF43" s="219"/>
      <c r="JHG43" s="219"/>
      <c r="JHH43" s="219"/>
      <c r="JHI43" s="219"/>
      <c r="JHJ43" s="219"/>
      <c r="JHK43" s="219"/>
      <c r="JHL43" s="219"/>
      <c r="JHM43" s="219"/>
      <c r="JHN43" s="219"/>
      <c r="JHO43" s="219"/>
      <c r="JHP43" s="219"/>
      <c r="JHQ43" s="219"/>
      <c r="JHR43" s="219"/>
      <c r="JHS43" s="219"/>
      <c r="JHT43" s="219"/>
      <c r="JHU43" s="219"/>
      <c r="JHV43" s="219"/>
      <c r="JHW43" s="219"/>
      <c r="JHX43" s="219"/>
      <c r="JHY43" s="219"/>
      <c r="JHZ43" s="219"/>
      <c r="JIA43" s="219"/>
      <c r="JIB43" s="219"/>
      <c r="JIC43" s="219"/>
      <c r="JID43" s="219"/>
      <c r="JIE43" s="219"/>
      <c r="JIF43" s="219"/>
      <c r="JIG43" s="219"/>
      <c r="JIH43" s="219"/>
      <c r="JII43" s="219"/>
      <c r="JIJ43" s="219"/>
      <c r="JIK43" s="219"/>
      <c r="JIL43" s="219"/>
      <c r="JIM43" s="219"/>
      <c r="JIN43" s="219"/>
      <c r="JIO43" s="219"/>
      <c r="JIP43" s="219"/>
      <c r="JIQ43" s="219"/>
      <c r="JIR43" s="219"/>
      <c r="JIS43" s="219"/>
      <c r="JIT43" s="219"/>
      <c r="JIU43" s="219"/>
      <c r="JIV43" s="219"/>
      <c r="JIW43" s="219"/>
      <c r="JIX43" s="219"/>
      <c r="JIY43" s="219"/>
      <c r="JIZ43" s="219"/>
      <c r="JJA43" s="219"/>
      <c r="JJB43" s="219"/>
      <c r="JJC43" s="219"/>
      <c r="JJD43" s="219"/>
      <c r="JJE43" s="219"/>
      <c r="JJF43" s="219"/>
      <c r="JJG43" s="219"/>
      <c r="JJH43" s="219"/>
      <c r="JJI43" s="219"/>
      <c r="JJJ43" s="219"/>
      <c r="JJK43" s="219"/>
      <c r="JJL43" s="219"/>
      <c r="JJM43" s="219"/>
      <c r="JJN43" s="219"/>
      <c r="JJO43" s="219"/>
      <c r="JJP43" s="219"/>
      <c r="JJQ43" s="219"/>
      <c r="JJR43" s="219"/>
      <c r="JJS43" s="219"/>
      <c r="JJT43" s="219"/>
      <c r="JJU43" s="219"/>
      <c r="JJV43" s="219"/>
      <c r="JJW43" s="219"/>
      <c r="JJX43" s="219"/>
      <c r="JJY43" s="219"/>
      <c r="JJZ43" s="219"/>
      <c r="JKA43" s="219"/>
      <c r="JKB43" s="219"/>
      <c r="JKC43" s="219"/>
      <c r="JKD43" s="219"/>
      <c r="JKE43" s="219"/>
      <c r="JKF43" s="219"/>
      <c r="JKG43" s="219"/>
      <c r="JKH43" s="219"/>
      <c r="JKI43" s="219"/>
      <c r="JKJ43" s="219"/>
      <c r="JKK43" s="219"/>
      <c r="JKL43" s="219"/>
      <c r="JKM43" s="219"/>
      <c r="JKN43" s="219"/>
      <c r="JKO43" s="219"/>
      <c r="JKP43" s="219"/>
      <c r="JKQ43" s="219"/>
      <c r="JKR43" s="219"/>
      <c r="JKS43" s="219"/>
      <c r="JKT43" s="219"/>
      <c r="JKU43" s="219"/>
      <c r="JKV43" s="219"/>
      <c r="JKW43" s="219"/>
      <c r="JKX43" s="219"/>
      <c r="JKY43" s="219"/>
      <c r="JKZ43" s="219"/>
      <c r="JLA43" s="219"/>
      <c r="JLB43" s="219"/>
      <c r="JLC43" s="219"/>
      <c r="JLD43" s="219"/>
      <c r="JLE43" s="219"/>
      <c r="JLF43" s="219"/>
      <c r="JLG43" s="219"/>
      <c r="JLH43" s="219"/>
      <c r="JLI43" s="219"/>
      <c r="JLJ43" s="219"/>
      <c r="JLK43" s="219"/>
      <c r="JLL43" s="219"/>
      <c r="JLM43" s="219"/>
      <c r="JLN43" s="219"/>
      <c r="JLO43" s="219"/>
      <c r="JLP43" s="219"/>
      <c r="JLQ43" s="219"/>
      <c r="JLR43" s="219"/>
      <c r="JLS43" s="219"/>
      <c r="JLT43" s="219"/>
      <c r="JLU43" s="219"/>
      <c r="JLV43" s="219"/>
      <c r="JLW43" s="219"/>
      <c r="JLX43" s="219"/>
      <c r="JLY43" s="219"/>
      <c r="JLZ43" s="219"/>
      <c r="JMA43" s="219"/>
      <c r="JMB43" s="219"/>
      <c r="JMC43" s="219"/>
      <c r="JMD43" s="219"/>
      <c r="JME43" s="219"/>
      <c r="JMF43" s="219"/>
      <c r="JMG43" s="219"/>
      <c r="JMH43" s="219"/>
      <c r="JMI43" s="219"/>
      <c r="JMJ43" s="219"/>
      <c r="JMK43" s="219"/>
      <c r="JML43" s="219"/>
      <c r="JMM43" s="219"/>
      <c r="JMN43" s="219"/>
      <c r="JMO43" s="219"/>
      <c r="JMP43" s="219"/>
      <c r="JMQ43" s="219"/>
      <c r="JMR43" s="219"/>
      <c r="JMS43" s="219"/>
      <c r="JMT43" s="219"/>
      <c r="JMU43" s="219"/>
      <c r="JMV43" s="219"/>
      <c r="JMW43" s="219"/>
      <c r="JMX43" s="219"/>
      <c r="JMY43" s="219"/>
      <c r="JMZ43" s="219"/>
      <c r="JNA43" s="219"/>
      <c r="JNB43" s="219"/>
      <c r="JNC43" s="219"/>
      <c r="JND43" s="219"/>
      <c r="JNE43" s="219"/>
      <c r="JNF43" s="219"/>
      <c r="JNG43" s="219"/>
      <c r="JNH43" s="219"/>
      <c r="JNI43" s="219"/>
      <c r="JNJ43" s="219"/>
      <c r="JNK43" s="219"/>
      <c r="JNL43" s="219"/>
      <c r="JNM43" s="219"/>
      <c r="JNN43" s="219"/>
      <c r="JNO43" s="219"/>
      <c r="JNP43" s="219"/>
      <c r="JNQ43" s="219"/>
      <c r="JNR43" s="219"/>
      <c r="JNS43" s="219"/>
      <c r="JNT43" s="219"/>
      <c r="JNU43" s="219"/>
      <c r="JNV43" s="219"/>
      <c r="JNW43" s="219"/>
      <c r="JNX43" s="219"/>
      <c r="JNY43" s="219"/>
      <c r="JNZ43" s="219"/>
      <c r="JOA43" s="219"/>
      <c r="JOB43" s="219"/>
      <c r="JOC43" s="219"/>
      <c r="JOD43" s="219"/>
      <c r="JOE43" s="219"/>
      <c r="JOF43" s="219"/>
      <c r="JOG43" s="219"/>
      <c r="JOH43" s="219"/>
      <c r="JOI43" s="219"/>
      <c r="JOJ43" s="219"/>
      <c r="JOK43" s="219"/>
      <c r="JOL43" s="219"/>
      <c r="JOM43" s="219"/>
      <c r="JON43" s="219"/>
      <c r="JOO43" s="219"/>
      <c r="JOP43" s="219"/>
      <c r="JOQ43" s="219"/>
      <c r="JOR43" s="219"/>
      <c r="JOS43" s="219"/>
      <c r="JOT43" s="219"/>
      <c r="JOU43" s="219"/>
      <c r="JOV43" s="219"/>
      <c r="JOW43" s="219"/>
      <c r="JOX43" s="219"/>
      <c r="JOY43" s="219"/>
      <c r="JOZ43" s="219"/>
      <c r="JPA43" s="219"/>
      <c r="JPB43" s="219"/>
      <c r="JPC43" s="219"/>
      <c r="JPD43" s="219"/>
      <c r="JPE43" s="219"/>
      <c r="JPF43" s="219"/>
      <c r="JPG43" s="219"/>
      <c r="JPH43" s="219"/>
      <c r="JPI43" s="219"/>
      <c r="JPJ43" s="219"/>
      <c r="JPK43" s="219"/>
      <c r="JPL43" s="219"/>
      <c r="JPM43" s="219"/>
      <c r="JPN43" s="219"/>
      <c r="JPO43" s="219"/>
      <c r="JPP43" s="219"/>
      <c r="JPQ43" s="219"/>
      <c r="JPR43" s="219"/>
      <c r="JPS43" s="219"/>
      <c r="JPT43" s="219"/>
      <c r="JPU43" s="219"/>
      <c r="JPV43" s="219"/>
      <c r="JPW43" s="219"/>
      <c r="JPX43" s="219"/>
      <c r="JPY43" s="219"/>
      <c r="JPZ43" s="219"/>
      <c r="JQA43" s="219"/>
      <c r="JQB43" s="219"/>
      <c r="JQC43" s="219"/>
      <c r="JQD43" s="219"/>
      <c r="JQE43" s="219"/>
      <c r="JQF43" s="219"/>
      <c r="JQG43" s="219"/>
      <c r="JQH43" s="219"/>
      <c r="JQI43" s="219"/>
      <c r="JQJ43" s="219"/>
      <c r="JQK43" s="219"/>
      <c r="JQL43" s="219"/>
      <c r="JQM43" s="219"/>
      <c r="JQN43" s="219"/>
      <c r="JQO43" s="219"/>
      <c r="JQP43" s="219"/>
      <c r="JQQ43" s="219"/>
      <c r="JQR43" s="219"/>
      <c r="JQS43" s="219"/>
      <c r="JQT43" s="219"/>
      <c r="JQU43" s="219"/>
      <c r="JQV43" s="219"/>
      <c r="JQW43" s="219"/>
      <c r="JQX43" s="219"/>
      <c r="JQY43" s="219"/>
      <c r="JQZ43" s="219"/>
      <c r="JRA43" s="219"/>
      <c r="JRB43" s="219"/>
      <c r="JRC43" s="219"/>
      <c r="JRD43" s="219"/>
      <c r="JRE43" s="219"/>
      <c r="JRF43" s="219"/>
      <c r="JRG43" s="219"/>
      <c r="JRH43" s="219"/>
      <c r="JRI43" s="219"/>
      <c r="JRJ43" s="219"/>
      <c r="JRK43" s="219"/>
      <c r="JRL43" s="219"/>
      <c r="JRM43" s="219"/>
      <c r="JRN43" s="219"/>
      <c r="JRO43" s="219"/>
      <c r="JRP43" s="219"/>
      <c r="JRQ43" s="219"/>
      <c r="JRR43" s="219"/>
      <c r="JRS43" s="219"/>
      <c r="JRT43" s="219"/>
      <c r="JRU43" s="219"/>
      <c r="JRV43" s="219"/>
      <c r="JRW43" s="219"/>
      <c r="JRX43" s="219"/>
      <c r="JRY43" s="219"/>
      <c r="JRZ43" s="219"/>
      <c r="JSA43" s="219"/>
      <c r="JSB43" s="219"/>
      <c r="JSC43" s="219"/>
      <c r="JSD43" s="219"/>
      <c r="JSE43" s="219"/>
      <c r="JSF43" s="219"/>
      <c r="JSG43" s="219"/>
      <c r="JSH43" s="219"/>
      <c r="JSI43" s="219"/>
      <c r="JSJ43" s="219"/>
      <c r="JSK43" s="219"/>
      <c r="JSL43" s="219"/>
      <c r="JSM43" s="219"/>
      <c r="JSN43" s="219"/>
      <c r="JSO43" s="219"/>
      <c r="JSP43" s="219"/>
      <c r="JSQ43" s="219"/>
      <c r="JSR43" s="219"/>
      <c r="JSS43" s="219"/>
      <c r="JST43" s="219"/>
      <c r="JSU43" s="219"/>
      <c r="JSV43" s="219"/>
      <c r="JSW43" s="219"/>
      <c r="JSX43" s="219"/>
      <c r="JSY43" s="219"/>
      <c r="JSZ43" s="219"/>
      <c r="JTA43" s="219"/>
      <c r="JTB43" s="219"/>
      <c r="JTC43" s="219"/>
      <c r="JTD43" s="219"/>
      <c r="JTE43" s="219"/>
      <c r="JTF43" s="219"/>
      <c r="JTG43" s="219"/>
      <c r="JTH43" s="219"/>
      <c r="JTI43" s="219"/>
      <c r="JTJ43" s="219"/>
      <c r="JTK43" s="219"/>
      <c r="JTL43" s="219"/>
      <c r="JTM43" s="219"/>
      <c r="JTN43" s="219"/>
      <c r="JTO43" s="219"/>
      <c r="JTP43" s="219"/>
      <c r="JTQ43" s="219"/>
      <c r="JTR43" s="219"/>
      <c r="JTS43" s="219"/>
      <c r="JTT43" s="219"/>
      <c r="JTU43" s="219"/>
      <c r="JTV43" s="219"/>
      <c r="JTW43" s="219"/>
      <c r="JTX43" s="219"/>
      <c r="JTY43" s="219"/>
      <c r="JTZ43" s="219"/>
      <c r="JUA43" s="219"/>
      <c r="JUB43" s="219"/>
      <c r="JUC43" s="219"/>
      <c r="JUD43" s="219"/>
      <c r="JUE43" s="219"/>
      <c r="JUF43" s="219"/>
      <c r="JUG43" s="219"/>
      <c r="JUH43" s="219"/>
      <c r="JUI43" s="219"/>
      <c r="JUJ43" s="219"/>
      <c r="JUK43" s="219"/>
      <c r="JUL43" s="219"/>
      <c r="JUM43" s="219"/>
      <c r="JUN43" s="219"/>
      <c r="JUO43" s="219"/>
      <c r="JUP43" s="219"/>
      <c r="JUQ43" s="219"/>
      <c r="JUR43" s="219"/>
      <c r="JUS43" s="219"/>
      <c r="JUT43" s="219"/>
      <c r="JUU43" s="219"/>
      <c r="JUV43" s="219"/>
      <c r="JUW43" s="219"/>
      <c r="JUX43" s="219"/>
      <c r="JUY43" s="219"/>
      <c r="JUZ43" s="219"/>
      <c r="JVA43" s="219"/>
      <c r="JVB43" s="219"/>
      <c r="JVC43" s="219"/>
      <c r="JVD43" s="219"/>
      <c r="JVE43" s="219"/>
      <c r="JVF43" s="219"/>
      <c r="JVG43" s="219"/>
      <c r="JVH43" s="219"/>
      <c r="JVI43" s="219"/>
      <c r="JVJ43" s="219"/>
      <c r="JVK43" s="219"/>
      <c r="JVL43" s="219"/>
      <c r="JVM43" s="219"/>
      <c r="JVN43" s="219"/>
      <c r="JVO43" s="219"/>
      <c r="JVP43" s="219"/>
      <c r="JVQ43" s="219"/>
      <c r="JVR43" s="219"/>
      <c r="JVS43" s="219"/>
      <c r="JVT43" s="219"/>
      <c r="JVU43" s="219"/>
      <c r="JVV43" s="219"/>
      <c r="JVW43" s="219"/>
      <c r="JVX43" s="219"/>
      <c r="JVY43" s="219"/>
      <c r="JVZ43" s="219"/>
      <c r="JWA43" s="219"/>
      <c r="JWB43" s="219"/>
      <c r="JWC43" s="219"/>
      <c r="JWD43" s="219"/>
      <c r="JWE43" s="219"/>
      <c r="JWF43" s="219"/>
      <c r="JWG43" s="219"/>
      <c r="JWH43" s="219"/>
      <c r="JWI43" s="219"/>
      <c r="JWJ43" s="219"/>
      <c r="JWK43" s="219"/>
      <c r="JWL43" s="219"/>
      <c r="JWM43" s="219"/>
      <c r="JWN43" s="219"/>
      <c r="JWO43" s="219"/>
      <c r="JWP43" s="219"/>
      <c r="JWQ43" s="219"/>
      <c r="JWR43" s="219"/>
      <c r="JWS43" s="219"/>
      <c r="JWT43" s="219"/>
      <c r="JWU43" s="219"/>
      <c r="JWV43" s="219"/>
      <c r="JWW43" s="219"/>
      <c r="JWX43" s="219"/>
      <c r="JWY43" s="219"/>
      <c r="JWZ43" s="219"/>
      <c r="JXA43" s="219"/>
      <c r="JXB43" s="219"/>
      <c r="JXC43" s="219"/>
      <c r="JXD43" s="219"/>
      <c r="JXE43" s="219"/>
      <c r="JXF43" s="219"/>
      <c r="JXG43" s="219"/>
      <c r="JXH43" s="219"/>
      <c r="JXI43" s="219"/>
      <c r="JXJ43" s="219"/>
      <c r="JXK43" s="219"/>
      <c r="JXL43" s="219"/>
      <c r="JXM43" s="219"/>
      <c r="JXN43" s="219"/>
      <c r="JXO43" s="219"/>
      <c r="JXP43" s="219"/>
      <c r="JXQ43" s="219"/>
      <c r="JXR43" s="219"/>
      <c r="JXS43" s="219"/>
      <c r="JXT43" s="219"/>
      <c r="JXU43" s="219"/>
      <c r="JXV43" s="219"/>
      <c r="JXW43" s="219"/>
      <c r="JXX43" s="219"/>
      <c r="JXY43" s="219"/>
      <c r="JXZ43" s="219"/>
      <c r="JYA43" s="219"/>
      <c r="JYB43" s="219"/>
      <c r="JYC43" s="219"/>
      <c r="JYD43" s="219"/>
      <c r="JYE43" s="219"/>
      <c r="JYF43" s="219"/>
      <c r="JYG43" s="219"/>
      <c r="JYH43" s="219"/>
      <c r="JYI43" s="219"/>
      <c r="JYJ43" s="219"/>
      <c r="JYK43" s="219"/>
      <c r="JYL43" s="219"/>
      <c r="JYM43" s="219"/>
      <c r="JYN43" s="219"/>
      <c r="JYO43" s="219"/>
      <c r="JYP43" s="219"/>
      <c r="JYQ43" s="219"/>
      <c r="JYR43" s="219"/>
      <c r="JYS43" s="219"/>
      <c r="JYT43" s="219"/>
      <c r="JYU43" s="219"/>
      <c r="JYV43" s="219"/>
      <c r="JYW43" s="219"/>
      <c r="JYX43" s="219"/>
      <c r="JYY43" s="219"/>
      <c r="JYZ43" s="219"/>
      <c r="JZA43" s="219"/>
      <c r="JZB43" s="219"/>
      <c r="JZC43" s="219"/>
      <c r="JZD43" s="219"/>
      <c r="JZE43" s="219"/>
      <c r="JZF43" s="219"/>
      <c r="JZG43" s="219"/>
      <c r="JZH43" s="219"/>
      <c r="JZI43" s="219"/>
      <c r="JZJ43" s="219"/>
      <c r="JZK43" s="219"/>
      <c r="JZL43" s="219"/>
      <c r="JZM43" s="219"/>
      <c r="JZN43" s="219"/>
      <c r="JZO43" s="219"/>
      <c r="JZP43" s="219"/>
      <c r="JZQ43" s="219"/>
      <c r="JZR43" s="219"/>
      <c r="JZS43" s="219"/>
      <c r="JZT43" s="219"/>
      <c r="JZU43" s="219"/>
      <c r="JZV43" s="219"/>
      <c r="JZW43" s="219"/>
      <c r="JZX43" s="219"/>
      <c r="JZY43" s="219"/>
      <c r="JZZ43" s="219"/>
      <c r="KAA43" s="219"/>
      <c r="KAB43" s="219"/>
      <c r="KAC43" s="219"/>
      <c r="KAD43" s="219"/>
      <c r="KAE43" s="219"/>
      <c r="KAF43" s="219"/>
      <c r="KAG43" s="219"/>
      <c r="KAH43" s="219"/>
      <c r="KAI43" s="219"/>
      <c r="KAJ43" s="219"/>
      <c r="KAK43" s="219"/>
      <c r="KAL43" s="219"/>
      <c r="KAM43" s="219"/>
      <c r="KAN43" s="219"/>
      <c r="KAO43" s="219"/>
      <c r="KAP43" s="219"/>
      <c r="KAQ43" s="219"/>
      <c r="KAR43" s="219"/>
      <c r="KAS43" s="219"/>
      <c r="KAT43" s="219"/>
      <c r="KAU43" s="219"/>
      <c r="KAV43" s="219"/>
      <c r="KAW43" s="219"/>
      <c r="KAX43" s="219"/>
      <c r="KAY43" s="219"/>
      <c r="KAZ43" s="219"/>
      <c r="KBA43" s="219"/>
      <c r="KBB43" s="219"/>
      <c r="KBC43" s="219"/>
      <c r="KBD43" s="219"/>
      <c r="KBE43" s="219"/>
      <c r="KBF43" s="219"/>
      <c r="KBG43" s="219"/>
      <c r="KBH43" s="219"/>
      <c r="KBI43" s="219"/>
      <c r="KBJ43" s="219"/>
      <c r="KBK43" s="219"/>
      <c r="KBL43" s="219"/>
      <c r="KBM43" s="219"/>
      <c r="KBN43" s="219"/>
      <c r="KBO43" s="219"/>
      <c r="KBP43" s="219"/>
      <c r="KBQ43" s="219"/>
      <c r="KBR43" s="219"/>
      <c r="KBS43" s="219"/>
      <c r="KBT43" s="219"/>
      <c r="KBU43" s="219"/>
      <c r="KBV43" s="219"/>
      <c r="KBW43" s="219"/>
      <c r="KBX43" s="219"/>
      <c r="KBY43" s="219"/>
      <c r="KBZ43" s="219"/>
      <c r="KCA43" s="219"/>
      <c r="KCB43" s="219"/>
      <c r="KCC43" s="219"/>
      <c r="KCD43" s="219"/>
      <c r="KCE43" s="219"/>
      <c r="KCF43" s="219"/>
      <c r="KCG43" s="219"/>
      <c r="KCH43" s="219"/>
      <c r="KCI43" s="219"/>
      <c r="KCJ43" s="219"/>
      <c r="KCK43" s="219"/>
      <c r="KCL43" s="219"/>
      <c r="KCM43" s="219"/>
      <c r="KCN43" s="219"/>
      <c r="KCO43" s="219"/>
      <c r="KCP43" s="219"/>
      <c r="KCQ43" s="219"/>
      <c r="KCR43" s="219"/>
      <c r="KCS43" s="219"/>
      <c r="KCT43" s="219"/>
      <c r="KCU43" s="219"/>
      <c r="KCV43" s="219"/>
      <c r="KCW43" s="219"/>
      <c r="KCX43" s="219"/>
      <c r="KCY43" s="219"/>
      <c r="KCZ43" s="219"/>
      <c r="KDA43" s="219"/>
      <c r="KDB43" s="219"/>
      <c r="KDC43" s="219"/>
      <c r="KDD43" s="219"/>
      <c r="KDE43" s="219"/>
      <c r="KDF43" s="219"/>
      <c r="KDG43" s="219"/>
      <c r="KDH43" s="219"/>
      <c r="KDI43" s="219"/>
      <c r="KDJ43" s="219"/>
      <c r="KDK43" s="219"/>
      <c r="KDL43" s="219"/>
      <c r="KDM43" s="219"/>
      <c r="KDN43" s="219"/>
      <c r="KDO43" s="219"/>
      <c r="KDP43" s="219"/>
      <c r="KDQ43" s="219"/>
      <c r="KDR43" s="219"/>
      <c r="KDS43" s="219"/>
      <c r="KDT43" s="219"/>
      <c r="KDU43" s="219"/>
      <c r="KDV43" s="219"/>
      <c r="KDW43" s="219"/>
      <c r="KDX43" s="219"/>
      <c r="KDY43" s="219"/>
      <c r="KDZ43" s="219"/>
      <c r="KEA43" s="219"/>
      <c r="KEB43" s="219"/>
      <c r="KEC43" s="219"/>
      <c r="KED43" s="219"/>
      <c r="KEE43" s="219"/>
      <c r="KEF43" s="219"/>
      <c r="KEG43" s="219"/>
      <c r="KEH43" s="219"/>
      <c r="KEI43" s="219"/>
      <c r="KEJ43" s="219"/>
      <c r="KEK43" s="219"/>
      <c r="KEL43" s="219"/>
      <c r="KEM43" s="219"/>
      <c r="KEN43" s="219"/>
      <c r="KEO43" s="219"/>
      <c r="KEP43" s="219"/>
      <c r="KEQ43" s="219"/>
      <c r="KER43" s="219"/>
      <c r="KES43" s="219"/>
      <c r="KET43" s="219"/>
      <c r="KEU43" s="219"/>
      <c r="KEV43" s="219"/>
      <c r="KEW43" s="219"/>
      <c r="KEX43" s="219"/>
      <c r="KEY43" s="219"/>
      <c r="KEZ43" s="219"/>
      <c r="KFA43" s="219"/>
      <c r="KFB43" s="219"/>
      <c r="KFC43" s="219"/>
      <c r="KFD43" s="219"/>
      <c r="KFE43" s="219"/>
      <c r="KFF43" s="219"/>
      <c r="KFG43" s="219"/>
      <c r="KFH43" s="219"/>
      <c r="KFI43" s="219"/>
      <c r="KFJ43" s="219"/>
      <c r="KFK43" s="219"/>
      <c r="KFL43" s="219"/>
      <c r="KFM43" s="219"/>
      <c r="KFN43" s="219"/>
      <c r="KFO43" s="219"/>
      <c r="KFP43" s="219"/>
      <c r="KFQ43" s="219"/>
      <c r="KFR43" s="219"/>
      <c r="KFS43" s="219"/>
      <c r="KFT43" s="219"/>
      <c r="KFU43" s="219"/>
      <c r="KFV43" s="219"/>
      <c r="KFW43" s="219"/>
      <c r="KFX43" s="219"/>
      <c r="KFY43" s="219"/>
      <c r="KFZ43" s="219"/>
      <c r="KGA43" s="219"/>
      <c r="KGB43" s="219"/>
      <c r="KGC43" s="219"/>
      <c r="KGD43" s="219"/>
      <c r="KGE43" s="219"/>
      <c r="KGF43" s="219"/>
      <c r="KGG43" s="219"/>
      <c r="KGH43" s="219"/>
      <c r="KGI43" s="219"/>
      <c r="KGJ43" s="219"/>
      <c r="KGK43" s="219"/>
      <c r="KGL43" s="219"/>
      <c r="KGM43" s="219"/>
      <c r="KGN43" s="219"/>
      <c r="KGO43" s="219"/>
      <c r="KGP43" s="219"/>
      <c r="KGQ43" s="219"/>
      <c r="KGR43" s="219"/>
      <c r="KGS43" s="219"/>
      <c r="KGT43" s="219"/>
      <c r="KGU43" s="219"/>
      <c r="KGV43" s="219"/>
      <c r="KGW43" s="219"/>
      <c r="KGX43" s="219"/>
      <c r="KGY43" s="219"/>
      <c r="KGZ43" s="219"/>
      <c r="KHA43" s="219"/>
      <c r="KHB43" s="219"/>
      <c r="KHC43" s="219"/>
      <c r="KHD43" s="219"/>
      <c r="KHE43" s="219"/>
      <c r="KHF43" s="219"/>
      <c r="KHG43" s="219"/>
      <c r="KHH43" s="219"/>
      <c r="KHI43" s="219"/>
      <c r="KHJ43" s="219"/>
      <c r="KHK43" s="219"/>
      <c r="KHL43" s="219"/>
      <c r="KHM43" s="219"/>
      <c r="KHN43" s="219"/>
      <c r="KHO43" s="219"/>
      <c r="KHP43" s="219"/>
      <c r="KHQ43" s="219"/>
      <c r="KHR43" s="219"/>
      <c r="KHS43" s="219"/>
      <c r="KHT43" s="219"/>
      <c r="KHU43" s="219"/>
      <c r="KHV43" s="219"/>
      <c r="KHW43" s="219"/>
      <c r="KHX43" s="219"/>
      <c r="KHY43" s="219"/>
      <c r="KHZ43" s="219"/>
      <c r="KIA43" s="219"/>
      <c r="KIB43" s="219"/>
      <c r="KIC43" s="219"/>
      <c r="KID43" s="219"/>
      <c r="KIE43" s="219"/>
      <c r="KIF43" s="219"/>
      <c r="KIG43" s="219"/>
      <c r="KIH43" s="219"/>
      <c r="KII43" s="219"/>
      <c r="KIJ43" s="219"/>
      <c r="KIK43" s="219"/>
      <c r="KIL43" s="219"/>
      <c r="KIM43" s="219"/>
      <c r="KIN43" s="219"/>
      <c r="KIO43" s="219"/>
      <c r="KIP43" s="219"/>
      <c r="KIQ43" s="219"/>
      <c r="KIR43" s="219"/>
      <c r="KIS43" s="219"/>
      <c r="KIT43" s="219"/>
      <c r="KIU43" s="219"/>
      <c r="KIV43" s="219"/>
      <c r="KIW43" s="219"/>
      <c r="KIX43" s="219"/>
      <c r="KIY43" s="219"/>
      <c r="KIZ43" s="219"/>
      <c r="KJA43" s="219"/>
      <c r="KJB43" s="219"/>
      <c r="KJC43" s="219"/>
      <c r="KJD43" s="219"/>
      <c r="KJE43" s="219"/>
      <c r="KJF43" s="219"/>
      <c r="KJG43" s="219"/>
      <c r="KJH43" s="219"/>
      <c r="KJI43" s="219"/>
      <c r="KJJ43" s="219"/>
      <c r="KJK43" s="219"/>
      <c r="KJL43" s="219"/>
      <c r="KJM43" s="219"/>
      <c r="KJN43" s="219"/>
      <c r="KJO43" s="219"/>
      <c r="KJP43" s="219"/>
      <c r="KJQ43" s="219"/>
      <c r="KJR43" s="219"/>
      <c r="KJS43" s="219"/>
      <c r="KJT43" s="219"/>
      <c r="KJU43" s="219"/>
      <c r="KJV43" s="219"/>
      <c r="KJW43" s="219"/>
      <c r="KJX43" s="219"/>
      <c r="KJY43" s="219"/>
      <c r="KJZ43" s="219"/>
      <c r="KKA43" s="219"/>
      <c r="KKB43" s="219"/>
      <c r="KKC43" s="219"/>
      <c r="KKD43" s="219"/>
      <c r="KKE43" s="219"/>
      <c r="KKF43" s="219"/>
      <c r="KKG43" s="219"/>
      <c r="KKH43" s="219"/>
      <c r="KKI43" s="219"/>
      <c r="KKJ43" s="219"/>
      <c r="KKK43" s="219"/>
      <c r="KKL43" s="219"/>
      <c r="KKM43" s="219"/>
      <c r="KKN43" s="219"/>
      <c r="KKO43" s="219"/>
      <c r="KKP43" s="219"/>
      <c r="KKQ43" s="219"/>
      <c r="KKR43" s="219"/>
      <c r="KKS43" s="219"/>
      <c r="KKT43" s="219"/>
      <c r="KKU43" s="219"/>
      <c r="KKV43" s="219"/>
      <c r="KKW43" s="219"/>
      <c r="KKX43" s="219"/>
      <c r="KKY43" s="219"/>
      <c r="KKZ43" s="219"/>
      <c r="KLA43" s="219"/>
      <c r="KLB43" s="219"/>
      <c r="KLC43" s="219"/>
      <c r="KLD43" s="219"/>
      <c r="KLE43" s="219"/>
      <c r="KLF43" s="219"/>
      <c r="KLG43" s="219"/>
      <c r="KLH43" s="219"/>
      <c r="KLI43" s="219"/>
      <c r="KLJ43" s="219"/>
      <c r="KLK43" s="219"/>
      <c r="KLL43" s="219"/>
      <c r="KLM43" s="219"/>
      <c r="KLN43" s="219"/>
      <c r="KLO43" s="219"/>
      <c r="KLP43" s="219"/>
      <c r="KLQ43" s="219"/>
      <c r="KLR43" s="219"/>
      <c r="KLS43" s="219"/>
      <c r="KLT43" s="219"/>
      <c r="KLU43" s="219"/>
      <c r="KLV43" s="219"/>
      <c r="KLW43" s="219"/>
      <c r="KLX43" s="219"/>
      <c r="KLY43" s="219"/>
      <c r="KLZ43" s="219"/>
      <c r="KMA43" s="219"/>
      <c r="KMB43" s="219"/>
      <c r="KMC43" s="219"/>
      <c r="KMD43" s="219"/>
      <c r="KME43" s="219"/>
      <c r="KMF43" s="219"/>
      <c r="KMG43" s="219"/>
      <c r="KMH43" s="219"/>
      <c r="KMI43" s="219"/>
      <c r="KMJ43" s="219"/>
      <c r="KMK43" s="219"/>
      <c r="KML43" s="219"/>
      <c r="KMM43" s="219"/>
      <c r="KMN43" s="219"/>
      <c r="KMO43" s="219"/>
      <c r="KMP43" s="219"/>
      <c r="KMQ43" s="219"/>
      <c r="KMR43" s="219"/>
      <c r="KMS43" s="219"/>
      <c r="KMT43" s="219"/>
      <c r="KMU43" s="219"/>
      <c r="KMV43" s="219"/>
      <c r="KMW43" s="219"/>
      <c r="KMX43" s="219"/>
      <c r="KMY43" s="219"/>
      <c r="KMZ43" s="219"/>
      <c r="KNA43" s="219"/>
      <c r="KNB43" s="219"/>
      <c r="KNC43" s="219"/>
      <c r="KND43" s="219"/>
      <c r="KNE43" s="219"/>
      <c r="KNF43" s="219"/>
      <c r="KNG43" s="219"/>
      <c r="KNH43" s="219"/>
      <c r="KNI43" s="219"/>
      <c r="KNJ43" s="219"/>
      <c r="KNK43" s="219"/>
      <c r="KNL43" s="219"/>
      <c r="KNM43" s="219"/>
      <c r="KNN43" s="219"/>
      <c r="KNO43" s="219"/>
      <c r="KNP43" s="219"/>
      <c r="KNQ43" s="219"/>
      <c r="KNR43" s="219"/>
      <c r="KNS43" s="219"/>
      <c r="KNT43" s="219"/>
      <c r="KNU43" s="219"/>
      <c r="KNV43" s="219"/>
      <c r="KNW43" s="219"/>
      <c r="KNX43" s="219"/>
      <c r="KNY43" s="219"/>
      <c r="KNZ43" s="219"/>
      <c r="KOA43" s="219"/>
      <c r="KOB43" s="219"/>
      <c r="KOC43" s="219"/>
      <c r="KOD43" s="219"/>
      <c r="KOE43" s="219"/>
      <c r="KOF43" s="219"/>
      <c r="KOG43" s="219"/>
      <c r="KOH43" s="219"/>
      <c r="KOI43" s="219"/>
      <c r="KOJ43" s="219"/>
      <c r="KOK43" s="219"/>
      <c r="KOL43" s="219"/>
      <c r="KOM43" s="219"/>
      <c r="KON43" s="219"/>
      <c r="KOO43" s="219"/>
      <c r="KOP43" s="219"/>
      <c r="KOQ43" s="219"/>
      <c r="KOR43" s="219"/>
      <c r="KOS43" s="219"/>
      <c r="KOT43" s="219"/>
      <c r="KOU43" s="219"/>
      <c r="KOV43" s="219"/>
      <c r="KOW43" s="219"/>
      <c r="KOX43" s="219"/>
      <c r="KOY43" s="219"/>
      <c r="KOZ43" s="219"/>
      <c r="KPA43" s="219"/>
      <c r="KPB43" s="219"/>
      <c r="KPC43" s="219"/>
      <c r="KPD43" s="219"/>
      <c r="KPE43" s="219"/>
      <c r="KPF43" s="219"/>
      <c r="KPG43" s="219"/>
      <c r="KPH43" s="219"/>
      <c r="KPI43" s="219"/>
      <c r="KPJ43" s="219"/>
      <c r="KPK43" s="219"/>
      <c r="KPL43" s="219"/>
      <c r="KPM43" s="219"/>
      <c r="KPN43" s="219"/>
      <c r="KPO43" s="219"/>
      <c r="KPP43" s="219"/>
      <c r="KPQ43" s="219"/>
      <c r="KPR43" s="219"/>
      <c r="KPS43" s="219"/>
      <c r="KPT43" s="219"/>
      <c r="KPU43" s="219"/>
      <c r="KPV43" s="219"/>
      <c r="KPW43" s="219"/>
      <c r="KPX43" s="219"/>
      <c r="KPY43" s="219"/>
      <c r="KPZ43" s="219"/>
      <c r="KQA43" s="219"/>
      <c r="KQB43" s="219"/>
      <c r="KQC43" s="219"/>
      <c r="KQD43" s="219"/>
      <c r="KQE43" s="219"/>
      <c r="KQF43" s="219"/>
      <c r="KQG43" s="219"/>
      <c r="KQH43" s="219"/>
      <c r="KQI43" s="219"/>
      <c r="KQJ43" s="219"/>
      <c r="KQK43" s="219"/>
      <c r="KQL43" s="219"/>
      <c r="KQM43" s="219"/>
      <c r="KQN43" s="219"/>
      <c r="KQO43" s="219"/>
      <c r="KQP43" s="219"/>
      <c r="KQQ43" s="219"/>
      <c r="KQR43" s="219"/>
      <c r="KQS43" s="219"/>
      <c r="KQT43" s="219"/>
      <c r="KQU43" s="219"/>
      <c r="KQV43" s="219"/>
      <c r="KQW43" s="219"/>
      <c r="KQX43" s="219"/>
      <c r="KQY43" s="219"/>
      <c r="KQZ43" s="219"/>
      <c r="KRA43" s="219"/>
      <c r="KRB43" s="219"/>
      <c r="KRC43" s="219"/>
      <c r="KRD43" s="219"/>
      <c r="KRE43" s="219"/>
      <c r="KRF43" s="219"/>
      <c r="KRG43" s="219"/>
      <c r="KRH43" s="219"/>
      <c r="KRI43" s="219"/>
      <c r="KRJ43" s="219"/>
      <c r="KRK43" s="219"/>
      <c r="KRL43" s="219"/>
      <c r="KRM43" s="219"/>
      <c r="KRN43" s="219"/>
      <c r="KRO43" s="219"/>
      <c r="KRP43" s="219"/>
      <c r="KRQ43" s="219"/>
      <c r="KRR43" s="219"/>
      <c r="KRS43" s="219"/>
      <c r="KRT43" s="219"/>
      <c r="KRU43" s="219"/>
      <c r="KRV43" s="219"/>
      <c r="KRW43" s="219"/>
      <c r="KRX43" s="219"/>
      <c r="KRY43" s="219"/>
      <c r="KRZ43" s="219"/>
      <c r="KSA43" s="219"/>
      <c r="KSB43" s="219"/>
      <c r="KSC43" s="219"/>
      <c r="KSD43" s="219"/>
      <c r="KSE43" s="219"/>
      <c r="KSF43" s="219"/>
      <c r="KSG43" s="219"/>
      <c r="KSH43" s="219"/>
      <c r="KSI43" s="219"/>
      <c r="KSJ43" s="219"/>
      <c r="KSK43" s="219"/>
      <c r="KSL43" s="219"/>
      <c r="KSM43" s="219"/>
      <c r="KSN43" s="219"/>
      <c r="KSO43" s="219"/>
      <c r="KSP43" s="219"/>
      <c r="KSQ43" s="219"/>
      <c r="KSR43" s="219"/>
      <c r="KSS43" s="219"/>
      <c r="KST43" s="219"/>
      <c r="KSU43" s="219"/>
      <c r="KSV43" s="219"/>
      <c r="KSW43" s="219"/>
      <c r="KSX43" s="219"/>
      <c r="KSY43" s="219"/>
      <c r="KSZ43" s="219"/>
      <c r="KTA43" s="219"/>
      <c r="KTB43" s="219"/>
      <c r="KTC43" s="219"/>
      <c r="KTD43" s="219"/>
      <c r="KTE43" s="219"/>
      <c r="KTF43" s="219"/>
      <c r="KTG43" s="219"/>
      <c r="KTH43" s="219"/>
      <c r="KTI43" s="219"/>
      <c r="KTJ43" s="219"/>
      <c r="KTK43" s="219"/>
      <c r="KTL43" s="219"/>
      <c r="KTM43" s="219"/>
      <c r="KTN43" s="219"/>
      <c r="KTO43" s="219"/>
      <c r="KTP43" s="219"/>
      <c r="KTQ43" s="219"/>
      <c r="KTR43" s="219"/>
      <c r="KTS43" s="219"/>
      <c r="KTT43" s="219"/>
      <c r="KTU43" s="219"/>
      <c r="KTV43" s="219"/>
      <c r="KTW43" s="219"/>
      <c r="KTX43" s="219"/>
      <c r="KTY43" s="219"/>
      <c r="KTZ43" s="219"/>
      <c r="KUA43" s="219"/>
      <c r="KUB43" s="219"/>
      <c r="KUC43" s="219"/>
      <c r="KUD43" s="219"/>
      <c r="KUE43" s="219"/>
      <c r="KUF43" s="219"/>
      <c r="KUG43" s="219"/>
      <c r="KUH43" s="219"/>
      <c r="KUI43" s="219"/>
      <c r="KUJ43" s="219"/>
      <c r="KUK43" s="219"/>
      <c r="KUL43" s="219"/>
      <c r="KUM43" s="219"/>
      <c r="KUN43" s="219"/>
      <c r="KUO43" s="219"/>
      <c r="KUP43" s="219"/>
      <c r="KUQ43" s="219"/>
      <c r="KUR43" s="219"/>
      <c r="KUS43" s="219"/>
      <c r="KUT43" s="219"/>
      <c r="KUU43" s="219"/>
      <c r="KUV43" s="219"/>
      <c r="KUW43" s="219"/>
      <c r="KUX43" s="219"/>
      <c r="KUY43" s="219"/>
      <c r="KUZ43" s="219"/>
      <c r="KVA43" s="219"/>
      <c r="KVB43" s="219"/>
      <c r="KVC43" s="219"/>
      <c r="KVD43" s="219"/>
      <c r="KVE43" s="219"/>
      <c r="KVF43" s="219"/>
      <c r="KVG43" s="219"/>
      <c r="KVH43" s="219"/>
      <c r="KVI43" s="219"/>
      <c r="KVJ43" s="219"/>
      <c r="KVK43" s="219"/>
      <c r="KVL43" s="219"/>
      <c r="KVM43" s="219"/>
      <c r="KVN43" s="219"/>
      <c r="KVO43" s="219"/>
      <c r="KVP43" s="219"/>
      <c r="KVQ43" s="219"/>
      <c r="KVR43" s="219"/>
      <c r="KVS43" s="219"/>
      <c r="KVT43" s="219"/>
      <c r="KVU43" s="219"/>
      <c r="KVV43" s="219"/>
      <c r="KVW43" s="219"/>
      <c r="KVX43" s="219"/>
      <c r="KVY43" s="219"/>
      <c r="KVZ43" s="219"/>
      <c r="KWA43" s="219"/>
      <c r="KWB43" s="219"/>
      <c r="KWC43" s="219"/>
      <c r="KWD43" s="219"/>
      <c r="KWE43" s="219"/>
      <c r="KWF43" s="219"/>
      <c r="KWG43" s="219"/>
      <c r="KWH43" s="219"/>
      <c r="KWI43" s="219"/>
      <c r="KWJ43" s="219"/>
      <c r="KWK43" s="219"/>
      <c r="KWL43" s="219"/>
      <c r="KWM43" s="219"/>
      <c r="KWN43" s="219"/>
      <c r="KWO43" s="219"/>
      <c r="KWP43" s="219"/>
      <c r="KWQ43" s="219"/>
      <c r="KWR43" s="219"/>
      <c r="KWS43" s="219"/>
      <c r="KWT43" s="219"/>
      <c r="KWU43" s="219"/>
      <c r="KWV43" s="219"/>
      <c r="KWW43" s="219"/>
      <c r="KWX43" s="219"/>
      <c r="KWY43" s="219"/>
      <c r="KWZ43" s="219"/>
      <c r="KXA43" s="219"/>
      <c r="KXB43" s="219"/>
      <c r="KXC43" s="219"/>
      <c r="KXD43" s="219"/>
      <c r="KXE43" s="219"/>
      <c r="KXF43" s="219"/>
      <c r="KXG43" s="219"/>
      <c r="KXH43" s="219"/>
      <c r="KXI43" s="219"/>
      <c r="KXJ43" s="219"/>
      <c r="KXK43" s="219"/>
      <c r="KXL43" s="219"/>
      <c r="KXM43" s="219"/>
      <c r="KXN43" s="219"/>
      <c r="KXO43" s="219"/>
      <c r="KXP43" s="219"/>
      <c r="KXQ43" s="219"/>
      <c r="KXR43" s="219"/>
      <c r="KXS43" s="219"/>
      <c r="KXT43" s="219"/>
      <c r="KXU43" s="219"/>
      <c r="KXV43" s="219"/>
      <c r="KXW43" s="219"/>
      <c r="KXX43" s="219"/>
      <c r="KXY43" s="219"/>
      <c r="KXZ43" s="219"/>
      <c r="KYA43" s="219"/>
      <c r="KYB43" s="219"/>
      <c r="KYC43" s="219"/>
      <c r="KYD43" s="219"/>
      <c r="KYE43" s="219"/>
      <c r="KYF43" s="219"/>
      <c r="KYG43" s="219"/>
      <c r="KYH43" s="219"/>
      <c r="KYI43" s="219"/>
      <c r="KYJ43" s="219"/>
      <c r="KYK43" s="219"/>
      <c r="KYL43" s="219"/>
      <c r="KYM43" s="219"/>
      <c r="KYN43" s="219"/>
      <c r="KYO43" s="219"/>
      <c r="KYP43" s="219"/>
      <c r="KYQ43" s="219"/>
      <c r="KYR43" s="219"/>
      <c r="KYS43" s="219"/>
      <c r="KYT43" s="219"/>
      <c r="KYU43" s="219"/>
      <c r="KYV43" s="219"/>
      <c r="KYW43" s="219"/>
      <c r="KYX43" s="219"/>
      <c r="KYY43" s="219"/>
      <c r="KYZ43" s="219"/>
      <c r="KZA43" s="219"/>
      <c r="KZB43" s="219"/>
      <c r="KZC43" s="219"/>
      <c r="KZD43" s="219"/>
      <c r="KZE43" s="219"/>
      <c r="KZF43" s="219"/>
      <c r="KZG43" s="219"/>
      <c r="KZH43" s="219"/>
      <c r="KZI43" s="219"/>
      <c r="KZJ43" s="219"/>
      <c r="KZK43" s="219"/>
      <c r="KZL43" s="219"/>
      <c r="KZM43" s="219"/>
      <c r="KZN43" s="219"/>
      <c r="KZO43" s="219"/>
      <c r="KZP43" s="219"/>
      <c r="KZQ43" s="219"/>
      <c r="KZR43" s="219"/>
      <c r="KZS43" s="219"/>
      <c r="KZT43" s="219"/>
      <c r="KZU43" s="219"/>
      <c r="KZV43" s="219"/>
      <c r="KZW43" s="219"/>
      <c r="KZX43" s="219"/>
      <c r="KZY43" s="219"/>
      <c r="KZZ43" s="219"/>
      <c r="LAA43" s="219"/>
      <c r="LAB43" s="219"/>
      <c r="LAC43" s="219"/>
      <c r="LAD43" s="219"/>
      <c r="LAE43" s="219"/>
      <c r="LAF43" s="219"/>
      <c r="LAG43" s="219"/>
      <c r="LAH43" s="219"/>
      <c r="LAI43" s="219"/>
      <c r="LAJ43" s="219"/>
      <c r="LAK43" s="219"/>
      <c r="LAL43" s="219"/>
      <c r="LAM43" s="219"/>
      <c r="LAN43" s="219"/>
      <c r="LAO43" s="219"/>
      <c r="LAP43" s="219"/>
      <c r="LAQ43" s="219"/>
      <c r="LAR43" s="219"/>
      <c r="LAS43" s="219"/>
      <c r="LAT43" s="219"/>
      <c r="LAU43" s="219"/>
      <c r="LAV43" s="219"/>
      <c r="LAW43" s="219"/>
      <c r="LAX43" s="219"/>
      <c r="LAY43" s="219"/>
      <c r="LAZ43" s="219"/>
      <c r="LBA43" s="219"/>
      <c r="LBB43" s="219"/>
      <c r="LBC43" s="219"/>
      <c r="LBD43" s="219"/>
      <c r="LBE43" s="219"/>
      <c r="LBF43" s="219"/>
      <c r="LBG43" s="219"/>
      <c r="LBH43" s="219"/>
      <c r="LBI43" s="219"/>
      <c r="LBJ43" s="219"/>
      <c r="LBK43" s="219"/>
      <c r="LBL43" s="219"/>
      <c r="LBM43" s="219"/>
      <c r="LBN43" s="219"/>
      <c r="LBO43" s="219"/>
      <c r="LBP43" s="219"/>
      <c r="LBQ43" s="219"/>
      <c r="LBR43" s="219"/>
      <c r="LBS43" s="219"/>
      <c r="LBT43" s="219"/>
      <c r="LBU43" s="219"/>
      <c r="LBV43" s="219"/>
      <c r="LBW43" s="219"/>
      <c r="LBX43" s="219"/>
      <c r="LBY43" s="219"/>
      <c r="LBZ43" s="219"/>
      <c r="LCA43" s="219"/>
      <c r="LCB43" s="219"/>
      <c r="LCC43" s="219"/>
      <c r="LCD43" s="219"/>
      <c r="LCE43" s="219"/>
      <c r="LCF43" s="219"/>
      <c r="LCG43" s="219"/>
      <c r="LCH43" s="219"/>
      <c r="LCI43" s="219"/>
      <c r="LCJ43" s="219"/>
      <c r="LCK43" s="219"/>
      <c r="LCL43" s="219"/>
      <c r="LCM43" s="219"/>
      <c r="LCN43" s="219"/>
      <c r="LCO43" s="219"/>
      <c r="LCP43" s="219"/>
      <c r="LCQ43" s="219"/>
      <c r="LCR43" s="219"/>
      <c r="LCS43" s="219"/>
      <c r="LCT43" s="219"/>
      <c r="LCU43" s="219"/>
      <c r="LCV43" s="219"/>
      <c r="LCW43" s="219"/>
      <c r="LCX43" s="219"/>
      <c r="LCY43" s="219"/>
      <c r="LCZ43" s="219"/>
      <c r="LDA43" s="219"/>
      <c r="LDB43" s="219"/>
      <c r="LDC43" s="219"/>
      <c r="LDD43" s="219"/>
      <c r="LDE43" s="219"/>
      <c r="LDF43" s="219"/>
      <c r="LDG43" s="219"/>
      <c r="LDH43" s="219"/>
      <c r="LDI43" s="219"/>
      <c r="LDJ43" s="219"/>
      <c r="LDK43" s="219"/>
      <c r="LDL43" s="219"/>
      <c r="LDM43" s="219"/>
      <c r="LDN43" s="219"/>
      <c r="LDO43" s="219"/>
      <c r="LDP43" s="219"/>
      <c r="LDQ43" s="219"/>
      <c r="LDR43" s="219"/>
      <c r="LDS43" s="219"/>
      <c r="LDT43" s="219"/>
      <c r="LDU43" s="219"/>
      <c r="LDV43" s="219"/>
      <c r="LDW43" s="219"/>
      <c r="LDX43" s="219"/>
      <c r="LDY43" s="219"/>
      <c r="LDZ43" s="219"/>
      <c r="LEA43" s="219"/>
      <c r="LEB43" s="219"/>
      <c r="LEC43" s="219"/>
      <c r="LED43" s="219"/>
      <c r="LEE43" s="219"/>
      <c r="LEF43" s="219"/>
      <c r="LEG43" s="219"/>
      <c r="LEH43" s="219"/>
      <c r="LEI43" s="219"/>
      <c r="LEJ43" s="219"/>
      <c r="LEK43" s="219"/>
      <c r="LEL43" s="219"/>
      <c r="LEM43" s="219"/>
      <c r="LEN43" s="219"/>
      <c r="LEO43" s="219"/>
      <c r="LEP43" s="219"/>
      <c r="LEQ43" s="219"/>
      <c r="LER43" s="219"/>
      <c r="LES43" s="219"/>
      <c r="LET43" s="219"/>
      <c r="LEU43" s="219"/>
      <c r="LEV43" s="219"/>
      <c r="LEW43" s="219"/>
      <c r="LEX43" s="219"/>
      <c r="LEY43" s="219"/>
      <c r="LEZ43" s="219"/>
      <c r="LFA43" s="219"/>
      <c r="LFB43" s="219"/>
      <c r="LFC43" s="219"/>
      <c r="LFD43" s="219"/>
      <c r="LFE43" s="219"/>
      <c r="LFF43" s="219"/>
      <c r="LFG43" s="219"/>
      <c r="LFH43" s="219"/>
      <c r="LFI43" s="219"/>
      <c r="LFJ43" s="219"/>
      <c r="LFK43" s="219"/>
      <c r="LFL43" s="219"/>
      <c r="LFM43" s="219"/>
      <c r="LFN43" s="219"/>
      <c r="LFO43" s="219"/>
      <c r="LFP43" s="219"/>
      <c r="LFQ43" s="219"/>
      <c r="LFR43" s="219"/>
      <c r="LFS43" s="219"/>
      <c r="LFT43" s="219"/>
      <c r="LFU43" s="219"/>
      <c r="LFV43" s="219"/>
      <c r="LFW43" s="219"/>
      <c r="LFX43" s="219"/>
      <c r="LFY43" s="219"/>
      <c r="LFZ43" s="219"/>
      <c r="LGA43" s="219"/>
      <c r="LGB43" s="219"/>
      <c r="LGC43" s="219"/>
      <c r="LGD43" s="219"/>
      <c r="LGE43" s="219"/>
      <c r="LGF43" s="219"/>
      <c r="LGG43" s="219"/>
      <c r="LGH43" s="219"/>
      <c r="LGI43" s="219"/>
      <c r="LGJ43" s="219"/>
      <c r="LGK43" s="219"/>
      <c r="LGL43" s="219"/>
      <c r="LGM43" s="219"/>
      <c r="LGN43" s="219"/>
      <c r="LGO43" s="219"/>
      <c r="LGP43" s="219"/>
      <c r="LGQ43" s="219"/>
      <c r="LGR43" s="219"/>
      <c r="LGS43" s="219"/>
      <c r="LGT43" s="219"/>
      <c r="LGU43" s="219"/>
      <c r="LGV43" s="219"/>
      <c r="LGW43" s="219"/>
      <c r="LGX43" s="219"/>
      <c r="LGY43" s="219"/>
      <c r="LGZ43" s="219"/>
      <c r="LHA43" s="219"/>
      <c r="LHB43" s="219"/>
      <c r="LHC43" s="219"/>
      <c r="LHD43" s="219"/>
      <c r="LHE43" s="219"/>
      <c r="LHF43" s="219"/>
      <c r="LHG43" s="219"/>
      <c r="LHH43" s="219"/>
      <c r="LHI43" s="219"/>
      <c r="LHJ43" s="219"/>
      <c r="LHK43" s="219"/>
      <c r="LHL43" s="219"/>
      <c r="LHM43" s="219"/>
      <c r="LHN43" s="219"/>
      <c r="LHO43" s="219"/>
      <c r="LHP43" s="219"/>
      <c r="LHQ43" s="219"/>
      <c r="LHR43" s="219"/>
      <c r="LHS43" s="219"/>
      <c r="LHT43" s="219"/>
      <c r="LHU43" s="219"/>
      <c r="LHV43" s="219"/>
      <c r="LHW43" s="219"/>
      <c r="LHX43" s="219"/>
      <c r="LHY43" s="219"/>
      <c r="LHZ43" s="219"/>
      <c r="LIA43" s="219"/>
      <c r="LIB43" s="219"/>
      <c r="LIC43" s="219"/>
      <c r="LID43" s="219"/>
      <c r="LIE43" s="219"/>
      <c r="LIF43" s="219"/>
      <c r="LIG43" s="219"/>
      <c r="LIH43" s="219"/>
      <c r="LII43" s="219"/>
      <c r="LIJ43" s="219"/>
      <c r="LIK43" s="219"/>
      <c r="LIL43" s="219"/>
      <c r="LIM43" s="219"/>
      <c r="LIN43" s="219"/>
      <c r="LIO43" s="219"/>
      <c r="LIP43" s="219"/>
      <c r="LIQ43" s="219"/>
      <c r="LIR43" s="219"/>
      <c r="LIS43" s="219"/>
      <c r="LIT43" s="219"/>
      <c r="LIU43" s="219"/>
      <c r="LIV43" s="219"/>
      <c r="LIW43" s="219"/>
      <c r="LIX43" s="219"/>
      <c r="LIY43" s="219"/>
      <c r="LIZ43" s="219"/>
      <c r="LJA43" s="219"/>
      <c r="LJB43" s="219"/>
      <c r="LJC43" s="219"/>
      <c r="LJD43" s="219"/>
      <c r="LJE43" s="219"/>
      <c r="LJF43" s="219"/>
      <c r="LJG43" s="219"/>
      <c r="LJH43" s="219"/>
      <c r="LJI43" s="219"/>
      <c r="LJJ43" s="219"/>
      <c r="LJK43" s="219"/>
      <c r="LJL43" s="219"/>
      <c r="LJM43" s="219"/>
      <c r="LJN43" s="219"/>
      <c r="LJO43" s="219"/>
      <c r="LJP43" s="219"/>
      <c r="LJQ43" s="219"/>
      <c r="LJR43" s="219"/>
      <c r="LJS43" s="219"/>
      <c r="LJT43" s="219"/>
      <c r="LJU43" s="219"/>
      <c r="LJV43" s="219"/>
      <c r="LJW43" s="219"/>
      <c r="LJX43" s="219"/>
      <c r="LJY43" s="219"/>
      <c r="LJZ43" s="219"/>
      <c r="LKA43" s="219"/>
      <c r="LKB43" s="219"/>
      <c r="LKC43" s="219"/>
      <c r="LKD43" s="219"/>
      <c r="LKE43" s="219"/>
      <c r="LKF43" s="219"/>
      <c r="LKG43" s="219"/>
      <c r="LKH43" s="219"/>
      <c r="LKI43" s="219"/>
      <c r="LKJ43" s="219"/>
      <c r="LKK43" s="219"/>
      <c r="LKL43" s="219"/>
      <c r="LKM43" s="219"/>
      <c r="LKN43" s="219"/>
      <c r="LKO43" s="219"/>
      <c r="LKP43" s="219"/>
      <c r="LKQ43" s="219"/>
      <c r="LKR43" s="219"/>
      <c r="LKS43" s="219"/>
      <c r="LKT43" s="219"/>
      <c r="LKU43" s="219"/>
      <c r="LKV43" s="219"/>
      <c r="LKW43" s="219"/>
      <c r="LKX43" s="219"/>
      <c r="LKY43" s="219"/>
      <c r="LKZ43" s="219"/>
      <c r="LLA43" s="219"/>
      <c r="LLB43" s="219"/>
      <c r="LLC43" s="219"/>
      <c r="LLD43" s="219"/>
      <c r="LLE43" s="219"/>
      <c r="LLF43" s="219"/>
      <c r="LLG43" s="219"/>
      <c r="LLH43" s="219"/>
      <c r="LLI43" s="219"/>
      <c r="LLJ43" s="219"/>
      <c r="LLK43" s="219"/>
      <c r="LLL43" s="219"/>
      <c r="LLM43" s="219"/>
      <c r="LLN43" s="219"/>
      <c r="LLO43" s="219"/>
      <c r="LLP43" s="219"/>
      <c r="LLQ43" s="219"/>
      <c r="LLR43" s="219"/>
      <c r="LLS43" s="219"/>
      <c r="LLT43" s="219"/>
      <c r="LLU43" s="219"/>
      <c r="LLV43" s="219"/>
      <c r="LLW43" s="219"/>
      <c r="LLX43" s="219"/>
      <c r="LLY43" s="219"/>
      <c r="LLZ43" s="219"/>
      <c r="LMA43" s="219"/>
      <c r="LMB43" s="219"/>
      <c r="LMC43" s="219"/>
      <c r="LMD43" s="219"/>
      <c r="LME43" s="219"/>
      <c r="LMF43" s="219"/>
      <c r="LMG43" s="219"/>
      <c r="LMH43" s="219"/>
      <c r="LMI43" s="219"/>
      <c r="LMJ43" s="219"/>
      <c r="LMK43" s="219"/>
      <c r="LML43" s="219"/>
      <c r="LMM43" s="219"/>
      <c r="LMN43" s="219"/>
      <c r="LMO43" s="219"/>
      <c r="LMP43" s="219"/>
      <c r="LMQ43" s="219"/>
      <c r="LMR43" s="219"/>
      <c r="LMS43" s="219"/>
      <c r="LMT43" s="219"/>
      <c r="LMU43" s="219"/>
      <c r="LMV43" s="219"/>
      <c r="LMW43" s="219"/>
      <c r="LMX43" s="219"/>
      <c r="LMY43" s="219"/>
      <c r="LMZ43" s="219"/>
      <c r="LNA43" s="219"/>
      <c r="LNB43" s="219"/>
      <c r="LNC43" s="219"/>
      <c r="LND43" s="219"/>
      <c r="LNE43" s="219"/>
      <c r="LNF43" s="219"/>
      <c r="LNG43" s="219"/>
      <c r="LNH43" s="219"/>
      <c r="LNI43" s="219"/>
      <c r="LNJ43" s="219"/>
      <c r="LNK43" s="219"/>
      <c r="LNL43" s="219"/>
      <c r="LNM43" s="219"/>
      <c r="LNN43" s="219"/>
      <c r="LNO43" s="219"/>
      <c r="LNP43" s="219"/>
      <c r="LNQ43" s="219"/>
      <c r="LNR43" s="219"/>
      <c r="LNS43" s="219"/>
      <c r="LNT43" s="219"/>
      <c r="LNU43" s="219"/>
      <c r="LNV43" s="219"/>
      <c r="LNW43" s="219"/>
      <c r="LNX43" s="219"/>
      <c r="LNY43" s="219"/>
      <c r="LNZ43" s="219"/>
      <c r="LOA43" s="219"/>
      <c r="LOB43" s="219"/>
      <c r="LOC43" s="219"/>
      <c r="LOD43" s="219"/>
      <c r="LOE43" s="219"/>
      <c r="LOF43" s="219"/>
      <c r="LOG43" s="219"/>
      <c r="LOH43" s="219"/>
      <c r="LOI43" s="219"/>
      <c r="LOJ43" s="219"/>
      <c r="LOK43" s="219"/>
      <c r="LOL43" s="219"/>
      <c r="LOM43" s="219"/>
      <c r="LON43" s="219"/>
      <c r="LOO43" s="219"/>
      <c r="LOP43" s="219"/>
      <c r="LOQ43" s="219"/>
      <c r="LOR43" s="219"/>
      <c r="LOS43" s="219"/>
      <c r="LOT43" s="219"/>
      <c r="LOU43" s="219"/>
      <c r="LOV43" s="219"/>
      <c r="LOW43" s="219"/>
      <c r="LOX43" s="219"/>
      <c r="LOY43" s="219"/>
      <c r="LOZ43" s="219"/>
      <c r="LPA43" s="219"/>
      <c r="LPB43" s="219"/>
      <c r="LPC43" s="219"/>
      <c r="LPD43" s="219"/>
      <c r="LPE43" s="219"/>
      <c r="LPF43" s="219"/>
      <c r="LPG43" s="219"/>
      <c r="LPH43" s="219"/>
      <c r="LPI43" s="219"/>
      <c r="LPJ43" s="219"/>
      <c r="LPK43" s="219"/>
      <c r="LPL43" s="219"/>
      <c r="LPM43" s="219"/>
      <c r="LPN43" s="219"/>
      <c r="LPO43" s="219"/>
      <c r="LPP43" s="219"/>
      <c r="LPQ43" s="219"/>
      <c r="LPR43" s="219"/>
      <c r="LPS43" s="219"/>
      <c r="LPT43" s="219"/>
      <c r="LPU43" s="219"/>
      <c r="LPV43" s="219"/>
      <c r="LPW43" s="219"/>
      <c r="LPX43" s="219"/>
      <c r="LPY43" s="219"/>
      <c r="LPZ43" s="219"/>
      <c r="LQA43" s="219"/>
      <c r="LQB43" s="219"/>
      <c r="LQC43" s="219"/>
      <c r="LQD43" s="219"/>
      <c r="LQE43" s="219"/>
      <c r="LQF43" s="219"/>
      <c r="LQG43" s="219"/>
      <c r="LQH43" s="219"/>
      <c r="LQI43" s="219"/>
      <c r="LQJ43" s="219"/>
      <c r="LQK43" s="219"/>
      <c r="LQL43" s="219"/>
      <c r="LQM43" s="219"/>
      <c r="LQN43" s="219"/>
      <c r="LQO43" s="219"/>
      <c r="LQP43" s="219"/>
      <c r="LQQ43" s="219"/>
      <c r="LQR43" s="219"/>
      <c r="LQS43" s="219"/>
      <c r="LQT43" s="219"/>
      <c r="LQU43" s="219"/>
      <c r="LQV43" s="219"/>
      <c r="LQW43" s="219"/>
      <c r="LQX43" s="219"/>
      <c r="LQY43" s="219"/>
      <c r="LQZ43" s="219"/>
      <c r="LRA43" s="219"/>
      <c r="LRB43" s="219"/>
      <c r="LRC43" s="219"/>
      <c r="LRD43" s="219"/>
      <c r="LRE43" s="219"/>
      <c r="LRF43" s="219"/>
      <c r="LRG43" s="219"/>
      <c r="LRH43" s="219"/>
      <c r="LRI43" s="219"/>
      <c r="LRJ43" s="219"/>
      <c r="LRK43" s="219"/>
      <c r="LRL43" s="219"/>
      <c r="LRM43" s="219"/>
      <c r="LRN43" s="219"/>
      <c r="LRO43" s="219"/>
      <c r="LRP43" s="219"/>
      <c r="LRQ43" s="219"/>
      <c r="LRR43" s="219"/>
      <c r="LRS43" s="219"/>
      <c r="LRT43" s="219"/>
      <c r="LRU43" s="219"/>
      <c r="LRV43" s="219"/>
      <c r="LRW43" s="219"/>
      <c r="LRX43" s="219"/>
      <c r="LRY43" s="219"/>
      <c r="LRZ43" s="219"/>
      <c r="LSA43" s="219"/>
      <c r="LSB43" s="219"/>
      <c r="LSC43" s="219"/>
      <c r="LSD43" s="219"/>
      <c r="LSE43" s="219"/>
      <c r="LSF43" s="219"/>
      <c r="LSG43" s="219"/>
      <c r="LSH43" s="219"/>
      <c r="LSI43" s="219"/>
      <c r="LSJ43" s="219"/>
      <c r="LSK43" s="219"/>
      <c r="LSL43" s="219"/>
      <c r="LSM43" s="219"/>
      <c r="LSN43" s="219"/>
      <c r="LSO43" s="219"/>
      <c r="LSP43" s="219"/>
      <c r="LSQ43" s="219"/>
      <c r="LSR43" s="219"/>
      <c r="LSS43" s="219"/>
      <c r="LST43" s="219"/>
      <c r="LSU43" s="219"/>
      <c r="LSV43" s="219"/>
      <c r="LSW43" s="219"/>
      <c r="LSX43" s="219"/>
      <c r="LSY43" s="219"/>
      <c r="LSZ43" s="219"/>
      <c r="LTA43" s="219"/>
      <c r="LTB43" s="219"/>
      <c r="LTC43" s="219"/>
      <c r="LTD43" s="219"/>
      <c r="LTE43" s="219"/>
      <c r="LTF43" s="219"/>
      <c r="LTG43" s="219"/>
      <c r="LTH43" s="219"/>
      <c r="LTI43" s="219"/>
      <c r="LTJ43" s="219"/>
      <c r="LTK43" s="219"/>
      <c r="LTL43" s="219"/>
      <c r="LTM43" s="219"/>
      <c r="LTN43" s="219"/>
      <c r="LTO43" s="219"/>
      <c r="LTP43" s="219"/>
      <c r="LTQ43" s="219"/>
      <c r="LTR43" s="219"/>
      <c r="LTS43" s="219"/>
      <c r="LTT43" s="219"/>
      <c r="LTU43" s="219"/>
      <c r="LTV43" s="219"/>
      <c r="LTW43" s="219"/>
      <c r="LTX43" s="219"/>
      <c r="LTY43" s="219"/>
      <c r="LTZ43" s="219"/>
      <c r="LUA43" s="219"/>
      <c r="LUB43" s="219"/>
      <c r="LUC43" s="219"/>
      <c r="LUD43" s="219"/>
      <c r="LUE43" s="219"/>
      <c r="LUF43" s="219"/>
      <c r="LUG43" s="219"/>
      <c r="LUH43" s="219"/>
      <c r="LUI43" s="219"/>
      <c r="LUJ43" s="219"/>
      <c r="LUK43" s="219"/>
      <c r="LUL43" s="219"/>
      <c r="LUM43" s="219"/>
      <c r="LUN43" s="219"/>
      <c r="LUO43" s="219"/>
      <c r="LUP43" s="219"/>
      <c r="LUQ43" s="219"/>
      <c r="LUR43" s="219"/>
      <c r="LUS43" s="219"/>
      <c r="LUT43" s="219"/>
      <c r="LUU43" s="219"/>
      <c r="LUV43" s="219"/>
      <c r="LUW43" s="219"/>
      <c r="LUX43" s="219"/>
      <c r="LUY43" s="219"/>
      <c r="LUZ43" s="219"/>
      <c r="LVA43" s="219"/>
      <c r="LVB43" s="219"/>
      <c r="LVC43" s="219"/>
      <c r="LVD43" s="219"/>
      <c r="LVE43" s="219"/>
      <c r="LVF43" s="219"/>
      <c r="LVG43" s="219"/>
      <c r="LVH43" s="219"/>
      <c r="LVI43" s="219"/>
      <c r="LVJ43" s="219"/>
      <c r="LVK43" s="219"/>
      <c r="LVL43" s="219"/>
      <c r="LVM43" s="219"/>
      <c r="LVN43" s="219"/>
      <c r="LVO43" s="219"/>
      <c r="LVP43" s="219"/>
      <c r="LVQ43" s="219"/>
      <c r="LVR43" s="219"/>
      <c r="LVS43" s="219"/>
      <c r="LVT43" s="219"/>
      <c r="LVU43" s="219"/>
      <c r="LVV43" s="219"/>
      <c r="LVW43" s="219"/>
      <c r="LVX43" s="219"/>
      <c r="LVY43" s="219"/>
      <c r="LVZ43" s="219"/>
      <c r="LWA43" s="219"/>
      <c r="LWB43" s="219"/>
      <c r="LWC43" s="219"/>
      <c r="LWD43" s="219"/>
      <c r="LWE43" s="219"/>
      <c r="LWF43" s="219"/>
      <c r="LWG43" s="219"/>
      <c r="LWH43" s="219"/>
      <c r="LWI43" s="219"/>
      <c r="LWJ43" s="219"/>
      <c r="LWK43" s="219"/>
      <c r="LWL43" s="219"/>
      <c r="LWM43" s="219"/>
      <c r="LWN43" s="219"/>
      <c r="LWO43" s="219"/>
      <c r="LWP43" s="219"/>
      <c r="LWQ43" s="219"/>
      <c r="LWR43" s="219"/>
      <c r="LWS43" s="219"/>
      <c r="LWT43" s="219"/>
      <c r="LWU43" s="219"/>
      <c r="LWV43" s="219"/>
      <c r="LWW43" s="219"/>
      <c r="LWX43" s="219"/>
      <c r="LWY43" s="219"/>
      <c r="LWZ43" s="219"/>
      <c r="LXA43" s="219"/>
      <c r="LXB43" s="219"/>
      <c r="LXC43" s="219"/>
      <c r="LXD43" s="219"/>
      <c r="LXE43" s="219"/>
      <c r="LXF43" s="219"/>
      <c r="LXG43" s="219"/>
      <c r="LXH43" s="219"/>
      <c r="LXI43" s="219"/>
      <c r="LXJ43" s="219"/>
      <c r="LXK43" s="219"/>
      <c r="LXL43" s="219"/>
      <c r="LXM43" s="219"/>
      <c r="LXN43" s="219"/>
      <c r="LXO43" s="219"/>
      <c r="LXP43" s="219"/>
      <c r="LXQ43" s="219"/>
      <c r="LXR43" s="219"/>
      <c r="LXS43" s="219"/>
      <c r="LXT43" s="219"/>
      <c r="LXU43" s="219"/>
      <c r="LXV43" s="219"/>
      <c r="LXW43" s="219"/>
      <c r="LXX43" s="219"/>
      <c r="LXY43" s="219"/>
      <c r="LXZ43" s="219"/>
      <c r="LYA43" s="219"/>
      <c r="LYB43" s="219"/>
      <c r="LYC43" s="219"/>
      <c r="LYD43" s="219"/>
      <c r="LYE43" s="219"/>
      <c r="LYF43" s="219"/>
      <c r="LYG43" s="219"/>
      <c r="LYH43" s="219"/>
      <c r="LYI43" s="219"/>
      <c r="LYJ43" s="219"/>
      <c r="LYK43" s="219"/>
      <c r="LYL43" s="219"/>
      <c r="LYM43" s="219"/>
      <c r="LYN43" s="219"/>
      <c r="LYO43" s="219"/>
      <c r="LYP43" s="219"/>
      <c r="LYQ43" s="219"/>
      <c r="LYR43" s="219"/>
      <c r="LYS43" s="219"/>
      <c r="LYT43" s="219"/>
      <c r="LYU43" s="219"/>
      <c r="LYV43" s="219"/>
      <c r="LYW43" s="219"/>
      <c r="LYX43" s="219"/>
      <c r="LYY43" s="219"/>
      <c r="LYZ43" s="219"/>
      <c r="LZA43" s="219"/>
      <c r="LZB43" s="219"/>
      <c r="LZC43" s="219"/>
      <c r="LZD43" s="219"/>
      <c r="LZE43" s="219"/>
      <c r="LZF43" s="219"/>
      <c r="LZG43" s="219"/>
      <c r="LZH43" s="219"/>
      <c r="LZI43" s="219"/>
      <c r="LZJ43" s="219"/>
      <c r="LZK43" s="219"/>
      <c r="LZL43" s="219"/>
      <c r="LZM43" s="219"/>
      <c r="LZN43" s="219"/>
      <c r="LZO43" s="219"/>
      <c r="LZP43" s="219"/>
      <c r="LZQ43" s="219"/>
      <c r="LZR43" s="219"/>
      <c r="LZS43" s="219"/>
      <c r="LZT43" s="219"/>
      <c r="LZU43" s="219"/>
      <c r="LZV43" s="219"/>
      <c r="LZW43" s="219"/>
      <c r="LZX43" s="219"/>
      <c r="LZY43" s="219"/>
      <c r="LZZ43" s="219"/>
      <c r="MAA43" s="219"/>
      <c r="MAB43" s="219"/>
      <c r="MAC43" s="219"/>
      <c r="MAD43" s="219"/>
      <c r="MAE43" s="219"/>
      <c r="MAF43" s="219"/>
      <c r="MAG43" s="219"/>
      <c r="MAH43" s="219"/>
      <c r="MAI43" s="219"/>
      <c r="MAJ43" s="219"/>
      <c r="MAK43" s="219"/>
      <c r="MAL43" s="219"/>
      <c r="MAM43" s="219"/>
      <c r="MAN43" s="219"/>
      <c r="MAO43" s="219"/>
      <c r="MAP43" s="219"/>
      <c r="MAQ43" s="219"/>
      <c r="MAR43" s="219"/>
      <c r="MAS43" s="219"/>
      <c r="MAT43" s="219"/>
      <c r="MAU43" s="219"/>
      <c r="MAV43" s="219"/>
      <c r="MAW43" s="219"/>
      <c r="MAX43" s="219"/>
      <c r="MAY43" s="219"/>
      <c r="MAZ43" s="219"/>
      <c r="MBA43" s="219"/>
      <c r="MBB43" s="219"/>
      <c r="MBC43" s="219"/>
      <c r="MBD43" s="219"/>
      <c r="MBE43" s="219"/>
      <c r="MBF43" s="219"/>
      <c r="MBG43" s="219"/>
      <c r="MBH43" s="219"/>
      <c r="MBI43" s="219"/>
      <c r="MBJ43" s="219"/>
      <c r="MBK43" s="219"/>
      <c r="MBL43" s="219"/>
      <c r="MBM43" s="219"/>
      <c r="MBN43" s="219"/>
      <c r="MBO43" s="219"/>
      <c r="MBP43" s="219"/>
      <c r="MBQ43" s="219"/>
      <c r="MBR43" s="219"/>
      <c r="MBS43" s="219"/>
      <c r="MBT43" s="219"/>
      <c r="MBU43" s="219"/>
      <c r="MBV43" s="219"/>
      <c r="MBW43" s="219"/>
      <c r="MBX43" s="219"/>
      <c r="MBY43" s="219"/>
      <c r="MBZ43" s="219"/>
      <c r="MCA43" s="219"/>
      <c r="MCB43" s="219"/>
      <c r="MCC43" s="219"/>
      <c r="MCD43" s="219"/>
      <c r="MCE43" s="219"/>
      <c r="MCF43" s="219"/>
      <c r="MCG43" s="219"/>
      <c r="MCH43" s="219"/>
      <c r="MCI43" s="219"/>
      <c r="MCJ43" s="219"/>
      <c r="MCK43" s="219"/>
      <c r="MCL43" s="219"/>
      <c r="MCM43" s="219"/>
      <c r="MCN43" s="219"/>
      <c r="MCO43" s="219"/>
      <c r="MCP43" s="219"/>
      <c r="MCQ43" s="219"/>
      <c r="MCR43" s="219"/>
      <c r="MCS43" s="219"/>
      <c r="MCT43" s="219"/>
      <c r="MCU43" s="219"/>
      <c r="MCV43" s="219"/>
      <c r="MCW43" s="219"/>
      <c r="MCX43" s="219"/>
      <c r="MCY43" s="219"/>
      <c r="MCZ43" s="219"/>
      <c r="MDA43" s="219"/>
      <c r="MDB43" s="219"/>
      <c r="MDC43" s="219"/>
      <c r="MDD43" s="219"/>
      <c r="MDE43" s="219"/>
      <c r="MDF43" s="219"/>
      <c r="MDG43" s="219"/>
      <c r="MDH43" s="219"/>
      <c r="MDI43" s="219"/>
      <c r="MDJ43" s="219"/>
      <c r="MDK43" s="219"/>
      <c r="MDL43" s="219"/>
      <c r="MDM43" s="219"/>
      <c r="MDN43" s="219"/>
      <c r="MDO43" s="219"/>
      <c r="MDP43" s="219"/>
      <c r="MDQ43" s="219"/>
      <c r="MDR43" s="219"/>
      <c r="MDS43" s="219"/>
      <c r="MDT43" s="219"/>
      <c r="MDU43" s="219"/>
      <c r="MDV43" s="219"/>
      <c r="MDW43" s="219"/>
      <c r="MDX43" s="219"/>
      <c r="MDY43" s="219"/>
      <c r="MDZ43" s="219"/>
      <c r="MEA43" s="219"/>
      <c r="MEB43" s="219"/>
      <c r="MEC43" s="219"/>
      <c r="MED43" s="219"/>
      <c r="MEE43" s="219"/>
      <c r="MEF43" s="219"/>
      <c r="MEG43" s="219"/>
      <c r="MEH43" s="219"/>
      <c r="MEI43" s="219"/>
      <c r="MEJ43" s="219"/>
      <c r="MEK43" s="219"/>
      <c r="MEL43" s="219"/>
      <c r="MEM43" s="219"/>
      <c r="MEN43" s="219"/>
      <c r="MEO43" s="219"/>
      <c r="MEP43" s="219"/>
      <c r="MEQ43" s="219"/>
      <c r="MER43" s="219"/>
      <c r="MES43" s="219"/>
      <c r="MET43" s="219"/>
      <c r="MEU43" s="219"/>
      <c r="MEV43" s="219"/>
      <c r="MEW43" s="219"/>
      <c r="MEX43" s="219"/>
      <c r="MEY43" s="219"/>
      <c r="MEZ43" s="219"/>
      <c r="MFA43" s="219"/>
      <c r="MFB43" s="219"/>
      <c r="MFC43" s="219"/>
      <c r="MFD43" s="219"/>
      <c r="MFE43" s="219"/>
      <c r="MFF43" s="219"/>
      <c r="MFG43" s="219"/>
      <c r="MFH43" s="219"/>
      <c r="MFI43" s="219"/>
      <c r="MFJ43" s="219"/>
      <c r="MFK43" s="219"/>
      <c r="MFL43" s="219"/>
      <c r="MFM43" s="219"/>
      <c r="MFN43" s="219"/>
      <c r="MFO43" s="219"/>
      <c r="MFP43" s="219"/>
      <c r="MFQ43" s="219"/>
      <c r="MFR43" s="219"/>
      <c r="MFS43" s="219"/>
      <c r="MFT43" s="219"/>
      <c r="MFU43" s="219"/>
      <c r="MFV43" s="219"/>
      <c r="MFW43" s="219"/>
      <c r="MFX43" s="219"/>
      <c r="MFY43" s="219"/>
      <c r="MFZ43" s="219"/>
      <c r="MGA43" s="219"/>
      <c r="MGB43" s="219"/>
      <c r="MGC43" s="219"/>
      <c r="MGD43" s="219"/>
      <c r="MGE43" s="219"/>
      <c r="MGF43" s="219"/>
      <c r="MGG43" s="219"/>
      <c r="MGH43" s="219"/>
      <c r="MGI43" s="219"/>
      <c r="MGJ43" s="219"/>
      <c r="MGK43" s="219"/>
      <c r="MGL43" s="219"/>
      <c r="MGM43" s="219"/>
      <c r="MGN43" s="219"/>
      <c r="MGO43" s="219"/>
      <c r="MGP43" s="219"/>
      <c r="MGQ43" s="219"/>
      <c r="MGR43" s="219"/>
      <c r="MGS43" s="219"/>
      <c r="MGT43" s="219"/>
      <c r="MGU43" s="219"/>
      <c r="MGV43" s="219"/>
      <c r="MGW43" s="219"/>
      <c r="MGX43" s="219"/>
      <c r="MGY43" s="219"/>
      <c r="MGZ43" s="219"/>
      <c r="MHA43" s="219"/>
      <c r="MHB43" s="219"/>
      <c r="MHC43" s="219"/>
      <c r="MHD43" s="219"/>
      <c r="MHE43" s="219"/>
      <c r="MHF43" s="219"/>
      <c r="MHG43" s="219"/>
      <c r="MHH43" s="219"/>
      <c r="MHI43" s="219"/>
      <c r="MHJ43" s="219"/>
      <c r="MHK43" s="219"/>
      <c r="MHL43" s="219"/>
      <c r="MHM43" s="219"/>
      <c r="MHN43" s="219"/>
      <c r="MHO43" s="219"/>
      <c r="MHP43" s="219"/>
      <c r="MHQ43" s="219"/>
      <c r="MHR43" s="219"/>
      <c r="MHS43" s="219"/>
      <c r="MHT43" s="219"/>
      <c r="MHU43" s="219"/>
      <c r="MHV43" s="219"/>
      <c r="MHW43" s="219"/>
      <c r="MHX43" s="219"/>
      <c r="MHY43" s="219"/>
      <c r="MHZ43" s="219"/>
      <c r="MIA43" s="219"/>
      <c r="MIB43" s="219"/>
      <c r="MIC43" s="219"/>
      <c r="MID43" s="219"/>
      <c r="MIE43" s="219"/>
      <c r="MIF43" s="219"/>
      <c r="MIG43" s="219"/>
      <c r="MIH43" s="219"/>
      <c r="MII43" s="219"/>
      <c r="MIJ43" s="219"/>
      <c r="MIK43" s="219"/>
      <c r="MIL43" s="219"/>
      <c r="MIM43" s="219"/>
      <c r="MIN43" s="219"/>
      <c r="MIO43" s="219"/>
      <c r="MIP43" s="219"/>
      <c r="MIQ43" s="219"/>
      <c r="MIR43" s="219"/>
      <c r="MIS43" s="219"/>
      <c r="MIT43" s="219"/>
      <c r="MIU43" s="219"/>
      <c r="MIV43" s="219"/>
      <c r="MIW43" s="219"/>
      <c r="MIX43" s="219"/>
      <c r="MIY43" s="219"/>
      <c r="MIZ43" s="219"/>
      <c r="MJA43" s="219"/>
      <c r="MJB43" s="219"/>
      <c r="MJC43" s="219"/>
      <c r="MJD43" s="219"/>
      <c r="MJE43" s="219"/>
      <c r="MJF43" s="219"/>
      <c r="MJG43" s="219"/>
      <c r="MJH43" s="219"/>
      <c r="MJI43" s="219"/>
      <c r="MJJ43" s="219"/>
      <c r="MJK43" s="219"/>
      <c r="MJL43" s="219"/>
      <c r="MJM43" s="219"/>
      <c r="MJN43" s="219"/>
      <c r="MJO43" s="219"/>
      <c r="MJP43" s="219"/>
      <c r="MJQ43" s="219"/>
      <c r="MJR43" s="219"/>
      <c r="MJS43" s="219"/>
      <c r="MJT43" s="219"/>
      <c r="MJU43" s="219"/>
      <c r="MJV43" s="219"/>
      <c r="MJW43" s="219"/>
      <c r="MJX43" s="219"/>
      <c r="MJY43" s="219"/>
      <c r="MJZ43" s="219"/>
      <c r="MKA43" s="219"/>
      <c r="MKB43" s="219"/>
      <c r="MKC43" s="219"/>
      <c r="MKD43" s="219"/>
      <c r="MKE43" s="219"/>
      <c r="MKF43" s="219"/>
      <c r="MKG43" s="219"/>
      <c r="MKH43" s="219"/>
      <c r="MKI43" s="219"/>
      <c r="MKJ43" s="219"/>
      <c r="MKK43" s="219"/>
      <c r="MKL43" s="219"/>
      <c r="MKM43" s="219"/>
      <c r="MKN43" s="219"/>
      <c r="MKO43" s="219"/>
      <c r="MKP43" s="219"/>
      <c r="MKQ43" s="219"/>
      <c r="MKR43" s="219"/>
      <c r="MKS43" s="219"/>
      <c r="MKT43" s="219"/>
      <c r="MKU43" s="219"/>
      <c r="MKV43" s="219"/>
      <c r="MKW43" s="219"/>
      <c r="MKX43" s="219"/>
      <c r="MKY43" s="219"/>
      <c r="MKZ43" s="219"/>
      <c r="MLA43" s="219"/>
      <c r="MLB43" s="219"/>
      <c r="MLC43" s="219"/>
      <c r="MLD43" s="219"/>
      <c r="MLE43" s="219"/>
      <c r="MLF43" s="219"/>
      <c r="MLG43" s="219"/>
      <c r="MLH43" s="219"/>
      <c r="MLI43" s="219"/>
      <c r="MLJ43" s="219"/>
      <c r="MLK43" s="219"/>
      <c r="MLL43" s="219"/>
      <c r="MLM43" s="219"/>
      <c r="MLN43" s="219"/>
      <c r="MLO43" s="219"/>
      <c r="MLP43" s="219"/>
      <c r="MLQ43" s="219"/>
      <c r="MLR43" s="219"/>
      <c r="MLS43" s="219"/>
      <c r="MLT43" s="219"/>
      <c r="MLU43" s="219"/>
      <c r="MLV43" s="219"/>
      <c r="MLW43" s="219"/>
      <c r="MLX43" s="219"/>
      <c r="MLY43" s="219"/>
      <c r="MLZ43" s="219"/>
      <c r="MMA43" s="219"/>
      <c r="MMB43" s="219"/>
      <c r="MMC43" s="219"/>
      <c r="MMD43" s="219"/>
      <c r="MME43" s="219"/>
      <c r="MMF43" s="219"/>
      <c r="MMG43" s="219"/>
      <c r="MMH43" s="219"/>
      <c r="MMI43" s="219"/>
      <c r="MMJ43" s="219"/>
      <c r="MMK43" s="219"/>
      <c r="MML43" s="219"/>
      <c r="MMM43" s="219"/>
      <c r="MMN43" s="219"/>
      <c r="MMO43" s="219"/>
      <c r="MMP43" s="219"/>
      <c r="MMQ43" s="219"/>
      <c r="MMR43" s="219"/>
      <c r="MMS43" s="219"/>
      <c r="MMT43" s="219"/>
      <c r="MMU43" s="219"/>
      <c r="MMV43" s="219"/>
      <c r="MMW43" s="219"/>
      <c r="MMX43" s="219"/>
      <c r="MMY43" s="219"/>
      <c r="MMZ43" s="219"/>
      <c r="MNA43" s="219"/>
      <c r="MNB43" s="219"/>
      <c r="MNC43" s="219"/>
      <c r="MND43" s="219"/>
      <c r="MNE43" s="219"/>
      <c r="MNF43" s="219"/>
      <c r="MNG43" s="219"/>
      <c r="MNH43" s="219"/>
      <c r="MNI43" s="219"/>
      <c r="MNJ43" s="219"/>
      <c r="MNK43" s="219"/>
      <c r="MNL43" s="219"/>
      <c r="MNM43" s="219"/>
      <c r="MNN43" s="219"/>
      <c r="MNO43" s="219"/>
      <c r="MNP43" s="219"/>
      <c r="MNQ43" s="219"/>
      <c r="MNR43" s="219"/>
      <c r="MNS43" s="219"/>
      <c r="MNT43" s="219"/>
      <c r="MNU43" s="219"/>
      <c r="MNV43" s="219"/>
      <c r="MNW43" s="219"/>
      <c r="MNX43" s="219"/>
      <c r="MNY43" s="219"/>
      <c r="MNZ43" s="219"/>
      <c r="MOA43" s="219"/>
      <c r="MOB43" s="219"/>
      <c r="MOC43" s="219"/>
      <c r="MOD43" s="219"/>
      <c r="MOE43" s="219"/>
      <c r="MOF43" s="219"/>
      <c r="MOG43" s="219"/>
      <c r="MOH43" s="219"/>
      <c r="MOI43" s="219"/>
      <c r="MOJ43" s="219"/>
      <c r="MOK43" s="219"/>
      <c r="MOL43" s="219"/>
      <c r="MOM43" s="219"/>
      <c r="MON43" s="219"/>
      <c r="MOO43" s="219"/>
      <c r="MOP43" s="219"/>
      <c r="MOQ43" s="219"/>
      <c r="MOR43" s="219"/>
      <c r="MOS43" s="219"/>
      <c r="MOT43" s="219"/>
      <c r="MOU43" s="219"/>
      <c r="MOV43" s="219"/>
      <c r="MOW43" s="219"/>
      <c r="MOX43" s="219"/>
      <c r="MOY43" s="219"/>
      <c r="MOZ43" s="219"/>
      <c r="MPA43" s="219"/>
      <c r="MPB43" s="219"/>
      <c r="MPC43" s="219"/>
      <c r="MPD43" s="219"/>
      <c r="MPE43" s="219"/>
      <c r="MPF43" s="219"/>
      <c r="MPG43" s="219"/>
      <c r="MPH43" s="219"/>
      <c r="MPI43" s="219"/>
      <c r="MPJ43" s="219"/>
      <c r="MPK43" s="219"/>
      <c r="MPL43" s="219"/>
      <c r="MPM43" s="219"/>
      <c r="MPN43" s="219"/>
      <c r="MPO43" s="219"/>
      <c r="MPP43" s="219"/>
      <c r="MPQ43" s="219"/>
      <c r="MPR43" s="219"/>
      <c r="MPS43" s="219"/>
      <c r="MPT43" s="219"/>
      <c r="MPU43" s="219"/>
      <c r="MPV43" s="219"/>
      <c r="MPW43" s="219"/>
      <c r="MPX43" s="219"/>
      <c r="MPY43" s="219"/>
      <c r="MPZ43" s="219"/>
      <c r="MQA43" s="219"/>
      <c r="MQB43" s="219"/>
      <c r="MQC43" s="219"/>
      <c r="MQD43" s="219"/>
      <c r="MQE43" s="219"/>
      <c r="MQF43" s="219"/>
      <c r="MQG43" s="219"/>
      <c r="MQH43" s="219"/>
      <c r="MQI43" s="219"/>
      <c r="MQJ43" s="219"/>
      <c r="MQK43" s="219"/>
      <c r="MQL43" s="219"/>
      <c r="MQM43" s="219"/>
      <c r="MQN43" s="219"/>
      <c r="MQO43" s="219"/>
      <c r="MQP43" s="219"/>
      <c r="MQQ43" s="219"/>
      <c r="MQR43" s="219"/>
      <c r="MQS43" s="219"/>
      <c r="MQT43" s="219"/>
      <c r="MQU43" s="219"/>
      <c r="MQV43" s="219"/>
      <c r="MQW43" s="219"/>
      <c r="MQX43" s="219"/>
      <c r="MQY43" s="219"/>
      <c r="MQZ43" s="219"/>
      <c r="MRA43" s="219"/>
      <c r="MRB43" s="219"/>
      <c r="MRC43" s="219"/>
      <c r="MRD43" s="219"/>
      <c r="MRE43" s="219"/>
      <c r="MRF43" s="219"/>
      <c r="MRG43" s="219"/>
      <c r="MRH43" s="219"/>
      <c r="MRI43" s="219"/>
      <c r="MRJ43" s="219"/>
      <c r="MRK43" s="219"/>
      <c r="MRL43" s="219"/>
      <c r="MRM43" s="219"/>
      <c r="MRN43" s="219"/>
      <c r="MRO43" s="219"/>
      <c r="MRP43" s="219"/>
      <c r="MRQ43" s="219"/>
      <c r="MRR43" s="219"/>
      <c r="MRS43" s="219"/>
      <c r="MRT43" s="219"/>
      <c r="MRU43" s="219"/>
      <c r="MRV43" s="219"/>
      <c r="MRW43" s="219"/>
      <c r="MRX43" s="219"/>
      <c r="MRY43" s="219"/>
      <c r="MRZ43" s="219"/>
      <c r="MSA43" s="219"/>
      <c r="MSB43" s="219"/>
      <c r="MSC43" s="219"/>
      <c r="MSD43" s="219"/>
      <c r="MSE43" s="219"/>
      <c r="MSF43" s="219"/>
      <c r="MSG43" s="219"/>
      <c r="MSH43" s="219"/>
      <c r="MSI43" s="219"/>
      <c r="MSJ43" s="219"/>
      <c r="MSK43" s="219"/>
      <c r="MSL43" s="219"/>
      <c r="MSM43" s="219"/>
      <c r="MSN43" s="219"/>
      <c r="MSO43" s="219"/>
      <c r="MSP43" s="219"/>
      <c r="MSQ43" s="219"/>
      <c r="MSR43" s="219"/>
      <c r="MSS43" s="219"/>
      <c r="MST43" s="219"/>
      <c r="MSU43" s="219"/>
      <c r="MSV43" s="219"/>
      <c r="MSW43" s="219"/>
      <c r="MSX43" s="219"/>
      <c r="MSY43" s="219"/>
      <c r="MSZ43" s="219"/>
      <c r="MTA43" s="219"/>
      <c r="MTB43" s="219"/>
      <c r="MTC43" s="219"/>
      <c r="MTD43" s="219"/>
      <c r="MTE43" s="219"/>
      <c r="MTF43" s="219"/>
      <c r="MTG43" s="219"/>
      <c r="MTH43" s="219"/>
      <c r="MTI43" s="219"/>
      <c r="MTJ43" s="219"/>
      <c r="MTK43" s="219"/>
      <c r="MTL43" s="219"/>
      <c r="MTM43" s="219"/>
      <c r="MTN43" s="219"/>
      <c r="MTO43" s="219"/>
      <c r="MTP43" s="219"/>
      <c r="MTQ43" s="219"/>
      <c r="MTR43" s="219"/>
      <c r="MTS43" s="219"/>
      <c r="MTT43" s="219"/>
      <c r="MTU43" s="219"/>
      <c r="MTV43" s="219"/>
      <c r="MTW43" s="219"/>
      <c r="MTX43" s="219"/>
      <c r="MTY43" s="219"/>
      <c r="MTZ43" s="219"/>
      <c r="MUA43" s="219"/>
      <c r="MUB43" s="219"/>
      <c r="MUC43" s="219"/>
      <c r="MUD43" s="219"/>
      <c r="MUE43" s="219"/>
      <c r="MUF43" s="219"/>
      <c r="MUG43" s="219"/>
      <c r="MUH43" s="219"/>
      <c r="MUI43" s="219"/>
      <c r="MUJ43" s="219"/>
      <c r="MUK43" s="219"/>
      <c r="MUL43" s="219"/>
      <c r="MUM43" s="219"/>
      <c r="MUN43" s="219"/>
      <c r="MUO43" s="219"/>
      <c r="MUP43" s="219"/>
      <c r="MUQ43" s="219"/>
      <c r="MUR43" s="219"/>
      <c r="MUS43" s="219"/>
      <c r="MUT43" s="219"/>
      <c r="MUU43" s="219"/>
      <c r="MUV43" s="219"/>
      <c r="MUW43" s="219"/>
      <c r="MUX43" s="219"/>
      <c r="MUY43" s="219"/>
      <c r="MUZ43" s="219"/>
      <c r="MVA43" s="219"/>
      <c r="MVB43" s="219"/>
      <c r="MVC43" s="219"/>
      <c r="MVD43" s="219"/>
      <c r="MVE43" s="219"/>
      <c r="MVF43" s="219"/>
      <c r="MVG43" s="219"/>
      <c r="MVH43" s="219"/>
      <c r="MVI43" s="219"/>
      <c r="MVJ43" s="219"/>
      <c r="MVK43" s="219"/>
      <c r="MVL43" s="219"/>
      <c r="MVM43" s="219"/>
      <c r="MVN43" s="219"/>
      <c r="MVO43" s="219"/>
      <c r="MVP43" s="219"/>
      <c r="MVQ43" s="219"/>
      <c r="MVR43" s="219"/>
      <c r="MVS43" s="219"/>
      <c r="MVT43" s="219"/>
      <c r="MVU43" s="219"/>
      <c r="MVV43" s="219"/>
      <c r="MVW43" s="219"/>
      <c r="MVX43" s="219"/>
      <c r="MVY43" s="219"/>
      <c r="MVZ43" s="219"/>
      <c r="MWA43" s="219"/>
      <c r="MWB43" s="219"/>
      <c r="MWC43" s="219"/>
      <c r="MWD43" s="219"/>
      <c r="MWE43" s="219"/>
      <c r="MWF43" s="219"/>
      <c r="MWG43" s="219"/>
      <c r="MWH43" s="219"/>
      <c r="MWI43" s="219"/>
      <c r="MWJ43" s="219"/>
      <c r="MWK43" s="219"/>
      <c r="MWL43" s="219"/>
      <c r="MWM43" s="219"/>
      <c r="MWN43" s="219"/>
      <c r="MWO43" s="219"/>
      <c r="MWP43" s="219"/>
      <c r="MWQ43" s="219"/>
      <c r="MWR43" s="219"/>
      <c r="MWS43" s="219"/>
      <c r="MWT43" s="219"/>
      <c r="MWU43" s="219"/>
      <c r="MWV43" s="219"/>
      <c r="MWW43" s="219"/>
      <c r="MWX43" s="219"/>
      <c r="MWY43" s="219"/>
      <c r="MWZ43" s="219"/>
      <c r="MXA43" s="219"/>
      <c r="MXB43" s="219"/>
      <c r="MXC43" s="219"/>
      <c r="MXD43" s="219"/>
      <c r="MXE43" s="219"/>
      <c r="MXF43" s="219"/>
      <c r="MXG43" s="219"/>
      <c r="MXH43" s="219"/>
      <c r="MXI43" s="219"/>
      <c r="MXJ43" s="219"/>
      <c r="MXK43" s="219"/>
      <c r="MXL43" s="219"/>
      <c r="MXM43" s="219"/>
      <c r="MXN43" s="219"/>
      <c r="MXO43" s="219"/>
      <c r="MXP43" s="219"/>
      <c r="MXQ43" s="219"/>
      <c r="MXR43" s="219"/>
      <c r="MXS43" s="219"/>
      <c r="MXT43" s="219"/>
      <c r="MXU43" s="219"/>
      <c r="MXV43" s="219"/>
      <c r="MXW43" s="219"/>
      <c r="MXX43" s="219"/>
      <c r="MXY43" s="219"/>
      <c r="MXZ43" s="219"/>
      <c r="MYA43" s="219"/>
      <c r="MYB43" s="219"/>
      <c r="MYC43" s="219"/>
      <c r="MYD43" s="219"/>
      <c r="MYE43" s="219"/>
      <c r="MYF43" s="219"/>
      <c r="MYG43" s="219"/>
      <c r="MYH43" s="219"/>
      <c r="MYI43" s="219"/>
      <c r="MYJ43" s="219"/>
      <c r="MYK43" s="219"/>
      <c r="MYL43" s="219"/>
      <c r="MYM43" s="219"/>
      <c r="MYN43" s="219"/>
      <c r="MYO43" s="219"/>
      <c r="MYP43" s="219"/>
      <c r="MYQ43" s="219"/>
      <c r="MYR43" s="219"/>
      <c r="MYS43" s="219"/>
      <c r="MYT43" s="219"/>
      <c r="MYU43" s="219"/>
      <c r="MYV43" s="219"/>
      <c r="MYW43" s="219"/>
      <c r="MYX43" s="219"/>
      <c r="MYY43" s="219"/>
      <c r="MYZ43" s="219"/>
      <c r="MZA43" s="219"/>
      <c r="MZB43" s="219"/>
      <c r="MZC43" s="219"/>
      <c r="MZD43" s="219"/>
      <c r="MZE43" s="219"/>
      <c r="MZF43" s="219"/>
      <c r="MZG43" s="219"/>
      <c r="MZH43" s="219"/>
      <c r="MZI43" s="219"/>
      <c r="MZJ43" s="219"/>
      <c r="MZK43" s="219"/>
      <c r="MZL43" s="219"/>
      <c r="MZM43" s="219"/>
      <c r="MZN43" s="219"/>
      <c r="MZO43" s="219"/>
      <c r="MZP43" s="219"/>
      <c r="MZQ43" s="219"/>
      <c r="MZR43" s="219"/>
      <c r="MZS43" s="219"/>
      <c r="MZT43" s="219"/>
      <c r="MZU43" s="219"/>
      <c r="MZV43" s="219"/>
      <c r="MZW43" s="219"/>
      <c r="MZX43" s="219"/>
      <c r="MZY43" s="219"/>
      <c r="MZZ43" s="219"/>
      <c r="NAA43" s="219"/>
      <c r="NAB43" s="219"/>
      <c r="NAC43" s="219"/>
      <c r="NAD43" s="219"/>
      <c r="NAE43" s="219"/>
      <c r="NAF43" s="219"/>
      <c r="NAG43" s="219"/>
      <c r="NAH43" s="219"/>
      <c r="NAI43" s="219"/>
      <c r="NAJ43" s="219"/>
      <c r="NAK43" s="219"/>
      <c r="NAL43" s="219"/>
      <c r="NAM43" s="219"/>
      <c r="NAN43" s="219"/>
      <c r="NAO43" s="219"/>
      <c r="NAP43" s="219"/>
      <c r="NAQ43" s="219"/>
      <c r="NAR43" s="219"/>
      <c r="NAS43" s="219"/>
      <c r="NAT43" s="219"/>
      <c r="NAU43" s="219"/>
      <c r="NAV43" s="219"/>
      <c r="NAW43" s="219"/>
      <c r="NAX43" s="219"/>
      <c r="NAY43" s="219"/>
      <c r="NAZ43" s="219"/>
      <c r="NBA43" s="219"/>
      <c r="NBB43" s="219"/>
      <c r="NBC43" s="219"/>
      <c r="NBD43" s="219"/>
      <c r="NBE43" s="219"/>
      <c r="NBF43" s="219"/>
      <c r="NBG43" s="219"/>
      <c r="NBH43" s="219"/>
      <c r="NBI43" s="219"/>
      <c r="NBJ43" s="219"/>
      <c r="NBK43" s="219"/>
      <c r="NBL43" s="219"/>
      <c r="NBM43" s="219"/>
      <c r="NBN43" s="219"/>
      <c r="NBO43" s="219"/>
      <c r="NBP43" s="219"/>
      <c r="NBQ43" s="219"/>
      <c r="NBR43" s="219"/>
      <c r="NBS43" s="219"/>
      <c r="NBT43" s="219"/>
      <c r="NBU43" s="219"/>
      <c r="NBV43" s="219"/>
      <c r="NBW43" s="219"/>
      <c r="NBX43" s="219"/>
      <c r="NBY43" s="219"/>
      <c r="NBZ43" s="219"/>
      <c r="NCA43" s="219"/>
      <c r="NCB43" s="219"/>
      <c r="NCC43" s="219"/>
      <c r="NCD43" s="219"/>
      <c r="NCE43" s="219"/>
      <c r="NCF43" s="219"/>
      <c r="NCG43" s="219"/>
      <c r="NCH43" s="219"/>
      <c r="NCI43" s="219"/>
      <c r="NCJ43" s="219"/>
      <c r="NCK43" s="219"/>
      <c r="NCL43" s="219"/>
      <c r="NCM43" s="219"/>
      <c r="NCN43" s="219"/>
      <c r="NCO43" s="219"/>
      <c r="NCP43" s="219"/>
      <c r="NCQ43" s="219"/>
      <c r="NCR43" s="219"/>
      <c r="NCS43" s="219"/>
      <c r="NCT43" s="219"/>
      <c r="NCU43" s="219"/>
      <c r="NCV43" s="219"/>
      <c r="NCW43" s="219"/>
      <c r="NCX43" s="219"/>
      <c r="NCY43" s="219"/>
      <c r="NCZ43" s="219"/>
      <c r="NDA43" s="219"/>
      <c r="NDB43" s="219"/>
      <c r="NDC43" s="219"/>
      <c r="NDD43" s="219"/>
      <c r="NDE43" s="219"/>
      <c r="NDF43" s="219"/>
      <c r="NDG43" s="219"/>
      <c r="NDH43" s="219"/>
      <c r="NDI43" s="219"/>
      <c r="NDJ43" s="219"/>
      <c r="NDK43" s="219"/>
      <c r="NDL43" s="219"/>
      <c r="NDM43" s="219"/>
      <c r="NDN43" s="219"/>
      <c r="NDO43" s="219"/>
      <c r="NDP43" s="219"/>
      <c r="NDQ43" s="219"/>
      <c r="NDR43" s="219"/>
      <c r="NDS43" s="219"/>
      <c r="NDT43" s="219"/>
      <c r="NDU43" s="219"/>
      <c r="NDV43" s="219"/>
      <c r="NDW43" s="219"/>
      <c r="NDX43" s="219"/>
      <c r="NDY43" s="219"/>
      <c r="NDZ43" s="219"/>
      <c r="NEA43" s="219"/>
      <c r="NEB43" s="219"/>
      <c r="NEC43" s="219"/>
      <c r="NED43" s="219"/>
      <c r="NEE43" s="219"/>
      <c r="NEF43" s="219"/>
      <c r="NEG43" s="219"/>
      <c r="NEH43" s="219"/>
      <c r="NEI43" s="219"/>
      <c r="NEJ43" s="219"/>
      <c r="NEK43" s="219"/>
      <c r="NEL43" s="219"/>
      <c r="NEM43" s="219"/>
      <c r="NEN43" s="219"/>
      <c r="NEO43" s="219"/>
      <c r="NEP43" s="219"/>
      <c r="NEQ43" s="219"/>
      <c r="NER43" s="219"/>
      <c r="NES43" s="219"/>
      <c r="NET43" s="219"/>
      <c r="NEU43" s="219"/>
      <c r="NEV43" s="219"/>
      <c r="NEW43" s="219"/>
      <c r="NEX43" s="219"/>
      <c r="NEY43" s="219"/>
      <c r="NEZ43" s="219"/>
      <c r="NFA43" s="219"/>
      <c r="NFB43" s="219"/>
      <c r="NFC43" s="219"/>
      <c r="NFD43" s="219"/>
      <c r="NFE43" s="219"/>
      <c r="NFF43" s="219"/>
      <c r="NFG43" s="219"/>
      <c r="NFH43" s="219"/>
      <c r="NFI43" s="219"/>
      <c r="NFJ43" s="219"/>
      <c r="NFK43" s="219"/>
      <c r="NFL43" s="219"/>
      <c r="NFM43" s="219"/>
      <c r="NFN43" s="219"/>
      <c r="NFO43" s="219"/>
      <c r="NFP43" s="219"/>
      <c r="NFQ43" s="219"/>
      <c r="NFR43" s="219"/>
      <c r="NFS43" s="219"/>
      <c r="NFT43" s="219"/>
      <c r="NFU43" s="219"/>
      <c r="NFV43" s="219"/>
      <c r="NFW43" s="219"/>
      <c r="NFX43" s="219"/>
      <c r="NFY43" s="219"/>
      <c r="NFZ43" s="219"/>
      <c r="NGA43" s="219"/>
      <c r="NGB43" s="219"/>
      <c r="NGC43" s="219"/>
      <c r="NGD43" s="219"/>
      <c r="NGE43" s="219"/>
      <c r="NGF43" s="219"/>
      <c r="NGG43" s="219"/>
      <c r="NGH43" s="219"/>
      <c r="NGI43" s="219"/>
      <c r="NGJ43" s="219"/>
      <c r="NGK43" s="219"/>
      <c r="NGL43" s="219"/>
      <c r="NGM43" s="219"/>
      <c r="NGN43" s="219"/>
      <c r="NGO43" s="219"/>
      <c r="NGP43" s="219"/>
      <c r="NGQ43" s="219"/>
      <c r="NGR43" s="219"/>
      <c r="NGS43" s="219"/>
      <c r="NGT43" s="219"/>
      <c r="NGU43" s="219"/>
      <c r="NGV43" s="219"/>
      <c r="NGW43" s="219"/>
      <c r="NGX43" s="219"/>
      <c r="NGY43" s="219"/>
      <c r="NGZ43" s="219"/>
      <c r="NHA43" s="219"/>
      <c r="NHB43" s="219"/>
      <c r="NHC43" s="219"/>
      <c r="NHD43" s="219"/>
      <c r="NHE43" s="219"/>
      <c r="NHF43" s="219"/>
      <c r="NHG43" s="219"/>
      <c r="NHH43" s="219"/>
      <c r="NHI43" s="219"/>
      <c r="NHJ43" s="219"/>
      <c r="NHK43" s="219"/>
      <c r="NHL43" s="219"/>
      <c r="NHM43" s="219"/>
      <c r="NHN43" s="219"/>
      <c r="NHO43" s="219"/>
      <c r="NHP43" s="219"/>
      <c r="NHQ43" s="219"/>
      <c r="NHR43" s="219"/>
      <c r="NHS43" s="219"/>
      <c r="NHT43" s="219"/>
      <c r="NHU43" s="219"/>
      <c r="NHV43" s="219"/>
      <c r="NHW43" s="219"/>
      <c r="NHX43" s="219"/>
      <c r="NHY43" s="219"/>
      <c r="NHZ43" s="219"/>
      <c r="NIA43" s="219"/>
      <c r="NIB43" s="219"/>
      <c r="NIC43" s="219"/>
      <c r="NID43" s="219"/>
      <c r="NIE43" s="219"/>
      <c r="NIF43" s="219"/>
      <c r="NIG43" s="219"/>
      <c r="NIH43" s="219"/>
      <c r="NII43" s="219"/>
      <c r="NIJ43" s="219"/>
      <c r="NIK43" s="219"/>
      <c r="NIL43" s="219"/>
      <c r="NIM43" s="219"/>
      <c r="NIN43" s="219"/>
      <c r="NIO43" s="219"/>
      <c r="NIP43" s="219"/>
      <c r="NIQ43" s="219"/>
      <c r="NIR43" s="219"/>
      <c r="NIS43" s="219"/>
      <c r="NIT43" s="219"/>
      <c r="NIU43" s="219"/>
      <c r="NIV43" s="219"/>
      <c r="NIW43" s="219"/>
      <c r="NIX43" s="219"/>
      <c r="NIY43" s="219"/>
      <c r="NIZ43" s="219"/>
      <c r="NJA43" s="219"/>
      <c r="NJB43" s="219"/>
      <c r="NJC43" s="219"/>
      <c r="NJD43" s="219"/>
      <c r="NJE43" s="219"/>
      <c r="NJF43" s="219"/>
      <c r="NJG43" s="219"/>
      <c r="NJH43" s="219"/>
      <c r="NJI43" s="219"/>
      <c r="NJJ43" s="219"/>
      <c r="NJK43" s="219"/>
      <c r="NJL43" s="219"/>
      <c r="NJM43" s="219"/>
      <c r="NJN43" s="219"/>
      <c r="NJO43" s="219"/>
      <c r="NJP43" s="219"/>
      <c r="NJQ43" s="219"/>
      <c r="NJR43" s="219"/>
      <c r="NJS43" s="219"/>
      <c r="NJT43" s="219"/>
      <c r="NJU43" s="219"/>
      <c r="NJV43" s="219"/>
      <c r="NJW43" s="219"/>
      <c r="NJX43" s="219"/>
      <c r="NJY43" s="219"/>
      <c r="NJZ43" s="219"/>
      <c r="NKA43" s="219"/>
      <c r="NKB43" s="219"/>
      <c r="NKC43" s="219"/>
      <c r="NKD43" s="219"/>
      <c r="NKE43" s="219"/>
      <c r="NKF43" s="219"/>
      <c r="NKG43" s="219"/>
      <c r="NKH43" s="219"/>
      <c r="NKI43" s="219"/>
      <c r="NKJ43" s="219"/>
      <c r="NKK43" s="219"/>
      <c r="NKL43" s="219"/>
      <c r="NKM43" s="219"/>
      <c r="NKN43" s="219"/>
      <c r="NKO43" s="219"/>
      <c r="NKP43" s="219"/>
      <c r="NKQ43" s="219"/>
      <c r="NKR43" s="219"/>
      <c r="NKS43" s="219"/>
      <c r="NKT43" s="219"/>
      <c r="NKU43" s="219"/>
      <c r="NKV43" s="219"/>
      <c r="NKW43" s="219"/>
      <c r="NKX43" s="219"/>
      <c r="NKY43" s="219"/>
      <c r="NKZ43" s="219"/>
      <c r="NLA43" s="219"/>
      <c r="NLB43" s="219"/>
      <c r="NLC43" s="219"/>
      <c r="NLD43" s="219"/>
      <c r="NLE43" s="219"/>
      <c r="NLF43" s="219"/>
      <c r="NLG43" s="219"/>
      <c r="NLH43" s="219"/>
      <c r="NLI43" s="219"/>
      <c r="NLJ43" s="219"/>
      <c r="NLK43" s="219"/>
      <c r="NLL43" s="219"/>
      <c r="NLM43" s="219"/>
      <c r="NLN43" s="219"/>
      <c r="NLO43" s="219"/>
      <c r="NLP43" s="219"/>
      <c r="NLQ43" s="219"/>
      <c r="NLR43" s="219"/>
      <c r="NLS43" s="219"/>
      <c r="NLT43" s="219"/>
      <c r="NLU43" s="219"/>
      <c r="NLV43" s="219"/>
      <c r="NLW43" s="219"/>
      <c r="NLX43" s="219"/>
      <c r="NLY43" s="219"/>
      <c r="NLZ43" s="219"/>
      <c r="NMA43" s="219"/>
      <c r="NMB43" s="219"/>
      <c r="NMC43" s="219"/>
      <c r="NMD43" s="219"/>
      <c r="NME43" s="219"/>
      <c r="NMF43" s="219"/>
      <c r="NMG43" s="219"/>
      <c r="NMH43" s="219"/>
      <c r="NMI43" s="219"/>
      <c r="NMJ43" s="219"/>
      <c r="NMK43" s="219"/>
      <c r="NML43" s="219"/>
      <c r="NMM43" s="219"/>
      <c r="NMN43" s="219"/>
      <c r="NMO43" s="219"/>
      <c r="NMP43" s="219"/>
      <c r="NMQ43" s="219"/>
      <c r="NMR43" s="219"/>
      <c r="NMS43" s="219"/>
      <c r="NMT43" s="219"/>
      <c r="NMU43" s="219"/>
      <c r="NMV43" s="219"/>
      <c r="NMW43" s="219"/>
      <c r="NMX43" s="219"/>
      <c r="NMY43" s="219"/>
      <c r="NMZ43" s="219"/>
      <c r="NNA43" s="219"/>
      <c r="NNB43" s="219"/>
      <c r="NNC43" s="219"/>
      <c r="NND43" s="219"/>
      <c r="NNE43" s="219"/>
      <c r="NNF43" s="219"/>
      <c r="NNG43" s="219"/>
      <c r="NNH43" s="219"/>
      <c r="NNI43" s="219"/>
      <c r="NNJ43" s="219"/>
      <c r="NNK43" s="219"/>
      <c r="NNL43" s="219"/>
      <c r="NNM43" s="219"/>
      <c r="NNN43" s="219"/>
      <c r="NNO43" s="219"/>
      <c r="NNP43" s="219"/>
      <c r="NNQ43" s="219"/>
      <c r="NNR43" s="219"/>
      <c r="NNS43" s="219"/>
      <c r="NNT43" s="219"/>
      <c r="NNU43" s="219"/>
      <c r="NNV43" s="219"/>
      <c r="NNW43" s="219"/>
      <c r="NNX43" s="219"/>
      <c r="NNY43" s="219"/>
      <c r="NNZ43" s="219"/>
      <c r="NOA43" s="219"/>
      <c r="NOB43" s="219"/>
      <c r="NOC43" s="219"/>
      <c r="NOD43" s="219"/>
      <c r="NOE43" s="219"/>
      <c r="NOF43" s="219"/>
      <c r="NOG43" s="219"/>
      <c r="NOH43" s="219"/>
      <c r="NOI43" s="219"/>
      <c r="NOJ43" s="219"/>
      <c r="NOK43" s="219"/>
      <c r="NOL43" s="219"/>
      <c r="NOM43" s="219"/>
      <c r="NON43" s="219"/>
      <c r="NOO43" s="219"/>
      <c r="NOP43" s="219"/>
      <c r="NOQ43" s="219"/>
      <c r="NOR43" s="219"/>
      <c r="NOS43" s="219"/>
      <c r="NOT43" s="219"/>
      <c r="NOU43" s="219"/>
      <c r="NOV43" s="219"/>
      <c r="NOW43" s="219"/>
      <c r="NOX43" s="219"/>
      <c r="NOY43" s="219"/>
      <c r="NOZ43" s="219"/>
      <c r="NPA43" s="219"/>
      <c r="NPB43" s="219"/>
      <c r="NPC43" s="219"/>
      <c r="NPD43" s="219"/>
      <c r="NPE43" s="219"/>
      <c r="NPF43" s="219"/>
      <c r="NPG43" s="219"/>
      <c r="NPH43" s="219"/>
      <c r="NPI43" s="219"/>
      <c r="NPJ43" s="219"/>
      <c r="NPK43" s="219"/>
      <c r="NPL43" s="219"/>
      <c r="NPM43" s="219"/>
      <c r="NPN43" s="219"/>
      <c r="NPO43" s="219"/>
      <c r="NPP43" s="219"/>
      <c r="NPQ43" s="219"/>
      <c r="NPR43" s="219"/>
      <c r="NPS43" s="219"/>
      <c r="NPT43" s="219"/>
      <c r="NPU43" s="219"/>
      <c r="NPV43" s="219"/>
      <c r="NPW43" s="219"/>
      <c r="NPX43" s="219"/>
      <c r="NPY43" s="219"/>
      <c r="NPZ43" s="219"/>
      <c r="NQA43" s="219"/>
      <c r="NQB43" s="219"/>
      <c r="NQC43" s="219"/>
      <c r="NQD43" s="219"/>
      <c r="NQE43" s="219"/>
      <c r="NQF43" s="219"/>
      <c r="NQG43" s="219"/>
      <c r="NQH43" s="219"/>
      <c r="NQI43" s="219"/>
      <c r="NQJ43" s="219"/>
      <c r="NQK43" s="219"/>
      <c r="NQL43" s="219"/>
      <c r="NQM43" s="219"/>
      <c r="NQN43" s="219"/>
      <c r="NQO43" s="219"/>
      <c r="NQP43" s="219"/>
      <c r="NQQ43" s="219"/>
      <c r="NQR43" s="219"/>
      <c r="NQS43" s="219"/>
      <c r="NQT43" s="219"/>
      <c r="NQU43" s="219"/>
      <c r="NQV43" s="219"/>
      <c r="NQW43" s="219"/>
      <c r="NQX43" s="219"/>
      <c r="NQY43" s="219"/>
      <c r="NQZ43" s="219"/>
      <c r="NRA43" s="219"/>
      <c r="NRB43" s="219"/>
      <c r="NRC43" s="219"/>
      <c r="NRD43" s="219"/>
      <c r="NRE43" s="219"/>
      <c r="NRF43" s="219"/>
      <c r="NRG43" s="219"/>
      <c r="NRH43" s="219"/>
      <c r="NRI43" s="219"/>
      <c r="NRJ43" s="219"/>
      <c r="NRK43" s="219"/>
      <c r="NRL43" s="219"/>
      <c r="NRM43" s="219"/>
      <c r="NRN43" s="219"/>
      <c r="NRO43" s="219"/>
      <c r="NRP43" s="219"/>
      <c r="NRQ43" s="219"/>
      <c r="NRR43" s="219"/>
      <c r="NRS43" s="219"/>
      <c r="NRT43" s="219"/>
      <c r="NRU43" s="219"/>
      <c r="NRV43" s="219"/>
      <c r="NRW43" s="219"/>
      <c r="NRX43" s="219"/>
      <c r="NRY43" s="219"/>
      <c r="NRZ43" s="219"/>
      <c r="NSA43" s="219"/>
      <c r="NSB43" s="219"/>
      <c r="NSC43" s="219"/>
      <c r="NSD43" s="219"/>
      <c r="NSE43" s="219"/>
      <c r="NSF43" s="219"/>
      <c r="NSG43" s="219"/>
      <c r="NSH43" s="219"/>
      <c r="NSI43" s="219"/>
      <c r="NSJ43" s="219"/>
      <c r="NSK43" s="219"/>
      <c r="NSL43" s="219"/>
      <c r="NSM43" s="219"/>
      <c r="NSN43" s="219"/>
      <c r="NSO43" s="219"/>
      <c r="NSP43" s="219"/>
      <c r="NSQ43" s="219"/>
      <c r="NSR43" s="219"/>
      <c r="NSS43" s="219"/>
      <c r="NST43" s="219"/>
      <c r="NSU43" s="219"/>
      <c r="NSV43" s="219"/>
      <c r="NSW43" s="219"/>
      <c r="NSX43" s="219"/>
      <c r="NSY43" s="219"/>
      <c r="NSZ43" s="219"/>
      <c r="NTA43" s="219"/>
      <c r="NTB43" s="219"/>
      <c r="NTC43" s="219"/>
      <c r="NTD43" s="219"/>
      <c r="NTE43" s="219"/>
      <c r="NTF43" s="219"/>
      <c r="NTG43" s="219"/>
      <c r="NTH43" s="219"/>
      <c r="NTI43" s="219"/>
      <c r="NTJ43" s="219"/>
      <c r="NTK43" s="219"/>
      <c r="NTL43" s="219"/>
      <c r="NTM43" s="219"/>
      <c r="NTN43" s="219"/>
      <c r="NTO43" s="219"/>
      <c r="NTP43" s="219"/>
      <c r="NTQ43" s="219"/>
      <c r="NTR43" s="219"/>
      <c r="NTS43" s="219"/>
      <c r="NTT43" s="219"/>
      <c r="NTU43" s="219"/>
      <c r="NTV43" s="219"/>
      <c r="NTW43" s="219"/>
      <c r="NTX43" s="219"/>
      <c r="NTY43" s="219"/>
      <c r="NTZ43" s="219"/>
      <c r="NUA43" s="219"/>
      <c r="NUB43" s="219"/>
      <c r="NUC43" s="219"/>
      <c r="NUD43" s="219"/>
      <c r="NUE43" s="219"/>
      <c r="NUF43" s="219"/>
      <c r="NUG43" s="219"/>
      <c r="NUH43" s="219"/>
      <c r="NUI43" s="219"/>
      <c r="NUJ43" s="219"/>
      <c r="NUK43" s="219"/>
      <c r="NUL43" s="219"/>
      <c r="NUM43" s="219"/>
      <c r="NUN43" s="219"/>
      <c r="NUO43" s="219"/>
      <c r="NUP43" s="219"/>
      <c r="NUQ43" s="219"/>
      <c r="NUR43" s="219"/>
      <c r="NUS43" s="219"/>
      <c r="NUT43" s="219"/>
      <c r="NUU43" s="219"/>
      <c r="NUV43" s="219"/>
      <c r="NUW43" s="219"/>
      <c r="NUX43" s="219"/>
      <c r="NUY43" s="219"/>
      <c r="NUZ43" s="219"/>
      <c r="NVA43" s="219"/>
      <c r="NVB43" s="219"/>
      <c r="NVC43" s="219"/>
      <c r="NVD43" s="219"/>
      <c r="NVE43" s="219"/>
      <c r="NVF43" s="219"/>
      <c r="NVG43" s="219"/>
      <c r="NVH43" s="219"/>
      <c r="NVI43" s="219"/>
      <c r="NVJ43" s="219"/>
      <c r="NVK43" s="219"/>
      <c r="NVL43" s="219"/>
      <c r="NVM43" s="219"/>
      <c r="NVN43" s="219"/>
      <c r="NVO43" s="219"/>
      <c r="NVP43" s="219"/>
      <c r="NVQ43" s="219"/>
      <c r="NVR43" s="219"/>
      <c r="NVS43" s="219"/>
      <c r="NVT43" s="219"/>
      <c r="NVU43" s="219"/>
      <c r="NVV43" s="219"/>
      <c r="NVW43" s="219"/>
      <c r="NVX43" s="219"/>
      <c r="NVY43" s="219"/>
      <c r="NVZ43" s="219"/>
      <c r="NWA43" s="219"/>
      <c r="NWB43" s="219"/>
      <c r="NWC43" s="219"/>
      <c r="NWD43" s="219"/>
      <c r="NWE43" s="219"/>
      <c r="NWF43" s="219"/>
      <c r="NWG43" s="219"/>
      <c r="NWH43" s="219"/>
      <c r="NWI43" s="219"/>
      <c r="NWJ43" s="219"/>
      <c r="NWK43" s="219"/>
      <c r="NWL43" s="219"/>
      <c r="NWM43" s="219"/>
      <c r="NWN43" s="219"/>
      <c r="NWO43" s="219"/>
      <c r="NWP43" s="219"/>
      <c r="NWQ43" s="219"/>
      <c r="NWR43" s="219"/>
      <c r="NWS43" s="219"/>
      <c r="NWT43" s="219"/>
      <c r="NWU43" s="219"/>
      <c r="NWV43" s="219"/>
      <c r="NWW43" s="219"/>
      <c r="NWX43" s="219"/>
      <c r="NWY43" s="219"/>
      <c r="NWZ43" s="219"/>
      <c r="NXA43" s="219"/>
      <c r="NXB43" s="219"/>
      <c r="NXC43" s="219"/>
      <c r="NXD43" s="219"/>
      <c r="NXE43" s="219"/>
      <c r="NXF43" s="219"/>
      <c r="NXG43" s="219"/>
      <c r="NXH43" s="219"/>
      <c r="NXI43" s="219"/>
      <c r="NXJ43" s="219"/>
      <c r="NXK43" s="219"/>
      <c r="NXL43" s="219"/>
      <c r="NXM43" s="219"/>
      <c r="NXN43" s="219"/>
      <c r="NXO43" s="219"/>
      <c r="NXP43" s="219"/>
      <c r="NXQ43" s="219"/>
      <c r="NXR43" s="219"/>
      <c r="NXS43" s="219"/>
      <c r="NXT43" s="219"/>
      <c r="NXU43" s="219"/>
      <c r="NXV43" s="219"/>
      <c r="NXW43" s="219"/>
      <c r="NXX43" s="219"/>
      <c r="NXY43" s="219"/>
      <c r="NXZ43" s="219"/>
      <c r="NYA43" s="219"/>
      <c r="NYB43" s="219"/>
      <c r="NYC43" s="219"/>
      <c r="NYD43" s="219"/>
      <c r="NYE43" s="219"/>
      <c r="NYF43" s="219"/>
      <c r="NYG43" s="219"/>
      <c r="NYH43" s="219"/>
      <c r="NYI43" s="219"/>
      <c r="NYJ43" s="219"/>
      <c r="NYK43" s="219"/>
      <c r="NYL43" s="219"/>
      <c r="NYM43" s="219"/>
      <c r="NYN43" s="219"/>
      <c r="NYO43" s="219"/>
      <c r="NYP43" s="219"/>
      <c r="NYQ43" s="219"/>
      <c r="NYR43" s="219"/>
      <c r="NYS43" s="219"/>
      <c r="NYT43" s="219"/>
      <c r="NYU43" s="219"/>
      <c r="NYV43" s="219"/>
      <c r="NYW43" s="219"/>
      <c r="NYX43" s="219"/>
      <c r="NYY43" s="219"/>
      <c r="NYZ43" s="219"/>
      <c r="NZA43" s="219"/>
      <c r="NZB43" s="219"/>
      <c r="NZC43" s="219"/>
      <c r="NZD43" s="219"/>
      <c r="NZE43" s="219"/>
      <c r="NZF43" s="219"/>
      <c r="NZG43" s="219"/>
      <c r="NZH43" s="219"/>
      <c r="NZI43" s="219"/>
      <c r="NZJ43" s="219"/>
      <c r="NZK43" s="219"/>
      <c r="NZL43" s="219"/>
      <c r="NZM43" s="219"/>
      <c r="NZN43" s="219"/>
      <c r="NZO43" s="219"/>
      <c r="NZP43" s="219"/>
      <c r="NZQ43" s="219"/>
      <c r="NZR43" s="219"/>
      <c r="NZS43" s="219"/>
      <c r="NZT43" s="219"/>
      <c r="NZU43" s="219"/>
      <c r="NZV43" s="219"/>
      <c r="NZW43" s="219"/>
      <c r="NZX43" s="219"/>
      <c r="NZY43" s="219"/>
      <c r="NZZ43" s="219"/>
      <c r="OAA43" s="219"/>
      <c r="OAB43" s="219"/>
      <c r="OAC43" s="219"/>
      <c r="OAD43" s="219"/>
      <c r="OAE43" s="219"/>
      <c r="OAF43" s="219"/>
      <c r="OAG43" s="219"/>
      <c r="OAH43" s="219"/>
      <c r="OAI43" s="219"/>
      <c r="OAJ43" s="219"/>
      <c r="OAK43" s="219"/>
      <c r="OAL43" s="219"/>
      <c r="OAM43" s="219"/>
      <c r="OAN43" s="219"/>
      <c r="OAO43" s="219"/>
      <c r="OAP43" s="219"/>
      <c r="OAQ43" s="219"/>
      <c r="OAR43" s="219"/>
      <c r="OAS43" s="219"/>
      <c r="OAT43" s="219"/>
      <c r="OAU43" s="219"/>
      <c r="OAV43" s="219"/>
      <c r="OAW43" s="219"/>
      <c r="OAX43" s="219"/>
      <c r="OAY43" s="219"/>
      <c r="OAZ43" s="219"/>
      <c r="OBA43" s="219"/>
      <c r="OBB43" s="219"/>
      <c r="OBC43" s="219"/>
      <c r="OBD43" s="219"/>
      <c r="OBE43" s="219"/>
      <c r="OBF43" s="219"/>
      <c r="OBG43" s="219"/>
      <c r="OBH43" s="219"/>
      <c r="OBI43" s="219"/>
      <c r="OBJ43" s="219"/>
      <c r="OBK43" s="219"/>
      <c r="OBL43" s="219"/>
      <c r="OBM43" s="219"/>
      <c r="OBN43" s="219"/>
      <c r="OBO43" s="219"/>
      <c r="OBP43" s="219"/>
      <c r="OBQ43" s="219"/>
      <c r="OBR43" s="219"/>
      <c r="OBS43" s="219"/>
      <c r="OBT43" s="219"/>
      <c r="OBU43" s="219"/>
      <c r="OBV43" s="219"/>
      <c r="OBW43" s="219"/>
      <c r="OBX43" s="219"/>
      <c r="OBY43" s="219"/>
      <c r="OBZ43" s="219"/>
      <c r="OCA43" s="219"/>
      <c r="OCB43" s="219"/>
      <c r="OCC43" s="219"/>
      <c r="OCD43" s="219"/>
      <c r="OCE43" s="219"/>
      <c r="OCF43" s="219"/>
      <c r="OCG43" s="219"/>
      <c r="OCH43" s="219"/>
      <c r="OCI43" s="219"/>
      <c r="OCJ43" s="219"/>
      <c r="OCK43" s="219"/>
      <c r="OCL43" s="219"/>
      <c r="OCM43" s="219"/>
      <c r="OCN43" s="219"/>
      <c r="OCO43" s="219"/>
      <c r="OCP43" s="219"/>
      <c r="OCQ43" s="219"/>
      <c r="OCR43" s="219"/>
      <c r="OCS43" s="219"/>
      <c r="OCT43" s="219"/>
      <c r="OCU43" s="219"/>
      <c r="OCV43" s="219"/>
      <c r="OCW43" s="219"/>
      <c r="OCX43" s="219"/>
      <c r="OCY43" s="219"/>
      <c r="OCZ43" s="219"/>
      <c r="ODA43" s="219"/>
      <c r="ODB43" s="219"/>
      <c r="ODC43" s="219"/>
      <c r="ODD43" s="219"/>
      <c r="ODE43" s="219"/>
      <c r="ODF43" s="219"/>
      <c r="ODG43" s="219"/>
      <c r="ODH43" s="219"/>
      <c r="ODI43" s="219"/>
      <c r="ODJ43" s="219"/>
      <c r="ODK43" s="219"/>
      <c r="ODL43" s="219"/>
      <c r="ODM43" s="219"/>
      <c r="ODN43" s="219"/>
      <c r="ODO43" s="219"/>
      <c r="ODP43" s="219"/>
      <c r="ODQ43" s="219"/>
      <c r="ODR43" s="219"/>
      <c r="ODS43" s="219"/>
      <c r="ODT43" s="219"/>
      <c r="ODU43" s="219"/>
      <c r="ODV43" s="219"/>
      <c r="ODW43" s="219"/>
      <c r="ODX43" s="219"/>
      <c r="ODY43" s="219"/>
      <c r="ODZ43" s="219"/>
      <c r="OEA43" s="219"/>
      <c r="OEB43" s="219"/>
      <c r="OEC43" s="219"/>
      <c r="OED43" s="219"/>
      <c r="OEE43" s="219"/>
      <c r="OEF43" s="219"/>
      <c r="OEG43" s="219"/>
      <c r="OEH43" s="219"/>
      <c r="OEI43" s="219"/>
      <c r="OEJ43" s="219"/>
      <c r="OEK43" s="219"/>
      <c r="OEL43" s="219"/>
      <c r="OEM43" s="219"/>
      <c r="OEN43" s="219"/>
      <c r="OEO43" s="219"/>
      <c r="OEP43" s="219"/>
      <c r="OEQ43" s="219"/>
      <c r="OER43" s="219"/>
      <c r="OES43" s="219"/>
      <c r="OET43" s="219"/>
      <c r="OEU43" s="219"/>
      <c r="OEV43" s="219"/>
      <c r="OEW43" s="219"/>
      <c r="OEX43" s="219"/>
      <c r="OEY43" s="219"/>
      <c r="OEZ43" s="219"/>
      <c r="OFA43" s="219"/>
      <c r="OFB43" s="219"/>
      <c r="OFC43" s="219"/>
      <c r="OFD43" s="219"/>
      <c r="OFE43" s="219"/>
      <c r="OFF43" s="219"/>
      <c r="OFG43" s="219"/>
      <c r="OFH43" s="219"/>
      <c r="OFI43" s="219"/>
      <c r="OFJ43" s="219"/>
      <c r="OFK43" s="219"/>
      <c r="OFL43" s="219"/>
      <c r="OFM43" s="219"/>
      <c r="OFN43" s="219"/>
      <c r="OFO43" s="219"/>
      <c r="OFP43" s="219"/>
      <c r="OFQ43" s="219"/>
      <c r="OFR43" s="219"/>
      <c r="OFS43" s="219"/>
      <c r="OFT43" s="219"/>
      <c r="OFU43" s="219"/>
      <c r="OFV43" s="219"/>
      <c r="OFW43" s="219"/>
      <c r="OFX43" s="219"/>
      <c r="OFY43" s="219"/>
      <c r="OFZ43" s="219"/>
      <c r="OGA43" s="219"/>
      <c r="OGB43" s="219"/>
      <c r="OGC43" s="219"/>
      <c r="OGD43" s="219"/>
      <c r="OGE43" s="219"/>
      <c r="OGF43" s="219"/>
      <c r="OGG43" s="219"/>
      <c r="OGH43" s="219"/>
      <c r="OGI43" s="219"/>
      <c r="OGJ43" s="219"/>
      <c r="OGK43" s="219"/>
      <c r="OGL43" s="219"/>
      <c r="OGM43" s="219"/>
      <c r="OGN43" s="219"/>
      <c r="OGO43" s="219"/>
      <c r="OGP43" s="219"/>
      <c r="OGQ43" s="219"/>
      <c r="OGR43" s="219"/>
      <c r="OGS43" s="219"/>
      <c r="OGT43" s="219"/>
      <c r="OGU43" s="219"/>
      <c r="OGV43" s="219"/>
      <c r="OGW43" s="219"/>
      <c r="OGX43" s="219"/>
      <c r="OGY43" s="219"/>
      <c r="OGZ43" s="219"/>
      <c r="OHA43" s="219"/>
      <c r="OHB43" s="219"/>
      <c r="OHC43" s="219"/>
      <c r="OHD43" s="219"/>
      <c r="OHE43" s="219"/>
      <c r="OHF43" s="219"/>
      <c r="OHG43" s="219"/>
      <c r="OHH43" s="219"/>
      <c r="OHI43" s="219"/>
      <c r="OHJ43" s="219"/>
      <c r="OHK43" s="219"/>
      <c r="OHL43" s="219"/>
      <c r="OHM43" s="219"/>
      <c r="OHN43" s="219"/>
      <c r="OHO43" s="219"/>
      <c r="OHP43" s="219"/>
      <c r="OHQ43" s="219"/>
      <c r="OHR43" s="219"/>
      <c r="OHS43" s="219"/>
      <c r="OHT43" s="219"/>
      <c r="OHU43" s="219"/>
      <c r="OHV43" s="219"/>
      <c r="OHW43" s="219"/>
      <c r="OHX43" s="219"/>
      <c r="OHY43" s="219"/>
      <c r="OHZ43" s="219"/>
      <c r="OIA43" s="219"/>
      <c r="OIB43" s="219"/>
      <c r="OIC43" s="219"/>
      <c r="OID43" s="219"/>
      <c r="OIE43" s="219"/>
      <c r="OIF43" s="219"/>
      <c r="OIG43" s="219"/>
      <c r="OIH43" s="219"/>
      <c r="OII43" s="219"/>
      <c r="OIJ43" s="219"/>
      <c r="OIK43" s="219"/>
      <c r="OIL43" s="219"/>
      <c r="OIM43" s="219"/>
      <c r="OIN43" s="219"/>
      <c r="OIO43" s="219"/>
      <c r="OIP43" s="219"/>
      <c r="OIQ43" s="219"/>
      <c r="OIR43" s="219"/>
      <c r="OIS43" s="219"/>
      <c r="OIT43" s="219"/>
      <c r="OIU43" s="219"/>
      <c r="OIV43" s="219"/>
      <c r="OIW43" s="219"/>
      <c r="OIX43" s="219"/>
      <c r="OIY43" s="219"/>
      <c r="OIZ43" s="219"/>
      <c r="OJA43" s="219"/>
      <c r="OJB43" s="219"/>
      <c r="OJC43" s="219"/>
      <c r="OJD43" s="219"/>
      <c r="OJE43" s="219"/>
      <c r="OJF43" s="219"/>
      <c r="OJG43" s="219"/>
      <c r="OJH43" s="219"/>
      <c r="OJI43" s="219"/>
      <c r="OJJ43" s="219"/>
      <c r="OJK43" s="219"/>
      <c r="OJL43" s="219"/>
      <c r="OJM43" s="219"/>
      <c r="OJN43" s="219"/>
      <c r="OJO43" s="219"/>
      <c r="OJP43" s="219"/>
      <c r="OJQ43" s="219"/>
      <c r="OJR43" s="219"/>
      <c r="OJS43" s="219"/>
      <c r="OJT43" s="219"/>
      <c r="OJU43" s="219"/>
      <c r="OJV43" s="219"/>
      <c r="OJW43" s="219"/>
      <c r="OJX43" s="219"/>
      <c r="OJY43" s="219"/>
      <c r="OJZ43" s="219"/>
      <c r="OKA43" s="219"/>
      <c r="OKB43" s="219"/>
      <c r="OKC43" s="219"/>
      <c r="OKD43" s="219"/>
      <c r="OKE43" s="219"/>
      <c r="OKF43" s="219"/>
      <c r="OKG43" s="219"/>
      <c r="OKH43" s="219"/>
      <c r="OKI43" s="219"/>
      <c r="OKJ43" s="219"/>
      <c r="OKK43" s="219"/>
      <c r="OKL43" s="219"/>
      <c r="OKM43" s="219"/>
      <c r="OKN43" s="219"/>
      <c r="OKO43" s="219"/>
      <c r="OKP43" s="219"/>
      <c r="OKQ43" s="219"/>
      <c r="OKR43" s="219"/>
      <c r="OKS43" s="219"/>
      <c r="OKT43" s="219"/>
      <c r="OKU43" s="219"/>
      <c r="OKV43" s="219"/>
      <c r="OKW43" s="219"/>
      <c r="OKX43" s="219"/>
      <c r="OKY43" s="219"/>
      <c r="OKZ43" s="219"/>
      <c r="OLA43" s="219"/>
      <c r="OLB43" s="219"/>
      <c r="OLC43" s="219"/>
      <c r="OLD43" s="219"/>
      <c r="OLE43" s="219"/>
      <c r="OLF43" s="219"/>
      <c r="OLG43" s="219"/>
      <c r="OLH43" s="219"/>
      <c r="OLI43" s="219"/>
      <c r="OLJ43" s="219"/>
      <c r="OLK43" s="219"/>
      <c r="OLL43" s="219"/>
      <c r="OLM43" s="219"/>
      <c r="OLN43" s="219"/>
      <c r="OLO43" s="219"/>
      <c r="OLP43" s="219"/>
      <c r="OLQ43" s="219"/>
      <c r="OLR43" s="219"/>
      <c r="OLS43" s="219"/>
      <c r="OLT43" s="219"/>
      <c r="OLU43" s="219"/>
      <c r="OLV43" s="219"/>
      <c r="OLW43" s="219"/>
      <c r="OLX43" s="219"/>
      <c r="OLY43" s="219"/>
      <c r="OLZ43" s="219"/>
      <c r="OMA43" s="219"/>
      <c r="OMB43" s="219"/>
      <c r="OMC43" s="219"/>
      <c r="OMD43" s="219"/>
      <c r="OME43" s="219"/>
      <c r="OMF43" s="219"/>
      <c r="OMG43" s="219"/>
      <c r="OMH43" s="219"/>
      <c r="OMI43" s="219"/>
      <c r="OMJ43" s="219"/>
      <c r="OMK43" s="219"/>
      <c r="OML43" s="219"/>
      <c r="OMM43" s="219"/>
      <c r="OMN43" s="219"/>
      <c r="OMO43" s="219"/>
      <c r="OMP43" s="219"/>
      <c r="OMQ43" s="219"/>
      <c r="OMR43" s="219"/>
      <c r="OMS43" s="219"/>
      <c r="OMT43" s="219"/>
      <c r="OMU43" s="219"/>
      <c r="OMV43" s="219"/>
      <c r="OMW43" s="219"/>
      <c r="OMX43" s="219"/>
      <c r="OMY43" s="219"/>
      <c r="OMZ43" s="219"/>
      <c r="ONA43" s="219"/>
      <c r="ONB43" s="219"/>
      <c r="ONC43" s="219"/>
      <c r="OND43" s="219"/>
      <c r="ONE43" s="219"/>
      <c r="ONF43" s="219"/>
      <c r="ONG43" s="219"/>
      <c r="ONH43" s="219"/>
      <c r="ONI43" s="219"/>
      <c r="ONJ43" s="219"/>
      <c r="ONK43" s="219"/>
      <c r="ONL43" s="219"/>
      <c r="ONM43" s="219"/>
      <c r="ONN43" s="219"/>
      <c r="ONO43" s="219"/>
      <c r="ONP43" s="219"/>
      <c r="ONQ43" s="219"/>
      <c r="ONR43" s="219"/>
      <c r="ONS43" s="219"/>
      <c r="ONT43" s="219"/>
      <c r="ONU43" s="219"/>
      <c r="ONV43" s="219"/>
      <c r="ONW43" s="219"/>
      <c r="ONX43" s="219"/>
      <c r="ONY43" s="219"/>
      <c r="ONZ43" s="219"/>
      <c r="OOA43" s="219"/>
      <c r="OOB43" s="219"/>
      <c r="OOC43" s="219"/>
      <c r="OOD43" s="219"/>
      <c r="OOE43" s="219"/>
      <c r="OOF43" s="219"/>
      <c r="OOG43" s="219"/>
      <c r="OOH43" s="219"/>
      <c r="OOI43" s="219"/>
      <c r="OOJ43" s="219"/>
      <c r="OOK43" s="219"/>
      <c r="OOL43" s="219"/>
      <c r="OOM43" s="219"/>
      <c r="OON43" s="219"/>
      <c r="OOO43" s="219"/>
      <c r="OOP43" s="219"/>
      <c r="OOQ43" s="219"/>
      <c r="OOR43" s="219"/>
      <c r="OOS43" s="219"/>
      <c r="OOT43" s="219"/>
      <c r="OOU43" s="219"/>
      <c r="OOV43" s="219"/>
      <c r="OOW43" s="219"/>
      <c r="OOX43" s="219"/>
      <c r="OOY43" s="219"/>
      <c r="OOZ43" s="219"/>
      <c r="OPA43" s="219"/>
      <c r="OPB43" s="219"/>
      <c r="OPC43" s="219"/>
      <c r="OPD43" s="219"/>
      <c r="OPE43" s="219"/>
      <c r="OPF43" s="219"/>
      <c r="OPG43" s="219"/>
      <c r="OPH43" s="219"/>
      <c r="OPI43" s="219"/>
      <c r="OPJ43" s="219"/>
      <c r="OPK43" s="219"/>
      <c r="OPL43" s="219"/>
      <c r="OPM43" s="219"/>
      <c r="OPN43" s="219"/>
      <c r="OPO43" s="219"/>
      <c r="OPP43" s="219"/>
      <c r="OPQ43" s="219"/>
      <c r="OPR43" s="219"/>
      <c r="OPS43" s="219"/>
      <c r="OPT43" s="219"/>
      <c r="OPU43" s="219"/>
      <c r="OPV43" s="219"/>
      <c r="OPW43" s="219"/>
      <c r="OPX43" s="219"/>
      <c r="OPY43" s="219"/>
      <c r="OPZ43" s="219"/>
      <c r="OQA43" s="219"/>
      <c r="OQB43" s="219"/>
      <c r="OQC43" s="219"/>
      <c r="OQD43" s="219"/>
      <c r="OQE43" s="219"/>
      <c r="OQF43" s="219"/>
      <c r="OQG43" s="219"/>
      <c r="OQH43" s="219"/>
      <c r="OQI43" s="219"/>
      <c r="OQJ43" s="219"/>
      <c r="OQK43" s="219"/>
      <c r="OQL43" s="219"/>
      <c r="OQM43" s="219"/>
      <c r="OQN43" s="219"/>
      <c r="OQO43" s="219"/>
      <c r="OQP43" s="219"/>
      <c r="OQQ43" s="219"/>
      <c r="OQR43" s="219"/>
      <c r="OQS43" s="219"/>
      <c r="OQT43" s="219"/>
      <c r="OQU43" s="219"/>
      <c r="OQV43" s="219"/>
      <c r="OQW43" s="219"/>
      <c r="OQX43" s="219"/>
      <c r="OQY43" s="219"/>
      <c r="OQZ43" s="219"/>
      <c r="ORA43" s="219"/>
      <c r="ORB43" s="219"/>
      <c r="ORC43" s="219"/>
      <c r="ORD43" s="219"/>
      <c r="ORE43" s="219"/>
      <c r="ORF43" s="219"/>
      <c r="ORG43" s="219"/>
      <c r="ORH43" s="219"/>
      <c r="ORI43" s="219"/>
      <c r="ORJ43" s="219"/>
      <c r="ORK43" s="219"/>
      <c r="ORL43" s="219"/>
      <c r="ORM43" s="219"/>
      <c r="ORN43" s="219"/>
      <c r="ORO43" s="219"/>
      <c r="ORP43" s="219"/>
      <c r="ORQ43" s="219"/>
      <c r="ORR43" s="219"/>
      <c r="ORS43" s="219"/>
      <c r="ORT43" s="219"/>
      <c r="ORU43" s="219"/>
      <c r="ORV43" s="219"/>
      <c r="ORW43" s="219"/>
      <c r="ORX43" s="219"/>
      <c r="ORY43" s="219"/>
      <c r="ORZ43" s="219"/>
      <c r="OSA43" s="219"/>
      <c r="OSB43" s="219"/>
      <c r="OSC43" s="219"/>
      <c r="OSD43" s="219"/>
      <c r="OSE43" s="219"/>
      <c r="OSF43" s="219"/>
      <c r="OSG43" s="219"/>
      <c r="OSH43" s="219"/>
      <c r="OSI43" s="219"/>
      <c r="OSJ43" s="219"/>
      <c r="OSK43" s="219"/>
      <c r="OSL43" s="219"/>
      <c r="OSM43" s="219"/>
      <c r="OSN43" s="219"/>
      <c r="OSO43" s="219"/>
      <c r="OSP43" s="219"/>
      <c r="OSQ43" s="219"/>
      <c r="OSR43" s="219"/>
      <c r="OSS43" s="219"/>
      <c r="OST43" s="219"/>
      <c r="OSU43" s="219"/>
      <c r="OSV43" s="219"/>
      <c r="OSW43" s="219"/>
      <c r="OSX43" s="219"/>
      <c r="OSY43" s="219"/>
      <c r="OSZ43" s="219"/>
      <c r="OTA43" s="219"/>
      <c r="OTB43" s="219"/>
      <c r="OTC43" s="219"/>
      <c r="OTD43" s="219"/>
      <c r="OTE43" s="219"/>
      <c r="OTF43" s="219"/>
      <c r="OTG43" s="219"/>
      <c r="OTH43" s="219"/>
      <c r="OTI43" s="219"/>
      <c r="OTJ43" s="219"/>
      <c r="OTK43" s="219"/>
      <c r="OTL43" s="219"/>
      <c r="OTM43" s="219"/>
      <c r="OTN43" s="219"/>
      <c r="OTO43" s="219"/>
      <c r="OTP43" s="219"/>
      <c r="OTQ43" s="219"/>
      <c r="OTR43" s="219"/>
      <c r="OTS43" s="219"/>
      <c r="OTT43" s="219"/>
      <c r="OTU43" s="219"/>
      <c r="OTV43" s="219"/>
      <c r="OTW43" s="219"/>
      <c r="OTX43" s="219"/>
      <c r="OTY43" s="219"/>
      <c r="OTZ43" s="219"/>
      <c r="OUA43" s="219"/>
      <c r="OUB43" s="219"/>
      <c r="OUC43" s="219"/>
      <c r="OUD43" s="219"/>
      <c r="OUE43" s="219"/>
      <c r="OUF43" s="219"/>
      <c r="OUG43" s="219"/>
      <c r="OUH43" s="219"/>
      <c r="OUI43" s="219"/>
      <c r="OUJ43" s="219"/>
      <c r="OUK43" s="219"/>
      <c r="OUL43" s="219"/>
      <c r="OUM43" s="219"/>
      <c r="OUN43" s="219"/>
      <c r="OUO43" s="219"/>
      <c r="OUP43" s="219"/>
      <c r="OUQ43" s="219"/>
      <c r="OUR43" s="219"/>
      <c r="OUS43" s="219"/>
      <c r="OUT43" s="219"/>
      <c r="OUU43" s="219"/>
      <c r="OUV43" s="219"/>
      <c r="OUW43" s="219"/>
      <c r="OUX43" s="219"/>
      <c r="OUY43" s="219"/>
      <c r="OUZ43" s="219"/>
      <c r="OVA43" s="219"/>
      <c r="OVB43" s="219"/>
      <c r="OVC43" s="219"/>
      <c r="OVD43" s="219"/>
      <c r="OVE43" s="219"/>
      <c r="OVF43" s="219"/>
      <c r="OVG43" s="219"/>
      <c r="OVH43" s="219"/>
      <c r="OVI43" s="219"/>
      <c r="OVJ43" s="219"/>
      <c r="OVK43" s="219"/>
      <c r="OVL43" s="219"/>
      <c r="OVM43" s="219"/>
      <c r="OVN43" s="219"/>
      <c r="OVO43" s="219"/>
      <c r="OVP43" s="219"/>
      <c r="OVQ43" s="219"/>
      <c r="OVR43" s="219"/>
      <c r="OVS43" s="219"/>
      <c r="OVT43" s="219"/>
      <c r="OVU43" s="219"/>
      <c r="OVV43" s="219"/>
      <c r="OVW43" s="219"/>
      <c r="OVX43" s="219"/>
      <c r="OVY43" s="219"/>
      <c r="OVZ43" s="219"/>
      <c r="OWA43" s="219"/>
      <c r="OWB43" s="219"/>
      <c r="OWC43" s="219"/>
      <c r="OWD43" s="219"/>
      <c r="OWE43" s="219"/>
      <c r="OWF43" s="219"/>
      <c r="OWG43" s="219"/>
      <c r="OWH43" s="219"/>
      <c r="OWI43" s="219"/>
      <c r="OWJ43" s="219"/>
      <c r="OWK43" s="219"/>
      <c r="OWL43" s="219"/>
      <c r="OWM43" s="219"/>
      <c r="OWN43" s="219"/>
      <c r="OWO43" s="219"/>
      <c r="OWP43" s="219"/>
      <c r="OWQ43" s="219"/>
      <c r="OWR43" s="219"/>
      <c r="OWS43" s="219"/>
      <c r="OWT43" s="219"/>
      <c r="OWU43" s="219"/>
      <c r="OWV43" s="219"/>
      <c r="OWW43" s="219"/>
      <c r="OWX43" s="219"/>
      <c r="OWY43" s="219"/>
      <c r="OWZ43" s="219"/>
      <c r="OXA43" s="219"/>
      <c r="OXB43" s="219"/>
      <c r="OXC43" s="219"/>
      <c r="OXD43" s="219"/>
      <c r="OXE43" s="219"/>
      <c r="OXF43" s="219"/>
      <c r="OXG43" s="219"/>
      <c r="OXH43" s="219"/>
      <c r="OXI43" s="219"/>
      <c r="OXJ43" s="219"/>
      <c r="OXK43" s="219"/>
      <c r="OXL43" s="219"/>
      <c r="OXM43" s="219"/>
      <c r="OXN43" s="219"/>
      <c r="OXO43" s="219"/>
      <c r="OXP43" s="219"/>
      <c r="OXQ43" s="219"/>
      <c r="OXR43" s="219"/>
      <c r="OXS43" s="219"/>
      <c r="OXT43" s="219"/>
      <c r="OXU43" s="219"/>
      <c r="OXV43" s="219"/>
      <c r="OXW43" s="219"/>
      <c r="OXX43" s="219"/>
      <c r="OXY43" s="219"/>
      <c r="OXZ43" s="219"/>
      <c r="OYA43" s="219"/>
      <c r="OYB43" s="219"/>
      <c r="OYC43" s="219"/>
      <c r="OYD43" s="219"/>
      <c r="OYE43" s="219"/>
      <c r="OYF43" s="219"/>
      <c r="OYG43" s="219"/>
      <c r="OYH43" s="219"/>
      <c r="OYI43" s="219"/>
      <c r="OYJ43" s="219"/>
      <c r="OYK43" s="219"/>
      <c r="OYL43" s="219"/>
      <c r="OYM43" s="219"/>
      <c r="OYN43" s="219"/>
      <c r="OYO43" s="219"/>
      <c r="OYP43" s="219"/>
      <c r="OYQ43" s="219"/>
      <c r="OYR43" s="219"/>
      <c r="OYS43" s="219"/>
      <c r="OYT43" s="219"/>
      <c r="OYU43" s="219"/>
      <c r="OYV43" s="219"/>
      <c r="OYW43" s="219"/>
      <c r="OYX43" s="219"/>
      <c r="OYY43" s="219"/>
      <c r="OYZ43" s="219"/>
      <c r="OZA43" s="219"/>
      <c r="OZB43" s="219"/>
      <c r="OZC43" s="219"/>
      <c r="OZD43" s="219"/>
      <c r="OZE43" s="219"/>
      <c r="OZF43" s="219"/>
      <c r="OZG43" s="219"/>
      <c r="OZH43" s="219"/>
      <c r="OZI43" s="219"/>
      <c r="OZJ43" s="219"/>
      <c r="OZK43" s="219"/>
      <c r="OZL43" s="219"/>
      <c r="OZM43" s="219"/>
      <c r="OZN43" s="219"/>
      <c r="OZO43" s="219"/>
      <c r="OZP43" s="219"/>
      <c r="OZQ43" s="219"/>
      <c r="OZR43" s="219"/>
      <c r="OZS43" s="219"/>
      <c r="OZT43" s="219"/>
      <c r="OZU43" s="219"/>
      <c r="OZV43" s="219"/>
      <c r="OZW43" s="219"/>
      <c r="OZX43" s="219"/>
      <c r="OZY43" s="219"/>
      <c r="OZZ43" s="219"/>
      <c r="PAA43" s="219"/>
      <c r="PAB43" s="219"/>
      <c r="PAC43" s="219"/>
      <c r="PAD43" s="219"/>
      <c r="PAE43" s="219"/>
      <c r="PAF43" s="219"/>
      <c r="PAG43" s="219"/>
      <c r="PAH43" s="219"/>
      <c r="PAI43" s="219"/>
      <c r="PAJ43" s="219"/>
      <c r="PAK43" s="219"/>
      <c r="PAL43" s="219"/>
      <c r="PAM43" s="219"/>
      <c r="PAN43" s="219"/>
      <c r="PAO43" s="219"/>
      <c r="PAP43" s="219"/>
      <c r="PAQ43" s="219"/>
      <c r="PAR43" s="219"/>
      <c r="PAS43" s="219"/>
      <c r="PAT43" s="219"/>
      <c r="PAU43" s="219"/>
      <c r="PAV43" s="219"/>
      <c r="PAW43" s="219"/>
      <c r="PAX43" s="219"/>
      <c r="PAY43" s="219"/>
      <c r="PAZ43" s="219"/>
      <c r="PBA43" s="219"/>
      <c r="PBB43" s="219"/>
      <c r="PBC43" s="219"/>
      <c r="PBD43" s="219"/>
      <c r="PBE43" s="219"/>
      <c r="PBF43" s="219"/>
      <c r="PBG43" s="219"/>
      <c r="PBH43" s="219"/>
      <c r="PBI43" s="219"/>
      <c r="PBJ43" s="219"/>
      <c r="PBK43" s="219"/>
      <c r="PBL43" s="219"/>
      <c r="PBM43" s="219"/>
      <c r="PBN43" s="219"/>
      <c r="PBO43" s="219"/>
      <c r="PBP43" s="219"/>
      <c r="PBQ43" s="219"/>
      <c r="PBR43" s="219"/>
      <c r="PBS43" s="219"/>
      <c r="PBT43" s="219"/>
      <c r="PBU43" s="219"/>
      <c r="PBV43" s="219"/>
      <c r="PBW43" s="219"/>
      <c r="PBX43" s="219"/>
      <c r="PBY43" s="219"/>
      <c r="PBZ43" s="219"/>
      <c r="PCA43" s="219"/>
      <c r="PCB43" s="219"/>
      <c r="PCC43" s="219"/>
      <c r="PCD43" s="219"/>
      <c r="PCE43" s="219"/>
      <c r="PCF43" s="219"/>
      <c r="PCG43" s="219"/>
      <c r="PCH43" s="219"/>
      <c r="PCI43" s="219"/>
      <c r="PCJ43" s="219"/>
      <c r="PCK43" s="219"/>
      <c r="PCL43" s="219"/>
      <c r="PCM43" s="219"/>
      <c r="PCN43" s="219"/>
      <c r="PCO43" s="219"/>
      <c r="PCP43" s="219"/>
      <c r="PCQ43" s="219"/>
      <c r="PCR43" s="219"/>
      <c r="PCS43" s="219"/>
      <c r="PCT43" s="219"/>
      <c r="PCU43" s="219"/>
      <c r="PCV43" s="219"/>
      <c r="PCW43" s="219"/>
      <c r="PCX43" s="219"/>
      <c r="PCY43" s="219"/>
      <c r="PCZ43" s="219"/>
      <c r="PDA43" s="219"/>
      <c r="PDB43" s="219"/>
      <c r="PDC43" s="219"/>
      <c r="PDD43" s="219"/>
      <c r="PDE43" s="219"/>
      <c r="PDF43" s="219"/>
      <c r="PDG43" s="219"/>
      <c r="PDH43" s="219"/>
      <c r="PDI43" s="219"/>
      <c r="PDJ43" s="219"/>
      <c r="PDK43" s="219"/>
      <c r="PDL43" s="219"/>
      <c r="PDM43" s="219"/>
      <c r="PDN43" s="219"/>
      <c r="PDO43" s="219"/>
      <c r="PDP43" s="219"/>
      <c r="PDQ43" s="219"/>
      <c r="PDR43" s="219"/>
      <c r="PDS43" s="219"/>
      <c r="PDT43" s="219"/>
      <c r="PDU43" s="219"/>
      <c r="PDV43" s="219"/>
      <c r="PDW43" s="219"/>
      <c r="PDX43" s="219"/>
      <c r="PDY43" s="219"/>
      <c r="PDZ43" s="219"/>
      <c r="PEA43" s="219"/>
      <c r="PEB43" s="219"/>
      <c r="PEC43" s="219"/>
      <c r="PED43" s="219"/>
      <c r="PEE43" s="219"/>
      <c r="PEF43" s="219"/>
      <c r="PEG43" s="219"/>
      <c r="PEH43" s="219"/>
      <c r="PEI43" s="219"/>
      <c r="PEJ43" s="219"/>
      <c r="PEK43" s="219"/>
      <c r="PEL43" s="219"/>
      <c r="PEM43" s="219"/>
      <c r="PEN43" s="219"/>
      <c r="PEO43" s="219"/>
      <c r="PEP43" s="219"/>
      <c r="PEQ43" s="219"/>
      <c r="PER43" s="219"/>
      <c r="PES43" s="219"/>
      <c r="PET43" s="219"/>
      <c r="PEU43" s="219"/>
      <c r="PEV43" s="219"/>
      <c r="PEW43" s="219"/>
      <c r="PEX43" s="219"/>
      <c r="PEY43" s="219"/>
      <c r="PEZ43" s="219"/>
      <c r="PFA43" s="219"/>
      <c r="PFB43" s="219"/>
      <c r="PFC43" s="219"/>
      <c r="PFD43" s="219"/>
      <c r="PFE43" s="219"/>
      <c r="PFF43" s="219"/>
      <c r="PFG43" s="219"/>
      <c r="PFH43" s="219"/>
      <c r="PFI43" s="219"/>
      <c r="PFJ43" s="219"/>
      <c r="PFK43" s="219"/>
      <c r="PFL43" s="219"/>
      <c r="PFM43" s="219"/>
      <c r="PFN43" s="219"/>
      <c r="PFO43" s="219"/>
      <c r="PFP43" s="219"/>
      <c r="PFQ43" s="219"/>
      <c r="PFR43" s="219"/>
      <c r="PFS43" s="219"/>
      <c r="PFT43" s="219"/>
      <c r="PFU43" s="219"/>
      <c r="PFV43" s="219"/>
      <c r="PFW43" s="219"/>
      <c r="PFX43" s="219"/>
      <c r="PFY43" s="219"/>
      <c r="PFZ43" s="219"/>
      <c r="PGA43" s="219"/>
      <c r="PGB43" s="219"/>
      <c r="PGC43" s="219"/>
      <c r="PGD43" s="219"/>
      <c r="PGE43" s="219"/>
      <c r="PGF43" s="219"/>
      <c r="PGG43" s="219"/>
      <c r="PGH43" s="219"/>
      <c r="PGI43" s="219"/>
      <c r="PGJ43" s="219"/>
      <c r="PGK43" s="219"/>
      <c r="PGL43" s="219"/>
      <c r="PGM43" s="219"/>
      <c r="PGN43" s="219"/>
      <c r="PGO43" s="219"/>
      <c r="PGP43" s="219"/>
      <c r="PGQ43" s="219"/>
      <c r="PGR43" s="219"/>
      <c r="PGS43" s="219"/>
      <c r="PGT43" s="219"/>
      <c r="PGU43" s="219"/>
      <c r="PGV43" s="219"/>
      <c r="PGW43" s="219"/>
      <c r="PGX43" s="219"/>
      <c r="PGY43" s="219"/>
      <c r="PGZ43" s="219"/>
      <c r="PHA43" s="219"/>
      <c r="PHB43" s="219"/>
      <c r="PHC43" s="219"/>
      <c r="PHD43" s="219"/>
      <c r="PHE43" s="219"/>
      <c r="PHF43" s="219"/>
      <c r="PHG43" s="219"/>
      <c r="PHH43" s="219"/>
      <c r="PHI43" s="219"/>
      <c r="PHJ43" s="219"/>
      <c r="PHK43" s="219"/>
      <c r="PHL43" s="219"/>
      <c r="PHM43" s="219"/>
      <c r="PHN43" s="219"/>
      <c r="PHO43" s="219"/>
      <c r="PHP43" s="219"/>
      <c r="PHQ43" s="219"/>
      <c r="PHR43" s="219"/>
      <c r="PHS43" s="219"/>
      <c r="PHT43" s="219"/>
      <c r="PHU43" s="219"/>
      <c r="PHV43" s="219"/>
      <c r="PHW43" s="219"/>
      <c r="PHX43" s="219"/>
      <c r="PHY43" s="219"/>
      <c r="PHZ43" s="219"/>
      <c r="PIA43" s="219"/>
      <c r="PIB43" s="219"/>
      <c r="PIC43" s="219"/>
      <c r="PID43" s="219"/>
      <c r="PIE43" s="219"/>
      <c r="PIF43" s="219"/>
      <c r="PIG43" s="219"/>
      <c r="PIH43" s="219"/>
      <c r="PII43" s="219"/>
      <c r="PIJ43" s="219"/>
      <c r="PIK43" s="219"/>
      <c r="PIL43" s="219"/>
      <c r="PIM43" s="219"/>
      <c r="PIN43" s="219"/>
      <c r="PIO43" s="219"/>
      <c r="PIP43" s="219"/>
      <c r="PIQ43" s="219"/>
      <c r="PIR43" s="219"/>
      <c r="PIS43" s="219"/>
      <c r="PIT43" s="219"/>
      <c r="PIU43" s="219"/>
      <c r="PIV43" s="219"/>
      <c r="PIW43" s="219"/>
      <c r="PIX43" s="219"/>
      <c r="PIY43" s="219"/>
      <c r="PIZ43" s="219"/>
      <c r="PJA43" s="219"/>
      <c r="PJB43" s="219"/>
      <c r="PJC43" s="219"/>
      <c r="PJD43" s="219"/>
      <c r="PJE43" s="219"/>
      <c r="PJF43" s="219"/>
      <c r="PJG43" s="219"/>
      <c r="PJH43" s="219"/>
      <c r="PJI43" s="219"/>
      <c r="PJJ43" s="219"/>
      <c r="PJK43" s="219"/>
      <c r="PJL43" s="219"/>
      <c r="PJM43" s="219"/>
      <c r="PJN43" s="219"/>
      <c r="PJO43" s="219"/>
      <c r="PJP43" s="219"/>
      <c r="PJQ43" s="219"/>
      <c r="PJR43" s="219"/>
      <c r="PJS43" s="219"/>
      <c r="PJT43" s="219"/>
      <c r="PJU43" s="219"/>
      <c r="PJV43" s="219"/>
      <c r="PJW43" s="219"/>
      <c r="PJX43" s="219"/>
      <c r="PJY43" s="219"/>
      <c r="PJZ43" s="219"/>
      <c r="PKA43" s="219"/>
      <c r="PKB43" s="219"/>
      <c r="PKC43" s="219"/>
      <c r="PKD43" s="219"/>
      <c r="PKE43" s="219"/>
      <c r="PKF43" s="219"/>
      <c r="PKG43" s="219"/>
      <c r="PKH43" s="219"/>
      <c r="PKI43" s="219"/>
      <c r="PKJ43" s="219"/>
      <c r="PKK43" s="219"/>
      <c r="PKL43" s="219"/>
      <c r="PKM43" s="219"/>
      <c r="PKN43" s="219"/>
      <c r="PKO43" s="219"/>
      <c r="PKP43" s="219"/>
      <c r="PKQ43" s="219"/>
      <c r="PKR43" s="219"/>
      <c r="PKS43" s="219"/>
      <c r="PKT43" s="219"/>
      <c r="PKU43" s="219"/>
      <c r="PKV43" s="219"/>
      <c r="PKW43" s="219"/>
      <c r="PKX43" s="219"/>
      <c r="PKY43" s="219"/>
      <c r="PKZ43" s="219"/>
      <c r="PLA43" s="219"/>
      <c r="PLB43" s="219"/>
      <c r="PLC43" s="219"/>
      <c r="PLD43" s="219"/>
      <c r="PLE43" s="219"/>
      <c r="PLF43" s="219"/>
      <c r="PLG43" s="219"/>
      <c r="PLH43" s="219"/>
      <c r="PLI43" s="219"/>
      <c r="PLJ43" s="219"/>
      <c r="PLK43" s="219"/>
      <c r="PLL43" s="219"/>
      <c r="PLM43" s="219"/>
      <c r="PLN43" s="219"/>
      <c r="PLO43" s="219"/>
      <c r="PLP43" s="219"/>
      <c r="PLQ43" s="219"/>
      <c r="PLR43" s="219"/>
      <c r="PLS43" s="219"/>
      <c r="PLT43" s="219"/>
      <c r="PLU43" s="219"/>
      <c r="PLV43" s="219"/>
      <c r="PLW43" s="219"/>
      <c r="PLX43" s="219"/>
      <c r="PLY43" s="219"/>
      <c r="PLZ43" s="219"/>
      <c r="PMA43" s="219"/>
      <c r="PMB43" s="219"/>
      <c r="PMC43" s="219"/>
      <c r="PMD43" s="219"/>
      <c r="PME43" s="219"/>
      <c r="PMF43" s="219"/>
      <c r="PMG43" s="219"/>
      <c r="PMH43" s="219"/>
      <c r="PMI43" s="219"/>
      <c r="PMJ43" s="219"/>
      <c r="PMK43" s="219"/>
      <c r="PML43" s="219"/>
      <c r="PMM43" s="219"/>
      <c r="PMN43" s="219"/>
      <c r="PMO43" s="219"/>
      <c r="PMP43" s="219"/>
      <c r="PMQ43" s="219"/>
      <c r="PMR43" s="219"/>
      <c r="PMS43" s="219"/>
      <c r="PMT43" s="219"/>
      <c r="PMU43" s="219"/>
      <c r="PMV43" s="219"/>
      <c r="PMW43" s="219"/>
      <c r="PMX43" s="219"/>
      <c r="PMY43" s="219"/>
      <c r="PMZ43" s="219"/>
      <c r="PNA43" s="219"/>
      <c r="PNB43" s="219"/>
      <c r="PNC43" s="219"/>
      <c r="PND43" s="219"/>
      <c r="PNE43" s="219"/>
      <c r="PNF43" s="219"/>
      <c r="PNG43" s="219"/>
      <c r="PNH43" s="219"/>
      <c r="PNI43" s="219"/>
      <c r="PNJ43" s="219"/>
      <c r="PNK43" s="219"/>
      <c r="PNL43" s="219"/>
      <c r="PNM43" s="219"/>
      <c r="PNN43" s="219"/>
      <c r="PNO43" s="219"/>
      <c r="PNP43" s="219"/>
      <c r="PNQ43" s="219"/>
      <c r="PNR43" s="219"/>
      <c r="PNS43" s="219"/>
      <c r="PNT43" s="219"/>
      <c r="PNU43" s="219"/>
      <c r="PNV43" s="219"/>
      <c r="PNW43" s="219"/>
      <c r="PNX43" s="219"/>
      <c r="PNY43" s="219"/>
      <c r="PNZ43" s="219"/>
      <c r="POA43" s="219"/>
      <c r="POB43" s="219"/>
      <c r="POC43" s="219"/>
      <c r="POD43" s="219"/>
      <c r="POE43" s="219"/>
      <c r="POF43" s="219"/>
      <c r="POG43" s="219"/>
      <c r="POH43" s="219"/>
      <c r="POI43" s="219"/>
      <c r="POJ43" s="219"/>
      <c r="POK43" s="219"/>
      <c r="POL43" s="219"/>
      <c r="POM43" s="219"/>
      <c r="PON43" s="219"/>
      <c r="POO43" s="219"/>
      <c r="POP43" s="219"/>
      <c r="POQ43" s="219"/>
      <c r="POR43" s="219"/>
      <c r="POS43" s="219"/>
      <c r="POT43" s="219"/>
      <c r="POU43" s="219"/>
      <c r="POV43" s="219"/>
      <c r="POW43" s="219"/>
      <c r="POX43" s="219"/>
      <c r="POY43" s="219"/>
      <c r="POZ43" s="219"/>
      <c r="PPA43" s="219"/>
      <c r="PPB43" s="219"/>
      <c r="PPC43" s="219"/>
      <c r="PPD43" s="219"/>
      <c r="PPE43" s="219"/>
      <c r="PPF43" s="219"/>
      <c r="PPG43" s="219"/>
      <c r="PPH43" s="219"/>
      <c r="PPI43" s="219"/>
      <c r="PPJ43" s="219"/>
      <c r="PPK43" s="219"/>
      <c r="PPL43" s="219"/>
      <c r="PPM43" s="219"/>
      <c r="PPN43" s="219"/>
      <c r="PPO43" s="219"/>
      <c r="PPP43" s="219"/>
      <c r="PPQ43" s="219"/>
      <c r="PPR43" s="219"/>
      <c r="PPS43" s="219"/>
      <c r="PPT43" s="219"/>
      <c r="PPU43" s="219"/>
      <c r="PPV43" s="219"/>
      <c r="PPW43" s="219"/>
      <c r="PPX43" s="219"/>
      <c r="PPY43" s="219"/>
      <c r="PPZ43" s="219"/>
      <c r="PQA43" s="219"/>
      <c r="PQB43" s="219"/>
      <c r="PQC43" s="219"/>
      <c r="PQD43" s="219"/>
      <c r="PQE43" s="219"/>
      <c r="PQF43" s="219"/>
      <c r="PQG43" s="219"/>
      <c r="PQH43" s="219"/>
      <c r="PQI43" s="219"/>
      <c r="PQJ43" s="219"/>
      <c r="PQK43" s="219"/>
      <c r="PQL43" s="219"/>
      <c r="PQM43" s="219"/>
      <c r="PQN43" s="219"/>
      <c r="PQO43" s="219"/>
      <c r="PQP43" s="219"/>
      <c r="PQQ43" s="219"/>
      <c r="PQR43" s="219"/>
      <c r="PQS43" s="219"/>
      <c r="PQT43" s="219"/>
      <c r="PQU43" s="219"/>
      <c r="PQV43" s="219"/>
      <c r="PQW43" s="219"/>
      <c r="PQX43" s="219"/>
      <c r="PQY43" s="219"/>
      <c r="PQZ43" s="219"/>
      <c r="PRA43" s="219"/>
      <c r="PRB43" s="219"/>
      <c r="PRC43" s="219"/>
      <c r="PRD43" s="219"/>
      <c r="PRE43" s="219"/>
      <c r="PRF43" s="219"/>
      <c r="PRG43" s="219"/>
      <c r="PRH43" s="219"/>
      <c r="PRI43" s="219"/>
      <c r="PRJ43" s="219"/>
      <c r="PRK43" s="219"/>
      <c r="PRL43" s="219"/>
      <c r="PRM43" s="219"/>
      <c r="PRN43" s="219"/>
      <c r="PRO43" s="219"/>
      <c r="PRP43" s="219"/>
      <c r="PRQ43" s="219"/>
      <c r="PRR43" s="219"/>
      <c r="PRS43" s="219"/>
      <c r="PRT43" s="219"/>
      <c r="PRU43" s="219"/>
      <c r="PRV43" s="219"/>
      <c r="PRW43" s="219"/>
      <c r="PRX43" s="219"/>
      <c r="PRY43" s="219"/>
      <c r="PRZ43" s="219"/>
      <c r="PSA43" s="219"/>
      <c r="PSB43" s="219"/>
      <c r="PSC43" s="219"/>
      <c r="PSD43" s="219"/>
      <c r="PSE43" s="219"/>
      <c r="PSF43" s="219"/>
      <c r="PSG43" s="219"/>
      <c r="PSH43" s="219"/>
      <c r="PSI43" s="219"/>
      <c r="PSJ43" s="219"/>
      <c r="PSK43" s="219"/>
      <c r="PSL43" s="219"/>
      <c r="PSM43" s="219"/>
      <c r="PSN43" s="219"/>
      <c r="PSO43" s="219"/>
      <c r="PSP43" s="219"/>
      <c r="PSQ43" s="219"/>
      <c r="PSR43" s="219"/>
      <c r="PSS43" s="219"/>
      <c r="PST43" s="219"/>
      <c r="PSU43" s="219"/>
      <c r="PSV43" s="219"/>
      <c r="PSW43" s="219"/>
      <c r="PSX43" s="219"/>
      <c r="PSY43" s="219"/>
      <c r="PSZ43" s="219"/>
      <c r="PTA43" s="219"/>
      <c r="PTB43" s="219"/>
      <c r="PTC43" s="219"/>
      <c r="PTD43" s="219"/>
      <c r="PTE43" s="219"/>
      <c r="PTF43" s="219"/>
      <c r="PTG43" s="219"/>
      <c r="PTH43" s="219"/>
      <c r="PTI43" s="219"/>
      <c r="PTJ43" s="219"/>
      <c r="PTK43" s="219"/>
      <c r="PTL43" s="219"/>
      <c r="PTM43" s="219"/>
      <c r="PTN43" s="219"/>
      <c r="PTO43" s="219"/>
      <c r="PTP43" s="219"/>
      <c r="PTQ43" s="219"/>
      <c r="PTR43" s="219"/>
      <c r="PTS43" s="219"/>
      <c r="PTT43" s="219"/>
      <c r="PTU43" s="219"/>
      <c r="PTV43" s="219"/>
      <c r="PTW43" s="219"/>
      <c r="PTX43" s="219"/>
      <c r="PTY43" s="219"/>
      <c r="PTZ43" s="219"/>
      <c r="PUA43" s="219"/>
      <c r="PUB43" s="219"/>
      <c r="PUC43" s="219"/>
      <c r="PUD43" s="219"/>
      <c r="PUE43" s="219"/>
      <c r="PUF43" s="219"/>
      <c r="PUG43" s="219"/>
      <c r="PUH43" s="219"/>
      <c r="PUI43" s="219"/>
      <c r="PUJ43" s="219"/>
      <c r="PUK43" s="219"/>
      <c r="PUL43" s="219"/>
      <c r="PUM43" s="219"/>
      <c r="PUN43" s="219"/>
      <c r="PUO43" s="219"/>
      <c r="PUP43" s="219"/>
      <c r="PUQ43" s="219"/>
      <c r="PUR43" s="219"/>
      <c r="PUS43" s="219"/>
      <c r="PUT43" s="219"/>
      <c r="PUU43" s="219"/>
      <c r="PUV43" s="219"/>
      <c r="PUW43" s="219"/>
      <c r="PUX43" s="219"/>
      <c r="PUY43" s="219"/>
      <c r="PUZ43" s="219"/>
      <c r="PVA43" s="219"/>
      <c r="PVB43" s="219"/>
      <c r="PVC43" s="219"/>
      <c r="PVD43" s="219"/>
      <c r="PVE43" s="219"/>
      <c r="PVF43" s="219"/>
      <c r="PVG43" s="219"/>
      <c r="PVH43" s="219"/>
      <c r="PVI43" s="219"/>
      <c r="PVJ43" s="219"/>
      <c r="PVK43" s="219"/>
      <c r="PVL43" s="219"/>
      <c r="PVM43" s="219"/>
      <c r="PVN43" s="219"/>
      <c r="PVO43" s="219"/>
      <c r="PVP43" s="219"/>
      <c r="PVQ43" s="219"/>
      <c r="PVR43" s="219"/>
      <c r="PVS43" s="219"/>
      <c r="PVT43" s="219"/>
      <c r="PVU43" s="219"/>
      <c r="PVV43" s="219"/>
      <c r="PVW43" s="219"/>
      <c r="PVX43" s="219"/>
      <c r="PVY43" s="219"/>
      <c r="PVZ43" s="219"/>
      <c r="PWA43" s="219"/>
      <c r="PWB43" s="219"/>
      <c r="PWC43" s="219"/>
      <c r="PWD43" s="219"/>
      <c r="PWE43" s="219"/>
      <c r="PWF43" s="219"/>
      <c r="PWG43" s="219"/>
      <c r="PWH43" s="219"/>
      <c r="PWI43" s="219"/>
      <c r="PWJ43" s="219"/>
      <c r="PWK43" s="219"/>
      <c r="PWL43" s="219"/>
      <c r="PWM43" s="219"/>
      <c r="PWN43" s="219"/>
      <c r="PWO43" s="219"/>
      <c r="PWP43" s="219"/>
      <c r="PWQ43" s="219"/>
      <c r="PWR43" s="219"/>
      <c r="PWS43" s="219"/>
      <c r="PWT43" s="219"/>
      <c r="PWU43" s="219"/>
      <c r="PWV43" s="219"/>
      <c r="PWW43" s="219"/>
      <c r="PWX43" s="219"/>
      <c r="PWY43" s="219"/>
      <c r="PWZ43" s="219"/>
      <c r="PXA43" s="219"/>
      <c r="PXB43" s="219"/>
      <c r="PXC43" s="219"/>
      <c r="PXD43" s="219"/>
      <c r="PXE43" s="219"/>
      <c r="PXF43" s="219"/>
      <c r="PXG43" s="219"/>
      <c r="PXH43" s="219"/>
      <c r="PXI43" s="219"/>
      <c r="PXJ43" s="219"/>
      <c r="PXK43" s="219"/>
      <c r="PXL43" s="219"/>
      <c r="PXM43" s="219"/>
      <c r="PXN43" s="219"/>
      <c r="PXO43" s="219"/>
      <c r="PXP43" s="219"/>
      <c r="PXQ43" s="219"/>
      <c r="PXR43" s="219"/>
      <c r="PXS43" s="219"/>
      <c r="PXT43" s="219"/>
      <c r="PXU43" s="219"/>
      <c r="PXV43" s="219"/>
      <c r="PXW43" s="219"/>
      <c r="PXX43" s="219"/>
      <c r="PXY43" s="219"/>
      <c r="PXZ43" s="219"/>
      <c r="PYA43" s="219"/>
      <c r="PYB43" s="219"/>
      <c r="PYC43" s="219"/>
      <c r="PYD43" s="219"/>
      <c r="PYE43" s="219"/>
      <c r="PYF43" s="219"/>
      <c r="PYG43" s="219"/>
      <c r="PYH43" s="219"/>
      <c r="PYI43" s="219"/>
      <c r="PYJ43" s="219"/>
      <c r="PYK43" s="219"/>
      <c r="PYL43" s="219"/>
      <c r="PYM43" s="219"/>
      <c r="PYN43" s="219"/>
      <c r="PYO43" s="219"/>
      <c r="PYP43" s="219"/>
      <c r="PYQ43" s="219"/>
      <c r="PYR43" s="219"/>
      <c r="PYS43" s="219"/>
      <c r="PYT43" s="219"/>
      <c r="PYU43" s="219"/>
      <c r="PYV43" s="219"/>
      <c r="PYW43" s="219"/>
      <c r="PYX43" s="219"/>
      <c r="PYY43" s="219"/>
      <c r="PYZ43" s="219"/>
      <c r="PZA43" s="219"/>
      <c r="PZB43" s="219"/>
      <c r="PZC43" s="219"/>
      <c r="PZD43" s="219"/>
      <c r="PZE43" s="219"/>
      <c r="PZF43" s="219"/>
      <c r="PZG43" s="219"/>
      <c r="PZH43" s="219"/>
      <c r="PZI43" s="219"/>
      <c r="PZJ43" s="219"/>
      <c r="PZK43" s="219"/>
      <c r="PZL43" s="219"/>
      <c r="PZM43" s="219"/>
      <c r="PZN43" s="219"/>
      <c r="PZO43" s="219"/>
      <c r="PZP43" s="219"/>
      <c r="PZQ43" s="219"/>
      <c r="PZR43" s="219"/>
      <c r="PZS43" s="219"/>
      <c r="PZT43" s="219"/>
      <c r="PZU43" s="219"/>
      <c r="PZV43" s="219"/>
      <c r="PZW43" s="219"/>
      <c r="PZX43" s="219"/>
      <c r="PZY43" s="219"/>
      <c r="PZZ43" s="219"/>
      <c r="QAA43" s="219"/>
      <c r="QAB43" s="219"/>
      <c r="QAC43" s="219"/>
      <c r="QAD43" s="219"/>
      <c r="QAE43" s="219"/>
      <c r="QAF43" s="219"/>
      <c r="QAG43" s="219"/>
      <c r="QAH43" s="219"/>
      <c r="QAI43" s="219"/>
      <c r="QAJ43" s="219"/>
      <c r="QAK43" s="219"/>
      <c r="QAL43" s="219"/>
      <c r="QAM43" s="219"/>
      <c r="QAN43" s="219"/>
      <c r="QAO43" s="219"/>
      <c r="QAP43" s="219"/>
      <c r="QAQ43" s="219"/>
      <c r="QAR43" s="219"/>
      <c r="QAS43" s="219"/>
      <c r="QAT43" s="219"/>
      <c r="QAU43" s="219"/>
      <c r="QAV43" s="219"/>
      <c r="QAW43" s="219"/>
      <c r="QAX43" s="219"/>
      <c r="QAY43" s="219"/>
      <c r="QAZ43" s="219"/>
      <c r="QBA43" s="219"/>
      <c r="QBB43" s="219"/>
      <c r="QBC43" s="219"/>
      <c r="QBD43" s="219"/>
      <c r="QBE43" s="219"/>
      <c r="QBF43" s="219"/>
      <c r="QBG43" s="219"/>
      <c r="QBH43" s="219"/>
      <c r="QBI43" s="219"/>
      <c r="QBJ43" s="219"/>
      <c r="QBK43" s="219"/>
      <c r="QBL43" s="219"/>
      <c r="QBM43" s="219"/>
      <c r="QBN43" s="219"/>
      <c r="QBO43" s="219"/>
      <c r="QBP43" s="219"/>
      <c r="QBQ43" s="219"/>
      <c r="QBR43" s="219"/>
      <c r="QBS43" s="219"/>
      <c r="QBT43" s="219"/>
      <c r="QBU43" s="219"/>
      <c r="QBV43" s="219"/>
      <c r="QBW43" s="219"/>
      <c r="QBX43" s="219"/>
      <c r="QBY43" s="219"/>
      <c r="QBZ43" s="219"/>
      <c r="QCA43" s="219"/>
      <c r="QCB43" s="219"/>
      <c r="QCC43" s="219"/>
      <c r="QCD43" s="219"/>
      <c r="QCE43" s="219"/>
      <c r="QCF43" s="219"/>
      <c r="QCG43" s="219"/>
      <c r="QCH43" s="219"/>
      <c r="QCI43" s="219"/>
      <c r="QCJ43" s="219"/>
      <c r="QCK43" s="219"/>
      <c r="QCL43" s="219"/>
      <c r="QCM43" s="219"/>
      <c r="QCN43" s="219"/>
      <c r="QCO43" s="219"/>
      <c r="QCP43" s="219"/>
      <c r="QCQ43" s="219"/>
      <c r="QCR43" s="219"/>
      <c r="QCS43" s="219"/>
      <c r="QCT43" s="219"/>
      <c r="QCU43" s="219"/>
      <c r="QCV43" s="219"/>
      <c r="QCW43" s="219"/>
      <c r="QCX43" s="219"/>
      <c r="QCY43" s="219"/>
      <c r="QCZ43" s="219"/>
      <c r="QDA43" s="219"/>
      <c r="QDB43" s="219"/>
      <c r="QDC43" s="219"/>
      <c r="QDD43" s="219"/>
      <c r="QDE43" s="219"/>
      <c r="QDF43" s="219"/>
      <c r="QDG43" s="219"/>
      <c r="QDH43" s="219"/>
      <c r="QDI43" s="219"/>
      <c r="QDJ43" s="219"/>
      <c r="QDK43" s="219"/>
      <c r="QDL43" s="219"/>
      <c r="QDM43" s="219"/>
      <c r="QDN43" s="219"/>
      <c r="QDO43" s="219"/>
      <c r="QDP43" s="219"/>
      <c r="QDQ43" s="219"/>
      <c r="QDR43" s="219"/>
      <c r="QDS43" s="219"/>
      <c r="QDT43" s="219"/>
      <c r="QDU43" s="219"/>
      <c r="QDV43" s="219"/>
      <c r="QDW43" s="219"/>
      <c r="QDX43" s="219"/>
      <c r="QDY43" s="219"/>
      <c r="QDZ43" s="219"/>
      <c r="QEA43" s="219"/>
      <c r="QEB43" s="219"/>
      <c r="QEC43" s="219"/>
      <c r="QED43" s="219"/>
      <c r="QEE43" s="219"/>
      <c r="QEF43" s="219"/>
      <c r="QEG43" s="219"/>
      <c r="QEH43" s="219"/>
      <c r="QEI43" s="219"/>
      <c r="QEJ43" s="219"/>
      <c r="QEK43" s="219"/>
      <c r="QEL43" s="219"/>
      <c r="QEM43" s="219"/>
      <c r="QEN43" s="219"/>
      <c r="QEO43" s="219"/>
      <c r="QEP43" s="219"/>
      <c r="QEQ43" s="219"/>
      <c r="QER43" s="219"/>
      <c r="QES43" s="219"/>
      <c r="QET43" s="219"/>
      <c r="QEU43" s="219"/>
      <c r="QEV43" s="219"/>
      <c r="QEW43" s="219"/>
      <c r="QEX43" s="219"/>
      <c r="QEY43" s="219"/>
      <c r="QEZ43" s="219"/>
      <c r="QFA43" s="219"/>
      <c r="QFB43" s="219"/>
      <c r="QFC43" s="219"/>
      <c r="QFD43" s="219"/>
      <c r="QFE43" s="219"/>
      <c r="QFF43" s="219"/>
      <c r="QFG43" s="219"/>
      <c r="QFH43" s="219"/>
      <c r="QFI43" s="219"/>
      <c r="QFJ43" s="219"/>
      <c r="QFK43" s="219"/>
      <c r="QFL43" s="219"/>
      <c r="QFM43" s="219"/>
      <c r="QFN43" s="219"/>
      <c r="QFO43" s="219"/>
      <c r="QFP43" s="219"/>
      <c r="QFQ43" s="219"/>
      <c r="QFR43" s="219"/>
      <c r="QFS43" s="219"/>
      <c r="QFT43" s="219"/>
      <c r="QFU43" s="219"/>
      <c r="QFV43" s="219"/>
      <c r="QFW43" s="219"/>
      <c r="QFX43" s="219"/>
      <c r="QFY43" s="219"/>
      <c r="QFZ43" s="219"/>
      <c r="QGA43" s="219"/>
      <c r="QGB43" s="219"/>
      <c r="QGC43" s="219"/>
      <c r="QGD43" s="219"/>
      <c r="QGE43" s="219"/>
      <c r="QGF43" s="219"/>
      <c r="QGG43" s="219"/>
      <c r="QGH43" s="219"/>
      <c r="QGI43" s="219"/>
      <c r="QGJ43" s="219"/>
      <c r="QGK43" s="219"/>
      <c r="QGL43" s="219"/>
      <c r="QGM43" s="219"/>
      <c r="QGN43" s="219"/>
      <c r="QGO43" s="219"/>
      <c r="QGP43" s="219"/>
      <c r="QGQ43" s="219"/>
      <c r="QGR43" s="219"/>
      <c r="QGS43" s="219"/>
      <c r="QGT43" s="219"/>
      <c r="QGU43" s="219"/>
      <c r="QGV43" s="219"/>
      <c r="QGW43" s="219"/>
      <c r="QGX43" s="219"/>
      <c r="QGY43" s="219"/>
      <c r="QGZ43" s="219"/>
      <c r="QHA43" s="219"/>
      <c r="QHB43" s="219"/>
      <c r="QHC43" s="219"/>
      <c r="QHD43" s="219"/>
      <c r="QHE43" s="219"/>
      <c r="QHF43" s="219"/>
      <c r="QHG43" s="219"/>
      <c r="QHH43" s="219"/>
      <c r="QHI43" s="219"/>
      <c r="QHJ43" s="219"/>
      <c r="QHK43" s="219"/>
      <c r="QHL43" s="219"/>
      <c r="QHM43" s="219"/>
      <c r="QHN43" s="219"/>
      <c r="QHO43" s="219"/>
      <c r="QHP43" s="219"/>
      <c r="QHQ43" s="219"/>
      <c r="QHR43" s="219"/>
      <c r="QHS43" s="219"/>
      <c r="QHT43" s="219"/>
      <c r="QHU43" s="219"/>
      <c r="QHV43" s="219"/>
      <c r="QHW43" s="219"/>
      <c r="QHX43" s="219"/>
      <c r="QHY43" s="219"/>
      <c r="QHZ43" s="219"/>
      <c r="QIA43" s="219"/>
      <c r="QIB43" s="219"/>
      <c r="QIC43" s="219"/>
      <c r="QID43" s="219"/>
      <c r="QIE43" s="219"/>
      <c r="QIF43" s="219"/>
      <c r="QIG43" s="219"/>
      <c r="QIH43" s="219"/>
      <c r="QII43" s="219"/>
      <c r="QIJ43" s="219"/>
      <c r="QIK43" s="219"/>
      <c r="QIL43" s="219"/>
      <c r="QIM43" s="219"/>
      <c r="QIN43" s="219"/>
      <c r="QIO43" s="219"/>
      <c r="QIP43" s="219"/>
      <c r="QIQ43" s="219"/>
      <c r="QIR43" s="219"/>
      <c r="QIS43" s="219"/>
      <c r="QIT43" s="219"/>
      <c r="QIU43" s="219"/>
      <c r="QIV43" s="219"/>
      <c r="QIW43" s="219"/>
      <c r="QIX43" s="219"/>
      <c r="QIY43" s="219"/>
      <c r="QIZ43" s="219"/>
      <c r="QJA43" s="219"/>
      <c r="QJB43" s="219"/>
      <c r="QJC43" s="219"/>
      <c r="QJD43" s="219"/>
      <c r="QJE43" s="219"/>
      <c r="QJF43" s="219"/>
      <c r="QJG43" s="219"/>
      <c r="QJH43" s="219"/>
      <c r="QJI43" s="219"/>
      <c r="QJJ43" s="219"/>
      <c r="QJK43" s="219"/>
      <c r="QJL43" s="219"/>
      <c r="QJM43" s="219"/>
      <c r="QJN43" s="219"/>
      <c r="QJO43" s="219"/>
      <c r="QJP43" s="219"/>
      <c r="QJQ43" s="219"/>
      <c r="QJR43" s="219"/>
      <c r="QJS43" s="219"/>
      <c r="QJT43" s="219"/>
      <c r="QJU43" s="219"/>
      <c r="QJV43" s="219"/>
      <c r="QJW43" s="219"/>
      <c r="QJX43" s="219"/>
      <c r="QJY43" s="219"/>
      <c r="QJZ43" s="219"/>
      <c r="QKA43" s="219"/>
      <c r="QKB43" s="219"/>
      <c r="QKC43" s="219"/>
      <c r="QKD43" s="219"/>
      <c r="QKE43" s="219"/>
      <c r="QKF43" s="219"/>
      <c r="QKG43" s="219"/>
      <c r="QKH43" s="219"/>
      <c r="QKI43" s="219"/>
      <c r="QKJ43" s="219"/>
      <c r="QKK43" s="219"/>
      <c r="QKL43" s="219"/>
      <c r="QKM43" s="219"/>
      <c r="QKN43" s="219"/>
      <c r="QKO43" s="219"/>
      <c r="QKP43" s="219"/>
      <c r="QKQ43" s="219"/>
      <c r="QKR43" s="219"/>
      <c r="QKS43" s="219"/>
      <c r="QKT43" s="219"/>
      <c r="QKU43" s="219"/>
      <c r="QKV43" s="219"/>
      <c r="QKW43" s="219"/>
      <c r="QKX43" s="219"/>
      <c r="QKY43" s="219"/>
      <c r="QKZ43" s="219"/>
      <c r="QLA43" s="219"/>
      <c r="QLB43" s="219"/>
      <c r="QLC43" s="219"/>
      <c r="QLD43" s="219"/>
      <c r="QLE43" s="219"/>
      <c r="QLF43" s="219"/>
      <c r="QLG43" s="219"/>
      <c r="QLH43" s="219"/>
      <c r="QLI43" s="219"/>
      <c r="QLJ43" s="219"/>
      <c r="QLK43" s="219"/>
      <c r="QLL43" s="219"/>
      <c r="QLM43" s="219"/>
      <c r="QLN43" s="219"/>
      <c r="QLO43" s="219"/>
      <c r="QLP43" s="219"/>
      <c r="QLQ43" s="219"/>
      <c r="QLR43" s="219"/>
      <c r="QLS43" s="219"/>
      <c r="QLT43" s="219"/>
      <c r="QLU43" s="219"/>
      <c r="QLV43" s="219"/>
      <c r="QLW43" s="219"/>
      <c r="QLX43" s="219"/>
      <c r="QLY43" s="219"/>
      <c r="QLZ43" s="219"/>
      <c r="QMA43" s="219"/>
      <c r="QMB43" s="219"/>
      <c r="QMC43" s="219"/>
      <c r="QMD43" s="219"/>
      <c r="QME43" s="219"/>
      <c r="QMF43" s="219"/>
      <c r="QMG43" s="219"/>
      <c r="QMH43" s="219"/>
      <c r="QMI43" s="219"/>
      <c r="QMJ43" s="219"/>
      <c r="QMK43" s="219"/>
      <c r="QML43" s="219"/>
      <c r="QMM43" s="219"/>
      <c r="QMN43" s="219"/>
      <c r="QMO43" s="219"/>
      <c r="QMP43" s="219"/>
      <c r="QMQ43" s="219"/>
      <c r="QMR43" s="219"/>
      <c r="QMS43" s="219"/>
      <c r="QMT43" s="219"/>
      <c r="QMU43" s="219"/>
      <c r="QMV43" s="219"/>
      <c r="QMW43" s="219"/>
      <c r="QMX43" s="219"/>
      <c r="QMY43" s="219"/>
      <c r="QMZ43" s="219"/>
      <c r="QNA43" s="219"/>
      <c r="QNB43" s="219"/>
      <c r="QNC43" s="219"/>
      <c r="QND43" s="219"/>
      <c r="QNE43" s="219"/>
      <c r="QNF43" s="219"/>
      <c r="QNG43" s="219"/>
      <c r="QNH43" s="219"/>
      <c r="QNI43" s="219"/>
      <c r="QNJ43" s="219"/>
      <c r="QNK43" s="219"/>
      <c r="QNL43" s="219"/>
      <c r="QNM43" s="219"/>
      <c r="QNN43" s="219"/>
      <c r="QNO43" s="219"/>
      <c r="QNP43" s="219"/>
      <c r="QNQ43" s="219"/>
      <c r="QNR43" s="219"/>
      <c r="QNS43" s="219"/>
      <c r="QNT43" s="219"/>
      <c r="QNU43" s="219"/>
      <c r="QNV43" s="219"/>
      <c r="QNW43" s="219"/>
      <c r="QNX43" s="219"/>
      <c r="QNY43" s="219"/>
      <c r="QNZ43" s="219"/>
      <c r="QOA43" s="219"/>
      <c r="QOB43" s="219"/>
      <c r="QOC43" s="219"/>
      <c r="QOD43" s="219"/>
      <c r="QOE43" s="219"/>
      <c r="QOF43" s="219"/>
      <c r="QOG43" s="219"/>
      <c r="QOH43" s="219"/>
      <c r="QOI43" s="219"/>
      <c r="QOJ43" s="219"/>
      <c r="QOK43" s="219"/>
      <c r="QOL43" s="219"/>
      <c r="QOM43" s="219"/>
      <c r="QON43" s="219"/>
      <c r="QOO43" s="219"/>
      <c r="QOP43" s="219"/>
      <c r="QOQ43" s="219"/>
      <c r="QOR43" s="219"/>
      <c r="QOS43" s="219"/>
      <c r="QOT43" s="219"/>
      <c r="QOU43" s="219"/>
      <c r="QOV43" s="219"/>
      <c r="QOW43" s="219"/>
      <c r="QOX43" s="219"/>
      <c r="QOY43" s="219"/>
      <c r="QOZ43" s="219"/>
      <c r="QPA43" s="219"/>
      <c r="QPB43" s="219"/>
      <c r="QPC43" s="219"/>
      <c r="QPD43" s="219"/>
      <c r="QPE43" s="219"/>
      <c r="QPF43" s="219"/>
      <c r="QPG43" s="219"/>
      <c r="QPH43" s="219"/>
      <c r="QPI43" s="219"/>
      <c r="QPJ43" s="219"/>
      <c r="QPK43" s="219"/>
      <c r="QPL43" s="219"/>
      <c r="QPM43" s="219"/>
      <c r="QPN43" s="219"/>
      <c r="QPO43" s="219"/>
      <c r="QPP43" s="219"/>
      <c r="QPQ43" s="219"/>
      <c r="QPR43" s="219"/>
      <c r="QPS43" s="219"/>
      <c r="QPT43" s="219"/>
      <c r="QPU43" s="219"/>
      <c r="QPV43" s="219"/>
      <c r="QPW43" s="219"/>
      <c r="QPX43" s="219"/>
      <c r="QPY43" s="219"/>
      <c r="QPZ43" s="219"/>
      <c r="QQA43" s="219"/>
      <c r="QQB43" s="219"/>
      <c r="QQC43" s="219"/>
      <c r="QQD43" s="219"/>
      <c r="QQE43" s="219"/>
      <c r="QQF43" s="219"/>
      <c r="QQG43" s="219"/>
      <c r="QQH43" s="219"/>
      <c r="QQI43" s="219"/>
      <c r="QQJ43" s="219"/>
      <c r="QQK43" s="219"/>
      <c r="QQL43" s="219"/>
      <c r="QQM43" s="219"/>
      <c r="QQN43" s="219"/>
      <c r="QQO43" s="219"/>
      <c r="QQP43" s="219"/>
      <c r="QQQ43" s="219"/>
      <c r="QQR43" s="219"/>
      <c r="QQS43" s="219"/>
      <c r="QQT43" s="219"/>
      <c r="QQU43" s="219"/>
      <c r="QQV43" s="219"/>
      <c r="QQW43" s="219"/>
      <c r="QQX43" s="219"/>
      <c r="QQY43" s="219"/>
      <c r="QQZ43" s="219"/>
      <c r="QRA43" s="219"/>
      <c r="QRB43" s="219"/>
      <c r="QRC43" s="219"/>
      <c r="QRD43" s="219"/>
      <c r="QRE43" s="219"/>
      <c r="QRF43" s="219"/>
      <c r="QRG43" s="219"/>
      <c r="QRH43" s="219"/>
      <c r="QRI43" s="219"/>
      <c r="QRJ43" s="219"/>
      <c r="QRK43" s="219"/>
      <c r="QRL43" s="219"/>
      <c r="QRM43" s="219"/>
      <c r="QRN43" s="219"/>
      <c r="QRO43" s="219"/>
      <c r="QRP43" s="219"/>
      <c r="QRQ43" s="219"/>
      <c r="QRR43" s="219"/>
      <c r="QRS43" s="219"/>
      <c r="QRT43" s="219"/>
      <c r="QRU43" s="219"/>
      <c r="QRV43" s="219"/>
      <c r="QRW43" s="219"/>
      <c r="QRX43" s="219"/>
      <c r="QRY43" s="219"/>
      <c r="QRZ43" s="219"/>
      <c r="QSA43" s="219"/>
      <c r="QSB43" s="219"/>
      <c r="QSC43" s="219"/>
      <c r="QSD43" s="219"/>
      <c r="QSE43" s="219"/>
      <c r="QSF43" s="219"/>
      <c r="QSG43" s="219"/>
      <c r="QSH43" s="219"/>
      <c r="QSI43" s="219"/>
      <c r="QSJ43" s="219"/>
      <c r="QSK43" s="219"/>
      <c r="QSL43" s="219"/>
      <c r="QSM43" s="219"/>
      <c r="QSN43" s="219"/>
      <c r="QSO43" s="219"/>
      <c r="QSP43" s="219"/>
      <c r="QSQ43" s="219"/>
      <c r="QSR43" s="219"/>
      <c r="QSS43" s="219"/>
      <c r="QST43" s="219"/>
      <c r="QSU43" s="219"/>
      <c r="QSV43" s="219"/>
      <c r="QSW43" s="219"/>
      <c r="QSX43" s="219"/>
      <c r="QSY43" s="219"/>
      <c r="QSZ43" s="219"/>
      <c r="QTA43" s="219"/>
      <c r="QTB43" s="219"/>
      <c r="QTC43" s="219"/>
      <c r="QTD43" s="219"/>
      <c r="QTE43" s="219"/>
      <c r="QTF43" s="219"/>
      <c r="QTG43" s="219"/>
      <c r="QTH43" s="219"/>
      <c r="QTI43" s="219"/>
      <c r="QTJ43" s="219"/>
      <c r="QTK43" s="219"/>
      <c r="QTL43" s="219"/>
      <c r="QTM43" s="219"/>
      <c r="QTN43" s="219"/>
      <c r="QTO43" s="219"/>
      <c r="QTP43" s="219"/>
      <c r="QTQ43" s="219"/>
      <c r="QTR43" s="219"/>
      <c r="QTS43" s="219"/>
      <c r="QTT43" s="219"/>
      <c r="QTU43" s="219"/>
      <c r="QTV43" s="219"/>
      <c r="QTW43" s="219"/>
      <c r="QTX43" s="219"/>
      <c r="QTY43" s="219"/>
      <c r="QTZ43" s="219"/>
      <c r="QUA43" s="219"/>
      <c r="QUB43" s="219"/>
      <c r="QUC43" s="219"/>
      <c r="QUD43" s="219"/>
      <c r="QUE43" s="219"/>
      <c r="QUF43" s="219"/>
      <c r="QUG43" s="219"/>
      <c r="QUH43" s="219"/>
      <c r="QUI43" s="219"/>
      <c r="QUJ43" s="219"/>
      <c r="QUK43" s="219"/>
      <c r="QUL43" s="219"/>
      <c r="QUM43" s="219"/>
      <c r="QUN43" s="219"/>
      <c r="QUO43" s="219"/>
      <c r="QUP43" s="219"/>
      <c r="QUQ43" s="219"/>
      <c r="QUR43" s="219"/>
      <c r="QUS43" s="219"/>
      <c r="QUT43" s="219"/>
      <c r="QUU43" s="219"/>
      <c r="QUV43" s="219"/>
      <c r="QUW43" s="219"/>
      <c r="QUX43" s="219"/>
      <c r="QUY43" s="219"/>
      <c r="QUZ43" s="219"/>
      <c r="QVA43" s="219"/>
      <c r="QVB43" s="219"/>
      <c r="QVC43" s="219"/>
      <c r="QVD43" s="219"/>
      <c r="QVE43" s="219"/>
      <c r="QVF43" s="219"/>
      <c r="QVG43" s="219"/>
      <c r="QVH43" s="219"/>
      <c r="QVI43" s="219"/>
      <c r="QVJ43" s="219"/>
      <c r="QVK43" s="219"/>
      <c r="QVL43" s="219"/>
      <c r="QVM43" s="219"/>
      <c r="QVN43" s="219"/>
      <c r="QVO43" s="219"/>
      <c r="QVP43" s="219"/>
      <c r="QVQ43" s="219"/>
      <c r="QVR43" s="219"/>
      <c r="QVS43" s="219"/>
      <c r="QVT43" s="219"/>
      <c r="QVU43" s="219"/>
      <c r="QVV43" s="219"/>
      <c r="QVW43" s="219"/>
      <c r="QVX43" s="219"/>
      <c r="QVY43" s="219"/>
      <c r="QVZ43" s="219"/>
      <c r="QWA43" s="219"/>
      <c r="QWB43" s="219"/>
      <c r="QWC43" s="219"/>
      <c r="QWD43" s="219"/>
      <c r="QWE43" s="219"/>
      <c r="QWF43" s="219"/>
      <c r="QWG43" s="219"/>
      <c r="QWH43" s="219"/>
      <c r="QWI43" s="219"/>
      <c r="QWJ43" s="219"/>
      <c r="QWK43" s="219"/>
      <c r="QWL43" s="219"/>
      <c r="QWM43" s="219"/>
      <c r="QWN43" s="219"/>
      <c r="QWO43" s="219"/>
      <c r="QWP43" s="219"/>
      <c r="QWQ43" s="219"/>
      <c r="QWR43" s="219"/>
      <c r="QWS43" s="219"/>
      <c r="QWT43" s="219"/>
      <c r="QWU43" s="219"/>
      <c r="QWV43" s="219"/>
      <c r="QWW43" s="219"/>
      <c r="QWX43" s="219"/>
      <c r="QWY43" s="219"/>
      <c r="QWZ43" s="219"/>
      <c r="QXA43" s="219"/>
      <c r="QXB43" s="219"/>
      <c r="QXC43" s="219"/>
      <c r="QXD43" s="219"/>
      <c r="QXE43" s="219"/>
      <c r="QXF43" s="219"/>
      <c r="QXG43" s="219"/>
      <c r="QXH43" s="219"/>
      <c r="QXI43" s="219"/>
      <c r="QXJ43" s="219"/>
      <c r="QXK43" s="219"/>
      <c r="QXL43" s="219"/>
      <c r="QXM43" s="219"/>
      <c r="QXN43" s="219"/>
      <c r="QXO43" s="219"/>
      <c r="QXP43" s="219"/>
      <c r="QXQ43" s="219"/>
      <c r="QXR43" s="219"/>
      <c r="QXS43" s="219"/>
      <c r="QXT43" s="219"/>
      <c r="QXU43" s="219"/>
      <c r="QXV43" s="219"/>
      <c r="QXW43" s="219"/>
      <c r="QXX43" s="219"/>
      <c r="QXY43" s="219"/>
      <c r="QXZ43" s="219"/>
      <c r="QYA43" s="219"/>
      <c r="QYB43" s="219"/>
      <c r="QYC43" s="219"/>
      <c r="QYD43" s="219"/>
      <c r="QYE43" s="219"/>
      <c r="QYF43" s="219"/>
      <c r="QYG43" s="219"/>
      <c r="QYH43" s="219"/>
      <c r="QYI43" s="219"/>
      <c r="QYJ43" s="219"/>
      <c r="QYK43" s="219"/>
      <c r="QYL43" s="219"/>
      <c r="QYM43" s="219"/>
      <c r="QYN43" s="219"/>
      <c r="QYO43" s="219"/>
      <c r="QYP43" s="219"/>
      <c r="QYQ43" s="219"/>
      <c r="QYR43" s="219"/>
      <c r="QYS43" s="219"/>
      <c r="QYT43" s="219"/>
      <c r="QYU43" s="219"/>
      <c r="QYV43" s="219"/>
      <c r="QYW43" s="219"/>
      <c r="QYX43" s="219"/>
      <c r="QYY43" s="219"/>
      <c r="QYZ43" s="219"/>
      <c r="QZA43" s="219"/>
      <c r="QZB43" s="219"/>
      <c r="QZC43" s="219"/>
      <c r="QZD43" s="219"/>
      <c r="QZE43" s="219"/>
      <c r="QZF43" s="219"/>
      <c r="QZG43" s="219"/>
      <c r="QZH43" s="219"/>
      <c r="QZI43" s="219"/>
      <c r="QZJ43" s="219"/>
      <c r="QZK43" s="219"/>
      <c r="QZL43" s="219"/>
      <c r="QZM43" s="219"/>
      <c r="QZN43" s="219"/>
      <c r="QZO43" s="219"/>
      <c r="QZP43" s="219"/>
      <c r="QZQ43" s="219"/>
      <c r="QZR43" s="219"/>
      <c r="QZS43" s="219"/>
      <c r="QZT43" s="219"/>
      <c r="QZU43" s="219"/>
      <c r="QZV43" s="219"/>
      <c r="QZW43" s="219"/>
      <c r="QZX43" s="219"/>
      <c r="QZY43" s="219"/>
      <c r="QZZ43" s="219"/>
      <c r="RAA43" s="219"/>
      <c r="RAB43" s="219"/>
      <c r="RAC43" s="219"/>
      <c r="RAD43" s="219"/>
      <c r="RAE43" s="219"/>
      <c r="RAF43" s="219"/>
      <c r="RAG43" s="219"/>
      <c r="RAH43" s="219"/>
      <c r="RAI43" s="219"/>
      <c r="RAJ43" s="219"/>
      <c r="RAK43" s="219"/>
      <c r="RAL43" s="219"/>
      <c r="RAM43" s="219"/>
      <c r="RAN43" s="219"/>
      <c r="RAO43" s="219"/>
      <c r="RAP43" s="219"/>
      <c r="RAQ43" s="219"/>
      <c r="RAR43" s="219"/>
      <c r="RAS43" s="219"/>
      <c r="RAT43" s="219"/>
      <c r="RAU43" s="219"/>
      <c r="RAV43" s="219"/>
      <c r="RAW43" s="219"/>
      <c r="RAX43" s="219"/>
      <c r="RAY43" s="219"/>
      <c r="RAZ43" s="219"/>
      <c r="RBA43" s="219"/>
      <c r="RBB43" s="219"/>
      <c r="RBC43" s="219"/>
      <c r="RBD43" s="219"/>
      <c r="RBE43" s="219"/>
      <c r="RBF43" s="219"/>
      <c r="RBG43" s="219"/>
      <c r="RBH43" s="219"/>
      <c r="RBI43" s="219"/>
      <c r="RBJ43" s="219"/>
      <c r="RBK43" s="219"/>
      <c r="RBL43" s="219"/>
      <c r="RBM43" s="219"/>
      <c r="RBN43" s="219"/>
      <c r="RBO43" s="219"/>
      <c r="RBP43" s="219"/>
      <c r="RBQ43" s="219"/>
      <c r="RBR43" s="219"/>
      <c r="RBS43" s="219"/>
      <c r="RBT43" s="219"/>
      <c r="RBU43" s="219"/>
      <c r="RBV43" s="219"/>
      <c r="RBW43" s="219"/>
      <c r="RBX43" s="219"/>
      <c r="RBY43" s="219"/>
      <c r="RBZ43" s="219"/>
      <c r="RCA43" s="219"/>
      <c r="RCB43" s="219"/>
      <c r="RCC43" s="219"/>
      <c r="RCD43" s="219"/>
      <c r="RCE43" s="219"/>
      <c r="RCF43" s="219"/>
      <c r="RCG43" s="219"/>
      <c r="RCH43" s="219"/>
      <c r="RCI43" s="219"/>
      <c r="RCJ43" s="219"/>
      <c r="RCK43" s="219"/>
      <c r="RCL43" s="219"/>
      <c r="RCM43" s="219"/>
      <c r="RCN43" s="219"/>
      <c r="RCO43" s="219"/>
      <c r="RCP43" s="219"/>
      <c r="RCQ43" s="219"/>
      <c r="RCR43" s="219"/>
      <c r="RCS43" s="219"/>
      <c r="RCT43" s="219"/>
      <c r="RCU43" s="219"/>
      <c r="RCV43" s="219"/>
      <c r="RCW43" s="219"/>
      <c r="RCX43" s="219"/>
      <c r="RCY43" s="219"/>
      <c r="RCZ43" s="219"/>
      <c r="RDA43" s="219"/>
      <c r="RDB43" s="219"/>
      <c r="RDC43" s="219"/>
      <c r="RDD43" s="219"/>
      <c r="RDE43" s="219"/>
      <c r="RDF43" s="219"/>
      <c r="RDG43" s="219"/>
      <c r="RDH43" s="219"/>
      <c r="RDI43" s="219"/>
      <c r="RDJ43" s="219"/>
      <c r="RDK43" s="219"/>
      <c r="RDL43" s="219"/>
      <c r="RDM43" s="219"/>
      <c r="RDN43" s="219"/>
      <c r="RDO43" s="219"/>
      <c r="RDP43" s="219"/>
      <c r="RDQ43" s="219"/>
      <c r="RDR43" s="219"/>
      <c r="RDS43" s="219"/>
      <c r="RDT43" s="219"/>
      <c r="RDU43" s="219"/>
      <c r="RDV43" s="219"/>
      <c r="RDW43" s="219"/>
      <c r="RDX43" s="219"/>
      <c r="RDY43" s="219"/>
      <c r="RDZ43" s="219"/>
      <c r="REA43" s="219"/>
      <c r="REB43" s="219"/>
      <c r="REC43" s="219"/>
      <c r="RED43" s="219"/>
      <c r="REE43" s="219"/>
      <c r="REF43" s="219"/>
      <c r="REG43" s="219"/>
      <c r="REH43" s="219"/>
      <c r="REI43" s="219"/>
      <c r="REJ43" s="219"/>
      <c r="REK43" s="219"/>
      <c r="REL43" s="219"/>
      <c r="REM43" s="219"/>
      <c r="REN43" s="219"/>
      <c r="REO43" s="219"/>
      <c r="REP43" s="219"/>
      <c r="REQ43" s="219"/>
      <c r="RER43" s="219"/>
      <c r="RES43" s="219"/>
      <c r="RET43" s="219"/>
      <c r="REU43" s="219"/>
      <c r="REV43" s="219"/>
      <c r="REW43" s="219"/>
      <c r="REX43" s="219"/>
      <c r="REY43" s="219"/>
      <c r="REZ43" s="219"/>
      <c r="RFA43" s="219"/>
      <c r="RFB43" s="219"/>
      <c r="RFC43" s="219"/>
      <c r="RFD43" s="219"/>
      <c r="RFE43" s="219"/>
      <c r="RFF43" s="219"/>
      <c r="RFG43" s="219"/>
      <c r="RFH43" s="219"/>
      <c r="RFI43" s="219"/>
      <c r="RFJ43" s="219"/>
      <c r="RFK43" s="219"/>
      <c r="RFL43" s="219"/>
      <c r="RFM43" s="219"/>
      <c r="RFN43" s="219"/>
      <c r="RFO43" s="219"/>
      <c r="RFP43" s="219"/>
      <c r="RFQ43" s="219"/>
      <c r="RFR43" s="219"/>
      <c r="RFS43" s="219"/>
      <c r="RFT43" s="219"/>
      <c r="RFU43" s="219"/>
      <c r="RFV43" s="219"/>
      <c r="RFW43" s="219"/>
      <c r="RFX43" s="219"/>
      <c r="RFY43" s="219"/>
      <c r="RFZ43" s="219"/>
      <c r="RGA43" s="219"/>
      <c r="RGB43" s="219"/>
      <c r="RGC43" s="219"/>
      <c r="RGD43" s="219"/>
      <c r="RGE43" s="219"/>
      <c r="RGF43" s="219"/>
      <c r="RGG43" s="219"/>
      <c r="RGH43" s="219"/>
      <c r="RGI43" s="219"/>
      <c r="RGJ43" s="219"/>
      <c r="RGK43" s="219"/>
      <c r="RGL43" s="219"/>
      <c r="RGM43" s="219"/>
      <c r="RGN43" s="219"/>
      <c r="RGO43" s="219"/>
      <c r="RGP43" s="219"/>
      <c r="RGQ43" s="219"/>
      <c r="RGR43" s="219"/>
      <c r="RGS43" s="219"/>
      <c r="RGT43" s="219"/>
      <c r="RGU43" s="219"/>
      <c r="RGV43" s="219"/>
      <c r="RGW43" s="219"/>
      <c r="RGX43" s="219"/>
      <c r="RGY43" s="219"/>
      <c r="RGZ43" s="219"/>
      <c r="RHA43" s="219"/>
      <c r="RHB43" s="219"/>
      <c r="RHC43" s="219"/>
      <c r="RHD43" s="219"/>
      <c r="RHE43" s="219"/>
      <c r="RHF43" s="219"/>
      <c r="RHG43" s="219"/>
      <c r="RHH43" s="219"/>
      <c r="RHI43" s="219"/>
      <c r="RHJ43" s="219"/>
      <c r="RHK43" s="219"/>
      <c r="RHL43" s="219"/>
      <c r="RHM43" s="219"/>
      <c r="RHN43" s="219"/>
      <c r="RHO43" s="219"/>
      <c r="RHP43" s="219"/>
      <c r="RHQ43" s="219"/>
      <c r="RHR43" s="219"/>
      <c r="RHS43" s="219"/>
      <c r="RHT43" s="219"/>
      <c r="RHU43" s="219"/>
      <c r="RHV43" s="219"/>
      <c r="RHW43" s="219"/>
      <c r="RHX43" s="219"/>
      <c r="RHY43" s="219"/>
      <c r="RHZ43" s="219"/>
      <c r="RIA43" s="219"/>
      <c r="RIB43" s="219"/>
      <c r="RIC43" s="219"/>
      <c r="RID43" s="219"/>
      <c r="RIE43" s="219"/>
      <c r="RIF43" s="219"/>
      <c r="RIG43" s="219"/>
      <c r="RIH43" s="219"/>
      <c r="RII43" s="219"/>
      <c r="RIJ43" s="219"/>
      <c r="RIK43" s="219"/>
      <c r="RIL43" s="219"/>
      <c r="RIM43" s="219"/>
      <c r="RIN43" s="219"/>
      <c r="RIO43" s="219"/>
      <c r="RIP43" s="219"/>
      <c r="RIQ43" s="219"/>
      <c r="RIR43" s="219"/>
      <c r="RIS43" s="219"/>
      <c r="RIT43" s="219"/>
      <c r="RIU43" s="219"/>
      <c r="RIV43" s="219"/>
      <c r="RIW43" s="219"/>
      <c r="RIX43" s="219"/>
      <c r="RIY43" s="219"/>
      <c r="RIZ43" s="219"/>
      <c r="RJA43" s="219"/>
      <c r="RJB43" s="219"/>
      <c r="RJC43" s="219"/>
      <c r="RJD43" s="219"/>
      <c r="RJE43" s="219"/>
      <c r="RJF43" s="219"/>
      <c r="RJG43" s="219"/>
      <c r="RJH43" s="219"/>
      <c r="RJI43" s="219"/>
      <c r="RJJ43" s="219"/>
      <c r="RJK43" s="219"/>
      <c r="RJL43" s="219"/>
      <c r="RJM43" s="219"/>
      <c r="RJN43" s="219"/>
      <c r="RJO43" s="219"/>
      <c r="RJP43" s="219"/>
      <c r="RJQ43" s="219"/>
      <c r="RJR43" s="219"/>
      <c r="RJS43" s="219"/>
      <c r="RJT43" s="219"/>
      <c r="RJU43" s="219"/>
      <c r="RJV43" s="219"/>
      <c r="RJW43" s="219"/>
      <c r="RJX43" s="219"/>
      <c r="RJY43" s="219"/>
      <c r="RJZ43" s="219"/>
      <c r="RKA43" s="219"/>
      <c r="RKB43" s="219"/>
      <c r="RKC43" s="219"/>
      <c r="RKD43" s="219"/>
      <c r="RKE43" s="219"/>
      <c r="RKF43" s="219"/>
      <c r="RKG43" s="219"/>
      <c r="RKH43" s="219"/>
      <c r="RKI43" s="219"/>
      <c r="RKJ43" s="219"/>
      <c r="RKK43" s="219"/>
      <c r="RKL43" s="219"/>
      <c r="RKM43" s="219"/>
      <c r="RKN43" s="219"/>
      <c r="RKO43" s="219"/>
      <c r="RKP43" s="219"/>
      <c r="RKQ43" s="219"/>
      <c r="RKR43" s="219"/>
      <c r="RKS43" s="219"/>
      <c r="RKT43" s="219"/>
      <c r="RKU43" s="219"/>
      <c r="RKV43" s="219"/>
      <c r="RKW43" s="219"/>
      <c r="RKX43" s="219"/>
      <c r="RKY43" s="219"/>
      <c r="RKZ43" s="219"/>
      <c r="RLA43" s="219"/>
      <c r="RLB43" s="219"/>
      <c r="RLC43" s="219"/>
      <c r="RLD43" s="219"/>
      <c r="RLE43" s="219"/>
      <c r="RLF43" s="219"/>
      <c r="RLG43" s="219"/>
      <c r="RLH43" s="219"/>
      <c r="RLI43" s="219"/>
      <c r="RLJ43" s="219"/>
      <c r="RLK43" s="219"/>
      <c r="RLL43" s="219"/>
      <c r="RLM43" s="219"/>
      <c r="RLN43" s="219"/>
      <c r="RLO43" s="219"/>
      <c r="RLP43" s="219"/>
      <c r="RLQ43" s="219"/>
      <c r="RLR43" s="219"/>
      <c r="RLS43" s="219"/>
      <c r="RLT43" s="219"/>
      <c r="RLU43" s="219"/>
      <c r="RLV43" s="219"/>
      <c r="RLW43" s="219"/>
      <c r="RLX43" s="219"/>
      <c r="RLY43" s="219"/>
      <c r="RLZ43" s="219"/>
      <c r="RMA43" s="219"/>
      <c r="RMB43" s="219"/>
      <c r="RMC43" s="219"/>
      <c r="RMD43" s="219"/>
      <c r="RME43" s="219"/>
      <c r="RMF43" s="219"/>
      <c r="RMG43" s="219"/>
      <c r="RMH43" s="219"/>
      <c r="RMI43" s="219"/>
      <c r="RMJ43" s="219"/>
      <c r="RMK43" s="219"/>
      <c r="RML43" s="219"/>
      <c r="RMM43" s="219"/>
      <c r="RMN43" s="219"/>
      <c r="RMO43" s="219"/>
      <c r="RMP43" s="219"/>
      <c r="RMQ43" s="219"/>
      <c r="RMR43" s="219"/>
      <c r="RMS43" s="219"/>
      <c r="RMT43" s="219"/>
      <c r="RMU43" s="219"/>
      <c r="RMV43" s="219"/>
      <c r="RMW43" s="219"/>
      <c r="RMX43" s="219"/>
      <c r="RMY43" s="219"/>
      <c r="RMZ43" s="219"/>
      <c r="RNA43" s="219"/>
      <c r="RNB43" s="219"/>
      <c r="RNC43" s="219"/>
      <c r="RND43" s="219"/>
      <c r="RNE43" s="219"/>
      <c r="RNF43" s="219"/>
      <c r="RNG43" s="219"/>
      <c r="RNH43" s="219"/>
      <c r="RNI43" s="219"/>
      <c r="RNJ43" s="219"/>
      <c r="RNK43" s="219"/>
      <c r="RNL43" s="219"/>
      <c r="RNM43" s="219"/>
      <c r="RNN43" s="219"/>
      <c r="RNO43" s="219"/>
      <c r="RNP43" s="219"/>
      <c r="RNQ43" s="219"/>
      <c r="RNR43" s="219"/>
      <c r="RNS43" s="219"/>
      <c r="RNT43" s="219"/>
      <c r="RNU43" s="219"/>
      <c r="RNV43" s="219"/>
      <c r="RNW43" s="219"/>
      <c r="RNX43" s="219"/>
      <c r="RNY43" s="219"/>
      <c r="RNZ43" s="219"/>
      <c r="ROA43" s="219"/>
      <c r="ROB43" s="219"/>
      <c r="ROC43" s="219"/>
      <c r="ROD43" s="219"/>
      <c r="ROE43" s="219"/>
      <c r="ROF43" s="219"/>
      <c r="ROG43" s="219"/>
      <c r="ROH43" s="219"/>
      <c r="ROI43" s="219"/>
      <c r="ROJ43" s="219"/>
      <c r="ROK43" s="219"/>
      <c r="ROL43" s="219"/>
      <c r="ROM43" s="219"/>
      <c r="RON43" s="219"/>
      <c r="ROO43" s="219"/>
      <c r="ROP43" s="219"/>
      <c r="ROQ43" s="219"/>
      <c r="ROR43" s="219"/>
      <c r="ROS43" s="219"/>
      <c r="ROT43" s="219"/>
      <c r="ROU43" s="219"/>
      <c r="ROV43" s="219"/>
      <c r="ROW43" s="219"/>
      <c r="ROX43" s="219"/>
      <c r="ROY43" s="219"/>
      <c r="ROZ43" s="219"/>
      <c r="RPA43" s="219"/>
      <c r="RPB43" s="219"/>
      <c r="RPC43" s="219"/>
      <c r="RPD43" s="219"/>
      <c r="RPE43" s="219"/>
      <c r="RPF43" s="219"/>
      <c r="RPG43" s="219"/>
      <c r="RPH43" s="219"/>
      <c r="RPI43" s="219"/>
      <c r="RPJ43" s="219"/>
      <c r="RPK43" s="219"/>
      <c r="RPL43" s="219"/>
      <c r="RPM43" s="219"/>
      <c r="RPN43" s="219"/>
      <c r="RPO43" s="219"/>
      <c r="RPP43" s="219"/>
      <c r="RPQ43" s="219"/>
      <c r="RPR43" s="219"/>
      <c r="RPS43" s="219"/>
      <c r="RPT43" s="219"/>
      <c r="RPU43" s="219"/>
      <c r="RPV43" s="219"/>
      <c r="RPW43" s="219"/>
      <c r="RPX43" s="219"/>
      <c r="RPY43" s="219"/>
      <c r="RPZ43" s="219"/>
      <c r="RQA43" s="219"/>
      <c r="RQB43" s="219"/>
      <c r="RQC43" s="219"/>
      <c r="RQD43" s="219"/>
      <c r="RQE43" s="219"/>
      <c r="RQF43" s="219"/>
      <c r="RQG43" s="219"/>
      <c r="RQH43" s="219"/>
      <c r="RQI43" s="219"/>
      <c r="RQJ43" s="219"/>
      <c r="RQK43" s="219"/>
      <c r="RQL43" s="219"/>
      <c r="RQM43" s="219"/>
      <c r="RQN43" s="219"/>
      <c r="RQO43" s="219"/>
      <c r="RQP43" s="219"/>
      <c r="RQQ43" s="219"/>
      <c r="RQR43" s="219"/>
      <c r="RQS43" s="219"/>
      <c r="RQT43" s="219"/>
      <c r="RQU43" s="219"/>
      <c r="RQV43" s="219"/>
      <c r="RQW43" s="219"/>
      <c r="RQX43" s="219"/>
      <c r="RQY43" s="219"/>
      <c r="RQZ43" s="219"/>
      <c r="RRA43" s="219"/>
      <c r="RRB43" s="219"/>
      <c r="RRC43" s="219"/>
      <c r="RRD43" s="219"/>
      <c r="RRE43" s="219"/>
      <c r="RRF43" s="219"/>
      <c r="RRG43" s="219"/>
      <c r="RRH43" s="219"/>
      <c r="RRI43" s="219"/>
      <c r="RRJ43" s="219"/>
      <c r="RRK43" s="219"/>
      <c r="RRL43" s="219"/>
      <c r="RRM43" s="219"/>
      <c r="RRN43" s="219"/>
      <c r="RRO43" s="219"/>
      <c r="RRP43" s="219"/>
      <c r="RRQ43" s="219"/>
      <c r="RRR43" s="219"/>
      <c r="RRS43" s="219"/>
      <c r="RRT43" s="219"/>
      <c r="RRU43" s="219"/>
      <c r="RRV43" s="219"/>
      <c r="RRW43" s="219"/>
      <c r="RRX43" s="219"/>
      <c r="RRY43" s="219"/>
      <c r="RRZ43" s="219"/>
      <c r="RSA43" s="219"/>
      <c r="RSB43" s="219"/>
      <c r="RSC43" s="219"/>
      <c r="RSD43" s="219"/>
      <c r="RSE43" s="219"/>
      <c r="RSF43" s="219"/>
      <c r="RSG43" s="219"/>
      <c r="RSH43" s="219"/>
      <c r="RSI43" s="219"/>
      <c r="RSJ43" s="219"/>
      <c r="RSK43" s="219"/>
      <c r="RSL43" s="219"/>
      <c r="RSM43" s="219"/>
      <c r="RSN43" s="219"/>
      <c r="RSO43" s="219"/>
      <c r="RSP43" s="219"/>
      <c r="RSQ43" s="219"/>
      <c r="RSR43" s="219"/>
      <c r="RSS43" s="219"/>
      <c r="RST43" s="219"/>
      <c r="RSU43" s="219"/>
      <c r="RSV43" s="219"/>
      <c r="RSW43" s="219"/>
      <c r="RSX43" s="219"/>
      <c r="RSY43" s="219"/>
      <c r="RSZ43" s="219"/>
      <c r="RTA43" s="219"/>
      <c r="RTB43" s="219"/>
      <c r="RTC43" s="219"/>
      <c r="RTD43" s="219"/>
      <c r="RTE43" s="219"/>
      <c r="RTF43" s="219"/>
      <c r="RTG43" s="219"/>
      <c r="RTH43" s="219"/>
      <c r="RTI43" s="219"/>
      <c r="RTJ43" s="219"/>
      <c r="RTK43" s="219"/>
      <c r="RTL43" s="219"/>
      <c r="RTM43" s="219"/>
      <c r="RTN43" s="219"/>
      <c r="RTO43" s="219"/>
      <c r="RTP43" s="219"/>
      <c r="RTQ43" s="219"/>
      <c r="RTR43" s="219"/>
      <c r="RTS43" s="219"/>
      <c r="RTT43" s="219"/>
      <c r="RTU43" s="219"/>
      <c r="RTV43" s="219"/>
      <c r="RTW43" s="219"/>
      <c r="RTX43" s="219"/>
      <c r="RTY43" s="219"/>
      <c r="RTZ43" s="219"/>
      <c r="RUA43" s="219"/>
      <c r="RUB43" s="219"/>
      <c r="RUC43" s="219"/>
      <c r="RUD43" s="219"/>
      <c r="RUE43" s="219"/>
      <c r="RUF43" s="219"/>
      <c r="RUG43" s="219"/>
      <c r="RUH43" s="219"/>
      <c r="RUI43" s="219"/>
      <c r="RUJ43" s="219"/>
      <c r="RUK43" s="219"/>
      <c r="RUL43" s="219"/>
      <c r="RUM43" s="219"/>
      <c r="RUN43" s="219"/>
      <c r="RUO43" s="219"/>
      <c r="RUP43" s="219"/>
      <c r="RUQ43" s="219"/>
      <c r="RUR43" s="219"/>
      <c r="RUS43" s="219"/>
      <c r="RUT43" s="219"/>
      <c r="RUU43" s="219"/>
      <c r="RUV43" s="219"/>
      <c r="RUW43" s="219"/>
      <c r="RUX43" s="219"/>
      <c r="RUY43" s="219"/>
      <c r="RUZ43" s="219"/>
      <c r="RVA43" s="219"/>
      <c r="RVB43" s="219"/>
      <c r="RVC43" s="219"/>
      <c r="RVD43" s="219"/>
      <c r="RVE43" s="219"/>
      <c r="RVF43" s="219"/>
      <c r="RVG43" s="219"/>
      <c r="RVH43" s="219"/>
      <c r="RVI43" s="219"/>
      <c r="RVJ43" s="219"/>
      <c r="RVK43" s="219"/>
      <c r="RVL43" s="219"/>
      <c r="RVM43" s="219"/>
      <c r="RVN43" s="219"/>
      <c r="RVO43" s="219"/>
      <c r="RVP43" s="219"/>
      <c r="RVQ43" s="219"/>
      <c r="RVR43" s="219"/>
      <c r="RVS43" s="219"/>
      <c r="RVT43" s="219"/>
      <c r="RVU43" s="219"/>
      <c r="RVV43" s="219"/>
      <c r="RVW43" s="219"/>
      <c r="RVX43" s="219"/>
      <c r="RVY43" s="219"/>
      <c r="RVZ43" s="219"/>
      <c r="RWA43" s="219"/>
      <c r="RWB43" s="219"/>
      <c r="RWC43" s="219"/>
      <c r="RWD43" s="219"/>
      <c r="RWE43" s="219"/>
      <c r="RWF43" s="219"/>
      <c r="RWG43" s="219"/>
      <c r="RWH43" s="219"/>
      <c r="RWI43" s="219"/>
      <c r="RWJ43" s="219"/>
      <c r="RWK43" s="219"/>
      <c r="RWL43" s="219"/>
      <c r="RWM43" s="219"/>
      <c r="RWN43" s="219"/>
      <c r="RWO43" s="219"/>
      <c r="RWP43" s="219"/>
      <c r="RWQ43" s="219"/>
      <c r="RWR43" s="219"/>
      <c r="RWS43" s="219"/>
      <c r="RWT43" s="219"/>
      <c r="RWU43" s="219"/>
      <c r="RWV43" s="219"/>
      <c r="RWW43" s="219"/>
      <c r="RWX43" s="219"/>
      <c r="RWY43" s="219"/>
      <c r="RWZ43" s="219"/>
      <c r="RXA43" s="219"/>
      <c r="RXB43" s="219"/>
      <c r="RXC43" s="219"/>
      <c r="RXD43" s="219"/>
      <c r="RXE43" s="219"/>
      <c r="RXF43" s="219"/>
      <c r="RXG43" s="219"/>
      <c r="RXH43" s="219"/>
      <c r="RXI43" s="219"/>
      <c r="RXJ43" s="219"/>
      <c r="RXK43" s="219"/>
      <c r="RXL43" s="219"/>
      <c r="RXM43" s="219"/>
      <c r="RXN43" s="219"/>
      <c r="RXO43" s="219"/>
      <c r="RXP43" s="219"/>
      <c r="RXQ43" s="219"/>
      <c r="RXR43" s="219"/>
      <c r="RXS43" s="219"/>
      <c r="RXT43" s="219"/>
      <c r="RXU43" s="219"/>
      <c r="RXV43" s="219"/>
      <c r="RXW43" s="219"/>
      <c r="RXX43" s="219"/>
      <c r="RXY43" s="219"/>
      <c r="RXZ43" s="219"/>
      <c r="RYA43" s="219"/>
      <c r="RYB43" s="219"/>
      <c r="RYC43" s="219"/>
      <c r="RYD43" s="219"/>
      <c r="RYE43" s="219"/>
      <c r="RYF43" s="219"/>
      <c r="RYG43" s="219"/>
      <c r="RYH43" s="219"/>
      <c r="RYI43" s="219"/>
      <c r="RYJ43" s="219"/>
      <c r="RYK43" s="219"/>
      <c r="RYL43" s="219"/>
      <c r="RYM43" s="219"/>
      <c r="RYN43" s="219"/>
      <c r="RYO43" s="219"/>
      <c r="RYP43" s="219"/>
      <c r="RYQ43" s="219"/>
      <c r="RYR43" s="219"/>
      <c r="RYS43" s="219"/>
      <c r="RYT43" s="219"/>
      <c r="RYU43" s="219"/>
      <c r="RYV43" s="219"/>
      <c r="RYW43" s="219"/>
      <c r="RYX43" s="219"/>
      <c r="RYY43" s="219"/>
      <c r="RYZ43" s="219"/>
      <c r="RZA43" s="219"/>
      <c r="RZB43" s="219"/>
      <c r="RZC43" s="219"/>
      <c r="RZD43" s="219"/>
      <c r="RZE43" s="219"/>
      <c r="RZF43" s="219"/>
      <c r="RZG43" s="219"/>
      <c r="RZH43" s="219"/>
      <c r="RZI43" s="219"/>
      <c r="RZJ43" s="219"/>
      <c r="RZK43" s="219"/>
      <c r="RZL43" s="219"/>
      <c r="RZM43" s="219"/>
      <c r="RZN43" s="219"/>
      <c r="RZO43" s="219"/>
      <c r="RZP43" s="219"/>
      <c r="RZQ43" s="219"/>
      <c r="RZR43" s="219"/>
      <c r="RZS43" s="219"/>
      <c r="RZT43" s="219"/>
      <c r="RZU43" s="219"/>
      <c r="RZV43" s="219"/>
      <c r="RZW43" s="219"/>
      <c r="RZX43" s="219"/>
      <c r="RZY43" s="219"/>
      <c r="RZZ43" s="219"/>
      <c r="SAA43" s="219"/>
      <c r="SAB43" s="219"/>
      <c r="SAC43" s="219"/>
      <c r="SAD43" s="219"/>
      <c r="SAE43" s="219"/>
      <c r="SAF43" s="219"/>
      <c r="SAG43" s="219"/>
      <c r="SAH43" s="219"/>
      <c r="SAI43" s="219"/>
      <c r="SAJ43" s="219"/>
      <c r="SAK43" s="219"/>
      <c r="SAL43" s="219"/>
      <c r="SAM43" s="219"/>
      <c r="SAN43" s="219"/>
      <c r="SAO43" s="219"/>
      <c r="SAP43" s="219"/>
      <c r="SAQ43" s="219"/>
      <c r="SAR43" s="219"/>
      <c r="SAS43" s="219"/>
      <c r="SAT43" s="219"/>
      <c r="SAU43" s="219"/>
      <c r="SAV43" s="219"/>
      <c r="SAW43" s="219"/>
      <c r="SAX43" s="219"/>
      <c r="SAY43" s="219"/>
      <c r="SAZ43" s="219"/>
      <c r="SBA43" s="219"/>
      <c r="SBB43" s="219"/>
      <c r="SBC43" s="219"/>
      <c r="SBD43" s="219"/>
      <c r="SBE43" s="219"/>
      <c r="SBF43" s="219"/>
      <c r="SBG43" s="219"/>
      <c r="SBH43" s="219"/>
      <c r="SBI43" s="219"/>
      <c r="SBJ43" s="219"/>
      <c r="SBK43" s="219"/>
      <c r="SBL43" s="219"/>
      <c r="SBM43" s="219"/>
      <c r="SBN43" s="219"/>
      <c r="SBO43" s="219"/>
      <c r="SBP43" s="219"/>
      <c r="SBQ43" s="219"/>
      <c r="SBR43" s="219"/>
      <c r="SBS43" s="219"/>
      <c r="SBT43" s="219"/>
      <c r="SBU43" s="219"/>
      <c r="SBV43" s="219"/>
      <c r="SBW43" s="219"/>
      <c r="SBX43" s="219"/>
      <c r="SBY43" s="219"/>
      <c r="SBZ43" s="219"/>
      <c r="SCA43" s="219"/>
      <c r="SCB43" s="219"/>
      <c r="SCC43" s="219"/>
      <c r="SCD43" s="219"/>
      <c r="SCE43" s="219"/>
      <c r="SCF43" s="219"/>
      <c r="SCG43" s="219"/>
      <c r="SCH43" s="219"/>
      <c r="SCI43" s="219"/>
      <c r="SCJ43" s="219"/>
      <c r="SCK43" s="219"/>
      <c r="SCL43" s="219"/>
      <c r="SCM43" s="219"/>
      <c r="SCN43" s="219"/>
      <c r="SCO43" s="219"/>
      <c r="SCP43" s="219"/>
      <c r="SCQ43" s="219"/>
      <c r="SCR43" s="219"/>
      <c r="SCS43" s="219"/>
      <c r="SCT43" s="219"/>
      <c r="SCU43" s="219"/>
      <c r="SCV43" s="219"/>
      <c r="SCW43" s="219"/>
      <c r="SCX43" s="219"/>
      <c r="SCY43" s="219"/>
      <c r="SCZ43" s="219"/>
      <c r="SDA43" s="219"/>
      <c r="SDB43" s="219"/>
      <c r="SDC43" s="219"/>
      <c r="SDD43" s="219"/>
      <c r="SDE43" s="219"/>
      <c r="SDF43" s="219"/>
      <c r="SDG43" s="219"/>
      <c r="SDH43" s="219"/>
      <c r="SDI43" s="219"/>
      <c r="SDJ43" s="219"/>
      <c r="SDK43" s="219"/>
      <c r="SDL43" s="219"/>
      <c r="SDM43" s="219"/>
      <c r="SDN43" s="219"/>
      <c r="SDO43" s="219"/>
      <c r="SDP43" s="219"/>
      <c r="SDQ43" s="219"/>
      <c r="SDR43" s="219"/>
      <c r="SDS43" s="219"/>
      <c r="SDT43" s="219"/>
      <c r="SDU43" s="219"/>
      <c r="SDV43" s="219"/>
      <c r="SDW43" s="219"/>
      <c r="SDX43" s="219"/>
      <c r="SDY43" s="219"/>
      <c r="SDZ43" s="219"/>
      <c r="SEA43" s="219"/>
      <c r="SEB43" s="219"/>
      <c r="SEC43" s="219"/>
      <c r="SED43" s="219"/>
      <c r="SEE43" s="219"/>
      <c r="SEF43" s="219"/>
      <c r="SEG43" s="219"/>
      <c r="SEH43" s="219"/>
      <c r="SEI43" s="219"/>
      <c r="SEJ43" s="219"/>
      <c r="SEK43" s="219"/>
      <c r="SEL43" s="219"/>
      <c r="SEM43" s="219"/>
      <c r="SEN43" s="219"/>
      <c r="SEO43" s="219"/>
      <c r="SEP43" s="219"/>
      <c r="SEQ43" s="219"/>
      <c r="SER43" s="219"/>
      <c r="SES43" s="219"/>
      <c r="SET43" s="219"/>
      <c r="SEU43" s="219"/>
      <c r="SEV43" s="219"/>
      <c r="SEW43" s="219"/>
      <c r="SEX43" s="219"/>
      <c r="SEY43" s="219"/>
      <c r="SEZ43" s="219"/>
      <c r="SFA43" s="219"/>
      <c r="SFB43" s="219"/>
      <c r="SFC43" s="219"/>
      <c r="SFD43" s="219"/>
      <c r="SFE43" s="219"/>
      <c r="SFF43" s="219"/>
      <c r="SFG43" s="219"/>
      <c r="SFH43" s="219"/>
      <c r="SFI43" s="219"/>
      <c r="SFJ43" s="219"/>
      <c r="SFK43" s="219"/>
      <c r="SFL43" s="219"/>
      <c r="SFM43" s="219"/>
      <c r="SFN43" s="219"/>
      <c r="SFO43" s="219"/>
      <c r="SFP43" s="219"/>
      <c r="SFQ43" s="219"/>
      <c r="SFR43" s="219"/>
      <c r="SFS43" s="219"/>
      <c r="SFT43" s="219"/>
      <c r="SFU43" s="219"/>
      <c r="SFV43" s="219"/>
      <c r="SFW43" s="219"/>
      <c r="SFX43" s="219"/>
      <c r="SFY43" s="219"/>
      <c r="SFZ43" s="219"/>
      <c r="SGA43" s="219"/>
      <c r="SGB43" s="219"/>
      <c r="SGC43" s="219"/>
      <c r="SGD43" s="219"/>
      <c r="SGE43" s="219"/>
      <c r="SGF43" s="219"/>
      <c r="SGG43" s="219"/>
      <c r="SGH43" s="219"/>
      <c r="SGI43" s="219"/>
      <c r="SGJ43" s="219"/>
      <c r="SGK43" s="219"/>
      <c r="SGL43" s="219"/>
      <c r="SGM43" s="219"/>
      <c r="SGN43" s="219"/>
      <c r="SGO43" s="219"/>
      <c r="SGP43" s="219"/>
      <c r="SGQ43" s="219"/>
      <c r="SGR43" s="219"/>
      <c r="SGS43" s="219"/>
      <c r="SGT43" s="219"/>
      <c r="SGU43" s="219"/>
      <c r="SGV43" s="219"/>
      <c r="SGW43" s="219"/>
      <c r="SGX43" s="219"/>
      <c r="SGY43" s="219"/>
      <c r="SGZ43" s="219"/>
      <c r="SHA43" s="219"/>
      <c r="SHB43" s="219"/>
      <c r="SHC43" s="219"/>
      <c r="SHD43" s="219"/>
      <c r="SHE43" s="219"/>
      <c r="SHF43" s="219"/>
      <c r="SHG43" s="219"/>
      <c r="SHH43" s="219"/>
      <c r="SHI43" s="219"/>
      <c r="SHJ43" s="219"/>
      <c r="SHK43" s="219"/>
      <c r="SHL43" s="219"/>
      <c r="SHM43" s="219"/>
      <c r="SHN43" s="219"/>
      <c r="SHO43" s="219"/>
      <c r="SHP43" s="219"/>
      <c r="SHQ43" s="219"/>
      <c r="SHR43" s="219"/>
      <c r="SHS43" s="219"/>
      <c r="SHT43" s="219"/>
      <c r="SHU43" s="219"/>
      <c r="SHV43" s="219"/>
      <c r="SHW43" s="219"/>
      <c r="SHX43" s="219"/>
      <c r="SHY43" s="219"/>
      <c r="SHZ43" s="219"/>
      <c r="SIA43" s="219"/>
      <c r="SIB43" s="219"/>
      <c r="SIC43" s="219"/>
      <c r="SID43" s="219"/>
      <c r="SIE43" s="219"/>
      <c r="SIF43" s="219"/>
      <c r="SIG43" s="219"/>
      <c r="SIH43" s="219"/>
      <c r="SII43" s="219"/>
      <c r="SIJ43" s="219"/>
      <c r="SIK43" s="219"/>
      <c r="SIL43" s="219"/>
      <c r="SIM43" s="219"/>
      <c r="SIN43" s="219"/>
      <c r="SIO43" s="219"/>
      <c r="SIP43" s="219"/>
      <c r="SIQ43" s="219"/>
      <c r="SIR43" s="219"/>
      <c r="SIS43" s="219"/>
      <c r="SIT43" s="219"/>
      <c r="SIU43" s="219"/>
      <c r="SIV43" s="219"/>
      <c r="SIW43" s="219"/>
      <c r="SIX43" s="219"/>
      <c r="SIY43" s="219"/>
      <c r="SIZ43" s="219"/>
      <c r="SJA43" s="219"/>
      <c r="SJB43" s="219"/>
      <c r="SJC43" s="219"/>
      <c r="SJD43" s="219"/>
      <c r="SJE43" s="219"/>
      <c r="SJF43" s="219"/>
      <c r="SJG43" s="219"/>
      <c r="SJH43" s="219"/>
      <c r="SJI43" s="219"/>
      <c r="SJJ43" s="219"/>
      <c r="SJK43" s="219"/>
      <c r="SJL43" s="219"/>
      <c r="SJM43" s="219"/>
      <c r="SJN43" s="219"/>
      <c r="SJO43" s="219"/>
      <c r="SJP43" s="219"/>
      <c r="SJQ43" s="219"/>
      <c r="SJR43" s="219"/>
      <c r="SJS43" s="219"/>
      <c r="SJT43" s="219"/>
      <c r="SJU43" s="219"/>
      <c r="SJV43" s="219"/>
      <c r="SJW43" s="219"/>
      <c r="SJX43" s="219"/>
      <c r="SJY43" s="219"/>
      <c r="SJZ43" s="219"/>
      <c r="SKA43" s="219"/>
      <c r="SKB43" s="219"/>
      <c r="SKC43" s="219"/>
      <c r="SKD43" s="219"/>
      <c r="SKE43" s="219"/>
      <c r="SKF43" s="219"/>
      <c r="SKG43" s="219"/>
      <c r="SKH43" s="219"/>
      <c r="SKI43" s="219"/>
      <c r="SKJ43" s="219"/>
      <c r="SKK43" s="219"/>
      <c r="SKL43" s="219"/>
      <c r="SKM43" s="219"/>
      <c r="SKN43" s="219"/>
      <c r="SKO43" s="219"/>
      <c r="SKP43" s="219"/>
      <c r="SKQ43" s="219"/>
      <c r="SKR43" s="219"/>
      <c r="SKS43" s="219"/>
      <c r="SKT43" s="219"/>
      <c r="SKU43" s="219"/>
      <c r="SKV43" s="219"/>
      <c r="SKW43" s="219"/>
      <c r="SKX43" s="219"/>
      <c r="SKY43" s="219"/>
      <c r="SKZ43" s="219"/>
      <c r="SLA43" s="219"/>
      <c r="SLB43" s="219"/>
      <c r="SLC43" s="219"/>
      <c r="SLD43" s="219"/>
      <c r="SLE43" s="219"/>
      <c r="SLF43" s="219"/>
      <c r="SLG43" s="219"/>
      <c r="SLH43" s="219"/>
      <c r="SLI43" s="219"/>
      <c r="SLJ43" s="219"/>
      <c r="SLK43" s="219"/>
      <c r="SLL43" s="219"/>
      <c r="SLM43" s="219"/>
      <c r="SLN43" s="219"/>
      <c r="SLO43" s="219"/>
      <c r="SLP43" s="219"/>
      <c r="SLQ43" s="219"/>
      <c r="SLR43" s="219"/>
      <c r="SLS43" s="219"/>
      <c r="SLT43" s="219"/>
      <c r="SLU43" s="219"/>
      <c r="SLV43" s="219"/>
      <c r="SLW43" s="219"/>
      <c r="SLX43" s="219"/>
      <c r="SLY43" s="219"/>
      <c r="SLZ43" s="219"/>
      <c r="SMA43" s="219"/>
      <c r="SMB43" s="219"/>
      <c r="SMC43" s="219"/>
      <c r="SMD43" s="219"/>
      <c r="SME43" s="219"/>
      <c r="SMF43" s="219"/>
      <c r="SMG43" s="219"/>
      <c r="SMH43" s="219"/>
      <c r="SMI43" s="219"/>
      <c r="SMJ43" s="219"/>
      <c r="SMK43" s="219"/>
      <c r="SML43" s="219"/>
      <c r="SMM43" s="219"/>
      <c r="SMN43" s="219"/>
      <c r="SMO43" s="219"/>
      <c r="SMP43" s="219"/>
      <c r="SMQ43" s="219"/>
      <c r="SMR43" s="219"/>
      <c r="SMS43" s="219"/>
      <c r="SMT43" s="219"/>
      <c r="SMU43" s="219"/>
      <c r="SMV43" s="219"/>
      <c r="SMW43" s="219"/>
      <c r="SMX43" s="219"/>
      <c r="SMY43" s="219"/>
      <c r="SMZ43" s="219"/>
      <c r="SNA43" s="219"/>
      <c r="SNB43" s="219"/>
      <c r="SNC43" s="219"/>
      <c r="SND43" s="219"/>
      <c r="SNE43" s="219"/>
      <c r="SNF43" s="219"/>
      <c r="SNG43" s="219"/>
      <c r="SNH43" s="219"/>
      <c r="SNI43" s="219"/>
      <c r="SNJ43" s="219"/>
      <c r="SNK43" s="219"/>
      <c r="SNL43" s="219"/>
      <c r="SNM43" s="219"/>
      <c r="SNN43" s="219"/>
      <c r="SNO43" s="219"/>
      <c r="SNP43" s="219"/>
      <c r="SNQ43" s="219"/>
      <c r="SNR43" s="219"/>
      <c r="SNS43" s="219"/>
      <c r="SNT43" s="219"/>
      <c r="SNU43" s="219"/>
      <c r="SNV43" s="219"/>
      <c r="SNW43" s="219"/>
      <c r="SNX43" s="219"/>
      <c r="SNY43" s="219"/>
      <c r="SNZ43" s="219"/>
      <c r="SOA43" s="219"/>
      <c r="SOB43" s="219"/>
      <c r="SOC43" s="219"/>
      <c r="SOD43" s="219"/>
      <c r="SOE43" s="219"/>
      <c r="SOF43" s="219"/>
      <c r="SOG43" s="219"/>
      <c r="SOH43" s="219"/>
      <c r="SOI43" s="219"/>
      <c r="SOJ43" s="219"/>
      <c r="SOK43" s="219"/>
      <c r="SOL43" s="219"/>
      <c r="SOM43" s="219"/>
      <c r="SON43" s="219"/>
      <c r="SOO43" s="219"/>
      <c r="SOP43" s="219"/>
      <c r="SOQ43" s="219"/>
      <c r="SOR43" s="219"/>
      <c r="SOS43" s="219"/>
      <c r="SOT43" s="219"/>
      <c r="SOU43" s="219"/>
      <c r="SOV43" s="219"/>
      <c r="SOW43" s="219"/>
      <c r="SOX43" s="219"/>
      <c r="SOY43" s="219"/>
      <c r="SOZ43" s="219"/>
      <c r="SPA43" s="219"/>
      <c r="SPB43" s="219"/>
      <c r="SPC43" s="219"/>
      <c r="SPD43" s="219"/>
      <c r="SPE43" s="219"/>
      <c r="SPF43" s="219"/>
      <c r="SPG43" s="219"/>
      <c r="SPH43" s="219"/>
      <c r="SPI43" s="219"/>
      <c r="SPJ43" s="219"/>
      <c r="SPK43" s="219"/>
      <c r="SPL43" s="219"/>
      <c r="SPM43" s="219"/>
      <c r="SPN43" s="219"/>
      <c r="SPO43" s="219"/>
      <c r="SPP43" s="219"/>
      <c r="SPQ43" s="219"/>
      <c r="SPR43" s="219"/>
      <c r="SPS43" s="219"/>
      <c r="SPT43" s="219"/>
      <c r="SPU43" s="219"/>
      <c r="SPV43" s="219"/>
      <c r="SPW43" s="219"/>
      <c r="SPX43" s="219"/>
      <c r="SPY43" s="219"/>
      <c r="SPZ43" s="219"/>
      <c r="SQA43" s="219"/>
      <c r="SQB43" s="219"/>
      <c r="SQC43" s="219"/>
      <c r="SQD43" s="219"/>
      <c r="SQE43" s="219"/>
      <c r="SQF43" s="219"/>
      <c r="SQG43" s="219"/>
      <c r="SQH43" s="219"/>
      <c r="SQI43" s="219"/>
      <c r="SQJ43" s="219"/>
      <c r="SQK43" s="219"/>
      <c r="SQL43" s="219"/>
      <c r="SQM43" s="219"/>
      <c r="SQN43" s="219"/>
      <c r="SQO43" s="219"/>
      <c r="SQP43" s="219"/>
      <c r="SQQ43" s="219"/>
      <c r="SQR43" s="219"/>
      <c r="SQS43" s="219"/>
      <c r="SQT43" s="219"/>
      <c r="SQU43" s="219"/>
      <c r="SQV43" s="219"/>
      <c r="SQW43" s="219"/>
      <c r="SQX43" s="219"/>
      <c r="SQY43" s="219"/>
      <c r="SQZ43" s="219"/>
      <c r="SRA43" s="219"/>
      <c r="SRB43" s="219"/>
      <c r="SRC43" s="219"/>
      <c r="SRD43" s="219"/>
      <c r="SRE43" s="219"/>
      <c r="SRF43" s="219"/>
      <c r="SRG43" s="219"/>
      <c r="SRH43" s="219"/>
      <c r="SRI43" s="219"/>
      <c r="SRJ43" s="219"/>
      <c r="SRK43" s="219"/>
      <c r="SRL43" s="219"/>
      <c r="SRM43" s="219"/>
      <c r="SRN43" s="219"/>
      <c r="SRO43" s="219"/>
      <c r="SRP43" s="219"/>
      <c r="SRQ43" s="219"/>
      <c r="SRR43" s="219"/>
      <c r="SRS43" s="219"/>
      <c r="SRT43" s="219"/>
      <c r="SRU43" s="219"/>
      <c r="SRV43" s="219"/>
      <c r="SRW43" s="219"/>
      <c r="SRX43" s="219"/>
      <c r="SRY43" s="219"/>
      <c r="SRZ43" s="219"/>
      <c r="SSA43" s="219"/>
      <c r="SSB43" s="219"/>
      <c r="SSC43" s="219"/>
      <c r="SSD43" s="219"/>
      <c r="SSE43" s="219"/>
      <c r="SSF43" s="219"/>
      <c r="SSG43" s="219"/>
      <c r="SSH43" s="219"/>
      <c r="SSI43" s="219"/>
      <c r="SSJ43" s="219"/>
      <c r="SSK43" s="219"/>
      <c r="SSL43" s="219"/>
      <c r="SSM43" s="219"/>
      <c r="SSN43" s="219"/>
      <c r="SSO43" s="219"/>
      <c r="SSP43" s="219"/>
      <c r="SSQ43" s="219"/>
      <c r="SSR43" s="219"/>
      <c r="SSS43" s="219"/>
      <c r="SST43" s="219"/>
      <c r="SSU43" s="219"/>
      <c r="SSV43" s="219"/>
      <c r="SSW43" s="219"/>
      <c r="SSX43" s="219"/>
      <c r="SSY43" s="219"/>
      <c r="SSZ43" s="219"/>
      <c r="STA43" s="219"/>
      <c r="STB43" s="219"/>
      <c r="STC43" s="219"/>
      <c r="STD43" s="219"/>
      <c r="STE43" s="219"/>
      <c r="STF43" s="219"/>
      <c r="STG43" s="219"/>
      <c r="STH43" s="219"/>
      <c r="STI43" s="219"/>
      <c r="STJ43" s="219"/>
      <c r="STK43" s="219"/>
      <c r="STL43" s="219"/>
      <c r="STM43" s="219"/>
      <c r="STN43" s="219"/>
      <c r="STO43" s="219"/>
      <c r="STP43" s="219"/>
      <c r="STQ43" s="219"/>
      <c r="STR43" s="219"/>
      <c r="STS43" s="219"/>
      <c r="STT43" s="219"/>
      <c r="STU43" s="219"/>
      <c r="STV43" s="219"/>
      <c r="STW43" s="219"/>
      <c r="STX43" s="219"/>
      <c r="STY43" s="219"/>
      <c r="STZ43" s="219"/>
      <c r="SUA43" s="219"/>
      <c r="SUB43" s="219"/>
      <c r="SUC43" s="219"/>
      <c r="SUD43" s="219"/>
      <c r="SUE43" s="219"/>
      <c r="SUF43" s="219"/>
      <c r="SUG43" s="219"/>
      <c r="SUH43" s="219"/>
      <c r="SUI43" s="219"/>
      <c r="SUJ43" s="219"/>
      <c r="SUK43" s="219"/>
      <c r="SUL43" s="219"/>
      <c r="SUM43" s="219"/>
      <c r="SUN43" s="219"/>
      <c r="SUO43" s="219"/>
      <c r="SUP43" s="219"/>
      <c r="SUQ43" s="219"/>
      <c r="SUR43" s="219"/>
      <c r="SUS43" s="219"/>
      <c r="SUT43" s="219"/>
      <c r="SUU43" s="219"/>
      <c r="SUV43" s="219"/>
      <c r="SUW43" s="219"/>
      <c r="SUX43" s="219"/>
      <c r="SUY43" s="219"/>
      <c r="SUZ43" s="219"/>
      <c r="SVA43" s="219"/>
      <c r="SVB43" s="219"/>
      <c r="SVC43" s="219"/>
      <c r="SVD43" s="219"/>
      <c r="SVE43" s="219"/>
      <c r="SVF43" s="219"/>
      <c r="SVG43" s="219"/>
      <c r="SVH43" s="219"/>
      <c r="SVI43" s="219"/>
      <c r="SVJ43" s="219"/>
      <c r="SVK43" s="219"/>
      <c r="SVL43" s="219"/>
      <c r="SVM43" s="219"/>
      <c r="SVN43" s="219"/>
      <c r="SVO43" s="219"/>
      <c r="SVP43" s="219"/>
      <c r="SVQ43" s="219"/>
      <c r="SVR43" s="219"/>
      <c r="SVS43" s="219"/>
      <c r="SVT43" s="219"/>
      <c r="SVU43" s="219"/>
      <c r="SVV43" s="219"/>
      <c r="SVW43" s="219"/>
      <c r="SVX43" s="219"/>
      <c r="SVY43" s="219"/>
      <c r="SVZ43" s="219"/>
      <c r="SWA43" s="219"/>
      <c r="SWB43" s="219"/>
      <c r="SWC43" s="219"/>
      <c r="SWD43" s="219"/>
      <c r="SWE43" s="219"/>
      <c r="SWF43" s="219"/>
      <c r="SWG43" s="219"/>
      <c r="SWH43" s="219"/>
      <c r="SWI43" s="219"/>
      <c r="SWJ43" s="219"/>
      <c r="SWK43" s="219"/>
      <c r="SWL43" s="219"/>
      <c r="SWM43" s="219"/>
      <c r="SWN43" s="219"/>
      <c r="SWO43" s="219"/>
      <c r="SWP43" s="219"/>
      <c r="SWQ43" s="219"/>
      <c r="SWR43" s="219"/>
      <c r="SWS43" s="219"/>
      <c r="SWT43" s="219"/>
      <c r="SWU43" s="219"/>
      <c r="SWV43" s="219"/>
      <c r="SWW43" s="219"/>
      <c r="SWX43" s="219"/>
      <c r="SWY43" s="219"/>
      <c r="SWZ43" s="219"/>
      <c r="SXA43" s="219"/>
      <c r="SXB43" s="219"/>
      <c r="SXC43" s="219"/>
      <c r="SXD43" s="219"/>
      <c r="SXE43" s="219"/>
      <c r="SXF43" s="219"/>
      <c r="SXG43" s="219"/>
      <c r="SXH43" s="219"/>
      <c r="SXI43" s="219"/>
      <c r="SXJ43" s="219"/>
      <c r="SXK43" s="219"/>
      <c r="SXL43" s="219"/>
      <c r="SXM43" s="219"/>
      <c r="SXN43" s="219"/>
      <c r="SXO43" s="219"/>
      <c r="SXP43" s="219"/>
      <c r="SXQ43" s="219"/>
      <c r="SXR43" s="219"/>
      <c r="SXS43" s="219"/>
      <c r="SXT43" s="219"/>
      <c r="SXU43" s="219"/>
      <c r="SXV43" s="219"/>
      <c r="SXW43" s="219"/>
      <c r="SXX43" s="219"/>
      <c r="SXY43" s="219"/>
      <c r="SXZ43" s="219"/>
      <c r="SYA43" s="219"/>
      <c r="SYB43" s="219"/>
      <c r="SYC43" s="219"/>
      <c r="SYD43" s="219"/>
      <c r="SYE43" s="219"/>
      <c r="SYF43" s="219"/>
      <c r="SYG43" s="219"/>
      <c r="SYH43" s="219"/>
      <c r="SYI43" s="219"/>
      <c r="SYJ43" s="219"/>
      <c r="SYK43" s="219"/>
      <c r="SYL43" s="219"/>
      <c r="SYM43" s="219"/>
      <c r="SYN43" s="219"/>
      <c r="SYO43" s="219"/>
      <c r="SYP43" s="219"/>
      <c r="SYQ43" s="219"/>
      <c r="SYR43" s="219"/>
      <c r="SYS43" s="219"/>
      <c r="SYT43" s="219"/>
      <c r="SYU43" s="219"/>
      <c r="SYV43" s="219"/>
      <c r="SYW43" s="219"/>
      <c r="SYX43" s="219"/>
      <c r="SYY43" s="219"/>
      <c r="SYZ43" s="219"/>
      <c r="SZA43" s="219"/>
      <c r="SZB43" s="219"/>
      <c r="SZC43" s="219"/>
      <c r="SZD43" s="219"/>
      <c r="SZE43" s="219"/>
      <c r="SZF43" s="219"/>
      <c r="SZG43" s="219"/>
      <c r="SZH43" s="219"/>
      <c r="SZI43" s="219"/>
      <c r="SZJ43" s="219"/>
      <c r="SZK43" s="219"/>
      <c r="SZL43" s="219"/>
      <c r="SZM43" s="219"/>
      <c r="SZN43" s="219"/>
      <c r="SZO43" s="219"/>
      <c r="SZP43" s="219"/>
      <c r="SZQ43" s="219"/>
      <c r="SZR43" s="219"/>
      <c r="SZS43" s="219"/>
      <c r="SZT43" s="219"/>
      <c r="SZU43" s="219"/>
      <c r="SZV43" s="219"/>
      <c r="SZW43" s="219"/>
      <c r="SZX43" s="219"/>
      <c r="SZY43" s="219"/>
      <c r="SZZ43" s="219"/>
      <c r="TAA43" s="219"/>
      <c r="TAB43" s="219"/>
      <c r="TAC43" s="219"/>
      <c r="TAD43" s="219"/>
      <c r="TAE43" s="219"/>
      <c r="TAF43" s="219"/>
      <c r="TAG43" s="219"/>
      <c r="TAH43" s="219"/>
      <c r="TAI43" s="219"/>
      <c r="TAJ43" s="219"/>
      <c r="TAK43" s="219"/>
      <c r="TAL43" s="219"/>
      <c r="TAM43" s="219"/>
      <c r="TAN43" s="219"/>
      <c r="TAO43" s="219"/>
      <c r="TAP43" s="219"/>
      <c r="TAQ43" s="219"/>
      <c r="TAR43" s="219"/>
      <c r="TAS43" s="219"/>
      <c r="TAT43" s="219"/>
      <c r="TAU43" s="219"/>
      <c r="TAV43" s="219"/>
      <c r="TAW43" s="219"/>
      <c r="TAX43" s="219"/>
      <c r="TAY43" s="219"/>
      <c r="TAZ43" s="219"/>
      <c r="TBA43" s="219"/>
      <c r="TBB43" s="219"/>
      <c r="TBC43" s="219"/>
      <c r="TBD43" s="219"/>
      <c r="TBE43" s="219"/>
      <c r="TBF43" s="219"/>
      <c r="TBG43" s="219"/>
      <c r="TBH43" s="219"/>
      <c r="TBI43" s="219"/>
      <c r="TBJ43" s="219"/>
      <c r="TBK43" s="219"/>
      <c r="TBL43" s="219"/>
      <c r="TBM43" s="219"/>
      <c r="TBN43" s="219"/>
      <c r="TBO43" s="219"/>
      <c r="TBP43" s="219"/>
      <c r="TBQ43" s="219"/>
      <c r="TBR43" s="219"/>
      <c r="TBS43" s="219"/>
      <c r="TBT43" s="219"/>
      <c r="TBU43" s="219"/>
      <c r="TBV43" s="219"/>
      <c r="TBW43" s="219"/>
      <c r="TBX43" s="219"/>
      <c r="TBY43" s="219"/>
      <c r="TBZ43" s="219"/>
      <c r="TCA43" s="219"/>
      <c r="TCB43" s="219"/>
      <c r="TCC43" s="219"/>
      <c r="TCD43" s="219"/>
      <c r="TCE43" s="219"/>
      <c r="TCF43" s="219"/>
      <c r="TCG43" s="219"/>
      <c r="TCH43" s="219"/>
      <c r="TCI43" s="219"/>
      <c r="TCJ43" s="219"/>
      <c r="TCK43" s="219"/>
      <c r="TCL43" s="219"/>
      <c r="TCM43" s="219"/>
      <c r="TCN43" s="219"/>
      <c r="TCO43" s="219"/>
      <c r="TCP43" s="219"/>
      <c r="TCQ43" s="219"/>
      <c r="TCR43" s="219"/>
      <c r="TCS43" s="219"/>
      <c r="TCT43" s="219"/>
      <c r="TCU43" s="219"/>
      <c r="TCV43" s="219"/>
      <c r="TCW43" s="219"/>
      <c r="TCX43" s="219"/>
      <c r="TCY43" s="219"/>
      <c r="TCZ43" s="219"/>
      <c r="TDA43" s="219"/>
      <c r="TDB43" s="219"/>
      <c r="TDC43" s="219"/>
      <c r="TDD43" s="219"/>
      <c r="TDE43" s="219"/>
      <c r="TDF43" s="219"/>
      <c r="TDG43" s="219"/>
      <c r="TDH43" s="219"/>
      <c r="TDI43" s="219"/>
      <c r="TDJ43" s="219"/>
      <c r="TDK43" s="219"/>
      <c r="TDL43" s="219"/>
      <c r="TDM43" s="219"/>
      <c r="TDN43" s="219"/>
      <c r="TDO43" s="219"/>
      <c r="TDP43" s="219"/>
      <c r="TDQ43" s="219"/>
      <c r="TDR43" s="219"/>
      <c r="TDS43" s="219"/>
      <c r="TDT43" s="219"/>
      <c r="TDU43" s="219"/>
      <c r="TDV43" s="219"/>
      <c r="TDW43" s="219"/>
      <c r="TDX43" s="219"/>
      <c r="TDY43" s="219"/>
      <c r="TDZ43" s="219"/>
      <c r="TEA43" s="219"/>
      <c r="TEB43" s="219"/>
      <c r="TEC43" s="219"/>
      <c r="TED43" s="219"/>
      <c r="TEE43" s="219"/>
      <c r="TEF43" s="219"/>
      <c r="TEG43" s="219"/>
      <c r="TEH43" s="219"/>
      <c r="TEI43" s="219"/>
      <c r="TEJ43" s="219"/>
      <c r="TEK43" s="219"/>
      <c r="TEL43" s="219"/>
      <c r="TEM43" s="219"/>
      <c r="TEN43" s="219"/>
      <c r="TEO43" s="219"/>
      <c r="TEP43" s="219"/>
      <c r="TEQ43" s="219"/>
      <c r="TER43" s="219"/>
      <c r="TES43" s="219"/>
      <c r="TET43" s="219"/>
      <c r="TEU43" s="219"/>
      <c r="TEV43" s="219"/>
      <c r="TEW43" s="219"/>
      <c r="TEX43" s="219"/>
      <c r="TEY43" s="219"/>
      <c r="TEZ43" s="219"/>
      <c r="TFA43" s="219"/>
      <c r="TFB43" s="219"/>
      <c r="TFC43" s="219"/>
      <c r="TFD43" s="219"/>
      <c r="TFE43" s="219"/>
      <c r="TFF43" s="219"/>
      <c r="TFG43" s="219"/>
      <c r="TFH43" s="219"/>
      <c r="TFI43" s="219"/>
      <c r="TFJ43" s="219"/>
      <c r="TFK43" s="219"/>
      <c r="TFL43" s="219"/>
      <c r="TFM43" s="219"/>
      <c r="TFN43" s="219"/>
      <c r="TFO43" s="219"/>
      <c r="TFP43" s="219"/>
      <c r="TFQ43" s="219"/>
      <c r="TFR43" s="219"/>
      <c r="TFS43" s="219"/>
      <c r="TFT43" s="219"/>
      <c r="TFU43" s="219"/>
      <c r="TFV43" s="219"/>
      <c r="TFW43" s="219"/>
      <c r="TFX43" s="219"/>
      <c r="TFY43" s="219"/>
      <c r="TFZ43" s="219"/>
      <c r="TGA43" s="219"/>
      <c r="TGB43" s="219"/>
      <c r="TGC43" s="219"/>
      <c r="TGD43" s="219"/>
      <c r="TGE43" s="219"/>
      <c r="TGF43" s="219"/>
      <c r="TGG43" s="219"/>
      <c r="TGH43" s="219"/>
      <c r="TGI43" s="219"/>
      <c r="TGJ43" s="219"/>
      <c r="TGK43" s="219"/>
      <c r="TGL43" s="219"/>
      <c r="TGM43" s="219"/>
      <c r="TGN43" s="219"/>
      <c r="TGO43" s="219"/>
      <c r="TGP43" s="219"/>
      <c r="TGQ43" s="219"/>
      <c r="TGR43" s="219"/>
      <c r="TGS43" s="219"/>
      <c r="TGT43" s="219"/>
      <c r="TGU43" s="219"/>
      <c r="TGV43" s="219"/>
      <c r="TGW43" s="219"/>
      <c r="TGX43" s="219"/>
      <c r="TGY43" s="219"/>
      <c r="TGZ43" s="219"/>
      <c r="THA43" s="219"/>
      <c r="THB43" s="219"/>
      <c r="THC43" s="219"/>
      <c r="THD43" s="219"/>
      <c r="THE43" s="219"/>
      <c r="THF43" s="219"/>
      <c r="THG43" s="219"/>
      <c r="THH43" s="219"/>
      <c r="THI43" s="219"/>
      <c r="THJ43" s="219"/>
      <c r="THK43" s="219"/>
      <c r="THL43" s="219"/>
      <c r="THM43" s="219"/>
      <c r="THN43" s="219"/>
      <c r="THO43" s="219"/>
      <c r="THP43" s="219"/>
      <c r="THQ43" s="219"/>
      <c r="THR43" s="219"/>
      <c r="THS43" s="219"/>
      <c r="THT43" s="219"/>
      <c r="THU43" s="219"/>
      <c r="THV43" s="219"/>
      <c r="THW43" s="219"/>
      <c r="THX43" s="219"/>
      <c r="THY43" s="219"/>
      <c r="THZ43" s="219"/>
      <c r="TIA43" s="219"/>
      <c r="TIB43" s="219"/>
      <c r="TIC43" s="219"/>
      <c r="TID43" s="219"/>
      <c r="TIE43" s="219"/>
      <c r="TIF43" s="219"/>
      <c r="TIG43" s="219"/>
      <c r="TIH43" s="219"/>
      <c r="TII43" s="219"/>
      <c r="TIJ43" s="219"/>
      <c r="TIK43" s="219"/>
      <c r="TIL43" s="219"/>
      <c r="TIM43" s="219"/>
      <c r="TIN43" s="219"/>
      <c r="TIO43" s="219"/>
      <c r="TIP43" s="219"/>
      <c r="TIQ43" s="219"/>
      <c r="TIR43" s="219"/>
      <c r="TIS43" s="219"/>
      <c r="TIT43" s="219"/>
      <c r="TIU43" s="219"/>
      <c r="TIV43" s="219"/>
      <c r="TIW43" s="219"/>
      <c r="TIX43" s="219"/>
      <c r="TIY43" s="219"/>
      <c r="TIZ43" s="219"/>
      <c r="TJA43" s="219"/>
      <c r="TJB43" s="219"/>
      <c r="TJC43" s="219"/>
      <c r="TJD43" s="219"/>
      <c r="TJE43" s="219"/>
      <c r="TJF43" s="219"/>
      <c r="TJG43" s="219"/>
      <c r="TJH43" s="219"/>
      <c r="TJI43" s="219"/>
      <c r="TJJ43" s="219"/>
      <c r="TJK43" s="219"/>
      <c r="TJL43" s="219"/>
      <c r="TJM43" s="219"/>
      <c r="TJN43" s="219"/>
      <c r="TJO43" s="219"/>
      <c r="TJP43" s="219"/>
      <c r="TJQ43" s="219"/>
      <c r="TJR43" s="219"/>
      <c r="TJS43" s="219"/>
      <c r="TJT43" s="219"/>
      <c r="TJU43" s="219"/>
      <c r="TJV43" s="219"/>
      <c r="TJW43" s="219"/>
      <c r="TJX43" s="219"/>
      <c r="TJY43" s="219"/>
      <c r="TJZ43" s="219"/>
      <c r="TKA43" s="219"/>
      <c r="TKB43" s="219"/>
      <c r="TKC43" s="219"/>
      <c r="TKD43" s="219"/>
      <c r="TKE43" s="219"/>
      <c r="TKF43" s="219"/>
      <c r="TKG43" s="219"/>
      <c r="TKH43" s="219"/>
      <c r="TKI43" s="219"/>
      <c r="TKJ43" s="219"/>
      <c r="TKK43" s="219"/>
      <c r="TKL43" s="219"/>
      <c r="TKM43" s="219"/>
      <c r="TKN43" s="219"/>
      <c r="TKO43" s="219"/>
      <c r="TKP43" s="219"/>
      <c r="TKQ43" s="219"/>
      <c r="TKR43" s="219"/>
      <c r="TKS43" s="219"/>
      <c r="TKT43" s="219"/>
      <c r="TKU43" s="219"/>
      <c r="TKV43" s="219"/>
      <c r="TKW43" s="219"/>
      <c r="TKX43" s="219"/>
      <c r="TKY43" s="219"/>
      <c r="TKZ43" s="219"/>
      <c r="TLA43" s="219"/>
      <c r="TLB43" s="219"/>
      <c r="TLC43" s="219"/>
      <c r="TLD43" s="219"/>
      <c r="TLE43" s="219"/>
      <c r="TLF43" s="219"/>
      <c r="TLG43" s="219"/>
      <c r="TLH43" s="219"/>
      <c r="TLI43" s="219"/>
      <c r="TLJ43" s="219"/>
      <c r="TLK43" s="219"/>
      <c r="TLL43" s="219"/>
      <c r="TLM43" s="219"/>
      <c r="TLN43" s="219"/>
      <c r="TLO43" s="219"/>
      <c r="TLP43" s="219"/>
      <c r="TLQ43" s="219"/>
      <c r="TLR43" s="219"/>
      <c r="TLS43" s="219"/>
      <c r="TLT43" s="219"/>
      <c r="TLU43" s="219"/>
      <c r="TLV43" s="219"/>
      <c r="TLW43" s="219"/>
      <c r="TLX43" s="219"/>
      <c r="TLY43" s="219"/>
      <c r="TLZ43" s="219"/>
      <c r="TMA43" s="219"/>
      <c r="TMB43" s="219"/>
      <c r="TMC43" s="219"/>
      <c r="TMD43" s="219"/>
      <c r="TME43" s="219"/>
      <c r="TMF43" s="219"/>
      <c r="TMG43" s="219"/>
      <c r="TMH43" s="219"/>
      <c r="TMI43" s="219"/>
      <c r="TMJ43" s="219"/>
      <c r="TMK43" s="219"/>
      <c r="TML43" s="219"/>
      <c r="TMM43" s="219"/>
      <c r="TMN43" s="219"/>
      <c r="TMO43" s="219"/>
      <c r="TMP43" s="219"/>
      <c r="TMQ43" s="219"/>
      <c r="TMR43" s="219"/>
      <c r="TMS43" s="219"/>
      <c r="TMT43" s="219"/>
      <c r="TMU43" s="219"/>
      <c r="TMV43" s="219"/>
      <c r="TMW43" s="219"/>
      <c r="TMX43" s="219"/>
      <c r="TMY43" s="219"/>
      <c r="TMZ43" s="219"/>
      <c r="TNA43" s="219"/>
      <c r="TNB43" s="219"/>
      <c r="TNC43" s="219"/>
      <c r="TND43" s="219"/>
      <c r="TNE43" s="219"/>
      <c r="TNF43" s="219"/>
      <c r="TNG43" s="219"/>
      <c r="TNH43" s="219"/>
      <c r="TNI43" s="219"/>
      <c r="TNJ43" s="219"/>
      <c r="TNK43" s="219"/>
      <c r="TNL43" s="219"/>
      <c r="TNM43" s="219"/>
      <c r="TNN43" s="219"/>
      <c r="TNO43" s="219"/>
      <c r="TNP43" s="219"/>
      <c r="TNQ43" s="219"/>
      <c r="TNR43" s="219"/>
      <c r="TNS43" s="219"/>
      <c r="TNT43" s="219"/>
      <c r="TNU43" s="219"/>
      <c r="TNV43" s="219"/>
      <c r="TNW43" s="219"/>
      <c r="TNX43" s="219"/>
      <c r="TNY43" s="219"/>
      <c r="TNZ43" s="219"/>
      <c r="TOA43" s="219"/>
      <c r="TOB43" s="219"/>
      <c r="TOC43" s="219"/>
      <c r="TOD43" s="219"/>
      <c r="TOE43" s="219"/>
      <c r="TOF43" s="219"/>
      <c r="TOG43" s="219"/>
      <c r="TOH43" s="219"/>
      <c r="TOI43" s="219"/>
      <c r="TOJ43" s="219"/>
      <c r="TOK43" s="219"/>
      <c r="TOL43" s="219"/>
      <c r="TOM43" s="219"/>
      <c r="TON43" s="219"/>
      <c r="TOO43" s="219"/>
      <c r="TOP43" s="219"/>
      <c r="TOQ43" s="219"/>
      <c r="TOR43" s="219"/>
      <c r="TOS43" s="219"/>
      <c r="TOT43" s="219"/>
      <c r="TOU43" s="219"/>
      <c r="TOV43" s="219"/>
      <c r="TOW43" s="219"/>
      <c r="TOX43" s="219"/>
      <c r="TOY43" s="219"/>
      <c r="TOZ43" s="219"/>
      <c r="TPA43" s="219"/>
      <c r="TPB43" s="219"/>
      <c r="TPC43" s="219"/>
      <c r="TPD43" s="219"/>
      <c r="TPE43" s="219"/>
      <c r="TPF43" s="219"/>
      <c r="TPG43" s="219"/>
      <c r="TPH43" s="219"/>
      <c r="TPI43" s="219"/>
      <c r="TPJ43" s="219"/>
      <c r="TPK43" s="219"/>
      <c r="TPL43" s="219"/>
      <c r="TPM43" s="219"/>
      <c r="TPN43" s="219"/>
      <c r="TPO43" s="219"/>
      <c r="TPP43" s="219"/>
      <c r="TPQ43" s="219"/>
      <c r="TPR43" s="219"/>
      <c r="TPS43" s="219"/>
      <c r="TPT43" s="219"/>
      <c r="TPU43" s="219"/>
      <c r="TPV43" s="219"/>
      <c r="TPW43" s="219"/>
      <c r="TPX43" s="219"/>
      <c r="TPY43" s="219"/>
      <c r="TPZ43" s="219"/>
      <c r="TQA43" s="219"/>
      <c r="TQB43" s="219"/>
      <c r="TQC43" s="219"/>
      <c r="TQD43" s="219"/>
      <c r="TQE43" s="219"/>
      <c r="TQF43" s="219"/>
      <c r="TQG43" s="219"/>
      <c r="TQH43" s="219"/>
      <c r="TQI43" s="219"/>
      <c r="TQJ43" s="219"/>
      <c r="TQK43" s="219"/>
      <c r="TQL43" s="219"/>
      <c r="TQM43" s="219"/>
      <c r="TQN43" s="219"/>
      <c r="TQO43" s="219"/>
      <c r="TQP43" s="219"/>
      <c r="TQQ43" s="219"/>
      <c r="TQR43" s="219"/>
      <c r="TQS43" s="219"/>
      <c r="TQT43" s="219"/>
      <c r="TQU43" s="219"/>
      <c r="TQV43" s="219"/>
      <c r="TQW43" s="219"/>
      <c r="TQX43" s="219"/>
      <c r="TQY43" s="219"/>
      <c r="TQZ43" s="219"/>
      <c r="TRA43" s="219"/>
      <c r="TRB43" s="219"/>
      <c r="TRC43" s="219"/>
      <c r="TRD43" s="219"/>
      <c r="TRE43" s="219"/>
      <c r="TRF43" s="219"/>
      <c r="TRG43" s="219"/>
      <c r="TRH43" s="219"/>
      <c r="TRI43" s="219"/>
      <c r="TRJ43" s="219"/>
      <c r="TRK43" s="219"/>
      <c r="TRL43" s="219"/>
      <c r="TRM43" s="219"/>
      <c r="TRN43" s="219"/>
      <c r="TRO43" s="219"/>
      <c r="TRP43" s="219"/>
      <c r="TRQ43" s="219"/>
      <c r="TRR43" s="219"/>
      <c r="TRS43" s="219"/>
      <c r="TRT43" s="219"/>
      <c r="TRU43" s="219"/>
      <c r="TRV43" s="219"/>
      <c r="TRW43" s="219"/>
      <c r="TRX43" s="219"/>
      <c r="TRY43" s="219"/>
      <c r="TRZ43" s="219"/>
      <c r="TSA43" s="219"/>
      <c r="TSB43" s="219"/>
      <c r="TSC43" s="219"/>
      <c r="TSD43" s="219"/>
      <c r="TSE43" s="219"/>
      <c r="TSF43" s="219"/>
      <c r="TSG43" s="219"/>
      <c r="TSH43" s="219"/>
      <c r="TSI43" s="219"/>
      <c r="TSJ43" s="219"/>
      <c r="TSK43" s="219"/>
      <c r="TSL43" s="219"/>
      <c r="TSM43" s="219"/>
      <c r="TSN43" s="219"/>
      <c r="TSO43" s="219"/>
      <c r="TSP43" s="219"/>
      <c r="TSQ43" s="219"/>
      <c r="TSR43" s="219"/>
      <c r="TSS43" s="219"/>
      <c r="TST43" s="219"/>
      <c r="TSU43" s="219"/>
      <c r="TSV43" s="219"/>
      <c r="TSW43" s="219"/>
      <c r="TSX43" s="219"/>
      <c r="TSY43" s="219"/>
      <c r="TSZ43" s="219"/>
      <c r="TTA43" s="219"/>
      <c r="TTB43" s="219"/>
      <c r="TTC43" s="219"/>
      <c r="TTD43" s="219"/>
      <c r="TTE43" s="219"/>
      <c r="TTF43" s="219"/>
      <c r="TTG43" s="219"/>
      <c r="TTH43" s="219"/>
      <c r="TTI43" s="219"/>
      <c r="TTJ43" s="219"/>
      <c r="TTK43" s="219"/>
      <c r="TTL43" s="219"/>
      <c r="TTM43" s="219"/>
      <c r="TTN43" s="219"/>
      <c r="TTO43" s="219"/>
      <c r="TTP43" s="219"/>
      <c r="TTQ43" s="219"/>
      <c r="TTR43" s="219"/>
      <c r="TTS43" s="219"/>
      <c r="TTT43" s="219"/>
      <c r="TTU43" s="219"/>
      <c r="TTV43" s="219"/>
      <c r="TTW43" s="219"/>
      <c r="TTX43" s="219"/>
      <c r="TTY43" s="219"/>
      <c r="TTZ43" s="219"/>
      <c r="TUA43" s="219"/>
      <c r="TUB43" s="219"/>
      <c r="TUC43" s="219"/>
      <c r="TUD43" s="219"/>
      <c r="TUE43" s="219"/>
      <c r="TUF43" s="219"/>
      <c r="TUG43" s="219"/>
      <c r="TUH43" s="219"/>
      <c r="TUI43" s="219"/>
      <c r="TUJ43" s="219"/>
      <c r="TUK43" s="219"/>
      <c r="TUL43" s="219"/>
      <c r="TUM43" s="219"/>
      <c r="TUN43" s="219"/>
      <c r="TUO43" s="219"/>
      <c r="TUP43" s="219"/>
      <c r="TUQ43" s="219"/>
      <c r="TUR43" s="219"/>
      <c r="TUS43" s="219"/>
      <c r="TUT43" s="219"/>
      <c r="TUU43" s="219"/>
      <c r="TUV43" s="219"/>
      <c r="TUW43" s="219"/>
      <c r="TUX43" s="219"/>
      <c r="TUY43" s="219"/>
      <c r="TUZ43" s="219"/>
      <c r="TVA43" s="219"/>
      <c r="TVB43" s="219"/>
      <c r="TVC43" s="219"/>
      <c r="TVD43" s="219"/>
      <c r="TVE43" s="219"/>
      <c r="TVF43" s="219"/>
      <c r="TVG43" s="219"/>
      <c r="TVH43" s="219"/>
      <c r="TVI43" s="219"/>
      <c r="TVJ43" s="219"/>
      <c r="TVK43" s="219"/>
      <c r="TVL43" s="219"/>
      <c r="TVM43" s="219"/>
      <c r="TVN43" s="219"/>
      <c r="TVO43" s="219"/>
      <c r="TVP43" s="219"/>
      <c r="TVQ43" s="219"/>
      <c r="TVR43" s="219"/>
      <c r="TVS43" s="219"/>
      <c r="TVT43" s="219"/>
      <c r="TVU43" s="219"/>
      <c r="TVV43" s="219"/>
      <c r="TVW43" s="219"/>
      <c r="TVX43" s="219"/>
      <c r="TVY43" s="219"/>
      <c r="TVZ43" s="219"/>
      <c r="TWA43" s="219"/>
      <c r="TWB43" s="219"/>
      <c r="TWC43" s="219"/>
      <c r="TWD43" s="219"/>
      <c r="TWE43" s="219"/>
      <c r="TWF43" s="219"/>
      <c r="TWG43" s="219"/>
      <c r="TWH43" s="219"/>
      <c r="TWI43" s="219"/>
      <c r="TWJ43" s="219"/>
      <c r="TWK43" s="219"/>
      <c r="TWL43" s="219"/>
      <c r="TWM43" s="219"/>
      <c r="TWN43" s="219"/>
      <c r="TWO43" s="219"/>
      <c r="TWP43" s="219"/>
      <c r="TWQ43" s="219"/>
      <c r="TWR43" s="219"/>
      <c r="TWS43" s="219"/>
      <c r="TWT43" s="219"/>
      <c r="TWU43" s="219"/>
      <c r="TWV43" s="219"/>
      <c r="TWW43" s="219"/>
      <c r="TWX43" s="219"/>
      <c r="TWY43" s="219"/>
      <c r="TWZ43" s="219"/>
      <c r="TXA43" s="219"/>
      <c r="TXB43" s="219"/>
      <c r="TXC43" s="219"/>
      <c r="TXD43" s="219"/>
      <c r="TXE43" s="219"/>
      <c r="TXF43" s="219"/>
      <c r="TXG43" s="219"/>
      <c r="TXH43" s="219"/>
      <c r="TXI43" s="219"/>
      <c r="TXJ43" s="219"/>
      <c r="TXK43" s="219"/>
      <c r="TXL43" s="219"/>
      <c r="TXM43" s="219"/>
      <c r="TXN43" s="219"/>
      <c r="TXO43" s="219"/>
      <c r="TXP43" s="219"/>
      <c r="TXQ43" s="219"/>
      <c r="TXR43" s="219"/>
      <c r="TXS43" s="219"/>
      <c r="TXT43" s="219"/>
      <c r="TXU43" s="219"/>
      <c r="TXV43" s="219"/>
      <c r="TXW43" s="219"/>
      <c r="TXX43" s="219"/>
      <c r="TXY43" s="219"/>
      <c r="TXZ43" s="219"/>
      <c r="TYA43" s="219"/>
      <c r="TYB43" s="219"/>
      <c r="TYC43" s="219"/>
      <c r="TYD43" s="219"/>
      <c r="TYE43" s="219"/>
      <c r="TYF43" s="219"/>
      <c r="TYG43" s="219"/>
      <c r="TYH43" s="219"/>
      <c r="TYI43" s="219"/>
      <c r="TYJ43" s="219"/>
      <c r="TYK43" s="219"/>
      <c r="TYL43" s="219"/>
      <c r="TYM43" s="219"/>
      <c r="TYN43" s="219"/>
      <c r="TYO43" s="219"/>
      <c r="TYP43" s="219"/>
      <c r="TYQ43" s="219"/>
      <c r="TYR43" s="219"/>
      <c r="TYS43" s="219"/>
      <c r="TYT43" s="219"/>
      <c r="TYU43" s="219"/>
      <c r="TYV43" s="219"/>
      <c r="TYW43" s="219"/>
      <c r="TYX43" s="219"/>
      <c r="TYY43" s="219"/>
      <c r="TYZ43" s="219"/>
      <c r="TZA43" s="219"/>
      <c r="TZB43" s="219"/>
      <c r="TZC43" s="219"/>
      <c r="TZD43" s="219"/>
      <c r="TZE43" s="219"/>
      <c r="TZF43" s="219"/>
      <c r="TZG43" s="219"/>
      <c r="TZH43" s="219"/>
      <c r="TZI43" s="219"/>
      <c r="TZJ43" s="219"/>
      <c r="TZK43" s="219"/>
      <c r="TZL43" s="219"/>
      <c r="TZM43" s="219"/>
      <c r="TZN43" s="219"/>
      <c r="TZO43" s="219"/>
      <c r="TZP43" s="219"/>
      <c r="TZQ43" s="219"/>
      <c r="TZR43" s="219"/>
      <c r="TZS43" s="219"/>
      <c r="TZT43" s="219"/>
      <c r="TZU43" s="219"/>
      <c r="TZV43" s="219"/>
      <c r="TZW43" s="219"/>
      <c r="TZX43" s="219"/>
      <c r="TZY43" s="219"/>
      <c r="TZZ43" s="219"/>
      <c r="UAA43" s="219"/>
      <c r="UAB43" s="219"/>
      <c r="UAC43" s="219"/>
      <c r="UAD43" s="219"/>
      <c r="UAE43" s="219"/>
      <c r="UAF43" s="219"/>
      <c r="UAG43" s="219"/>
      <c r="UAH43" s="219"/>
      <c r="UAI43" s="219"/>
      <c r="UAJ43" s="219"/>
      <c r="UAK43" s="219"/>
      <c r="UAL43" s="219"/>
      <c r="UAM43" s="219"/>
      <c r="UAN43" s="219"/>
      <c r="UAO43" s="219"/>
      <c r="UAP43" s="219"/>
      <c r="UAQ43" s="219"/>
      <c r="UAR43" s="219"/>
      <c r="UAS43" s="219"/>
      <c r="UAT43" s="219"/>
      <c r="UAU43" s="219"/>
      <c r="UAV43" s="219"/>
      <c r="UAW43" s="219"/>
      <c r="UAX43" s="219"/>
      <c r="UAY43" s="219"/>
      <c r="UAZ43" s="219"/>
      <c r="UBA43" s="219"/>
      <c r="UBB43" s="219"/>
      <c r="UBC43" s="219"/>
      <c r="UBD43" s="219"/>
      <c r="UBE43" s="219"/>
      <c r="UBF43" s="219"/>
      <c r="UBG43" s="219"/>
      <c r="UBH43" s="219"/>
      <c r="UBI43" s="219"/>
      <c r="UBJ43" s="219"/>
      <c r="UBK43" s="219"/>
      <c r="UBL43" s="219"/>
      <c r="UBM43" s="219"/>
      <c r="UBN43" s="219"/>
      <c r="UBO43" s="219"/>
      <c r="UBP43" s="219"/>
      <c r="UBQ43" s="219"/>
      <c r="UBR43" s="219"/>
      <c r="UBS43" s="219"/>
      <c r="UBT43" s="219"/>
      <c r="UBU43" s="219"/>
      <c r="UBV43" s="219"/>
      <c r="UBW43" s="219"/>
      <c r="UBX43" s="219"/>
      <c r="UBY43" s="219"/>
      <c r="UBZ43" s="219"/>
      <c r="UCA43" s="219"/>
      <c r="UCB43" s="219"/>
      <c r="UCC43" s="219"/>
      <c r="UCD43" s="219"/>
      <c r="UCE43" s="219"/>
      <c r="UCF43" s="219"/>
      <c r="UCG43" s="219"/>
      <c r="UCH43" s="219"/>
      <c r="UCI43" s="219"/>
      <c r="UCJ43" s="219"/>
      <c r="UCK43" s="219"/>
      <c r="UCL43" s="219"/>
      <c r="UCM43" s="219"/>
      <c r="UCN43" s="219"/>
      <c r="UCO43" s="219"/>
      <c r="UCP43" s="219"/>
      <c r="UCQ43" s="219"/>
      <c r="UCR43" s="219"/>
      <c r="UCS43" s="219"/>
      <c r="UCT43" s="219"/>
      <c r="UCU43" s="219"/>
      <c r="UCV43" s="219"/>
      <c r="UCW43" s="219"/>
      <c r="UCX43" s="219"/>
      <c r="UCY43" s="219"/>
      <c r="UCZ43" s="219"/>
      <c r="UDA43" s="219"/>
      <c r="UDB43" s="219"/>
      <c r="UDC43" s="219"/>
      <c r="UDD43" s="219"/>
      <c r="UDE43" s="219"/>
      <c r="UDF43" s="219"/>
      <c r="UDG43" s="219"/>
      <c r="UDH43" s="219"/>
      <c r="UDI43" s="219"/>
      <c r="UDJ43" s="219"/>
      <c r="UDK43" s="219"/>
      <c r="UDL43" s="219"/>
      <c r="UDM43" s="219"/>
      <c r="UDN43" s="219"/>
      <c r="UDO43" s="219"/>
      <c r="UDP43" s="219"/>
      <c r="UDQ43" s="219"/>
      <c r="UDR43" s="219"/>
      <c r="UDS43" s="219"/>
      <c r="UDT43" s="219"/>
      <c r="UDU43" s="219"/>
      <c r="UDV43" s="219"/>
      <c r="UDW43" s="219"/>
      <c r="UDX43" s="219"/>
      <c r="UDY43" s="219"/>
      <c r="UDZ43" s="219"/>
      <c r="UEA43" s="219"/>
      <c r="UEB43" s="219"/>
      <c r="UEC43" s="219"/>
      <c r="UED43" s="219"/>
      <c r="UEE43" s="219"/>
      <c r="UEF43" s="219"/>
      <c r="UEG43" s="219"/>
      <c r="UEH43" s="219"/>
      <c r="UEI43" s="219"/>
      <c r="UEJ43" s="219"/>
      <c r="UEK43" s="219"/>
      <c r="UEL43" s="219"/>
      <c r="UEM43" s="219"/>
      <c r="UEN43" s="219"/>
      <c r="UEO43" s="219"/>
      <c r="UEP43" s="219"/>
      <c r="UEQ43" s="219"/>
      <c r="UER43" s="219"/>
      <c r="UES43" s="219"/>
      <c r="UET43" s="219"/>
      <c r="UEU43" s="219"/>
      <c r="UEV43" s="219"/>
      <c r="UEW43" s="219"/>
      <c r="UEX43" s="219"/>
      <c r="UEY43" s="219"/>
      <c r="UEZ43" s="219"/>
      <c r="UFA43" s="219"/>
      <c r="UFB43" s="219"/>
      <c r="UFC43" s="219"/>
      <c r="UFD43" s="219"/>
      <c r="UFE43" s="219"/>
      <c r="UFF43" s="219"/>
      <c r="UFG43" s="219"/>
      <c r="UFH43" s="219"/>
      <c r="UFI43" s="219"/>
      <c r="UFJ43" s="219"/>
      <c r="UFK43" s="219"/>
      <c r="UFL43" s="219"/>
      <c r="UFM43" s="219"/>
      <c r="UFN43" s="219"/>
      <c r="UFO43" s="219"/>
      <c r="UFP43" s="219"/>
      <c r="UFQ43" s="219"/>
      <c r="UFR43" s="219"/>
      <c r="UFS43" s="219"/>
      <c r="UFT43" s="219"/>
      <c r="UFU43" s="219"/>
      <c r="UFV43" s="219"/>
      <c r="UFW43" s="219"/>
      <c r="UFX43" s="219"/>
      <c r="UFY43" s="219"/>
      <c r="UFZ43" s="219"/>
      <c r="UGA43" s="219"/>
      <c r="UGB43" s="219"/>
      <c r="UGC43" s="219"/>
      <c r="UGD43" s="219"/>
      <c r="UGE43" s="219"/>
      <c r="UGF43" s="219"/>
      <c r="UGG43" s="219"/>
      <c r="UGH43" s="219"/>
      <c r="UGI43" s="219"/>
      <c r="UGJ43" s="219"/>
      <c r="UGK43" s="219"/>
      <c r="UGL43" s="219"/>
      <c r="UGM43" s="219"/>
      <c r="UGN43" s="219"/>
      <c r="UGO43" s="219"/>
      <c r="UGP43" s="219"/>
      <c r="UGQ43" s="219"/>
      <c r="UGR43" s="219"/>
      <c r="UGS43" s="219"/>
      <c r="UGT43" s="219"/>
      <c r="UGU43" s="219"/>
      <c r="UGV43" s="219"/>
      <c r="UGW43" s="219"/>
      <c r="UGX43" s="219"/>
      <c r="UGY43" s="219"/>
      <c r="UGZ43" s="219"/>
      <c r="UHA43" s="219"/>
      <c r="UHB43" s="219"/>
      <c r="UHC43" s="219"/>
      <c r="UHD43" s="219"/>
      <c r="UHE43" s="219"/>
      <c r="UHF43" s="219"/>
      <c r="UHG43" s="219"/>
      <c r="UHH43" s="219"/>
      <c r="UHI43" s="219"/>
      <c r="UHJ43" s="219"/>
      <c r="UHK43" s="219"/>
      <c r="UHL43" s="219"/>
      <c r="UHM43" s="219"/>
      <c r="UHN43" s="219"/>
      <c r="UHO43" s="219"/>
      <c r="UHP43" s="219"/>
      <c r="UHQ43" s="219"/>
      <c r="UHR43" s="219"/>
      <c r="UHS43" s="219"/>
      <c r="UHT43" s="219"/>
      <c r="UHU43" s="219"/>
      <c r="UHV43" s="219"/>
      <c r="UHW43" s="219"/>
      <c r="UHX43" s="219"/>
      <c r="UHY43" s="219"/>
      <c r="UHZ43" s="219"/>
      <c r="UIA43" s="219"/>
      <c r="UIB43" s="219"/>
      <c r="UIC43" s="219"/>
      <c r="UID43" s="219"/>
      <c r="UIE43" s="219"/>
      <c r="UIF43" s="219"/>
      <c r="UIG43" s="219"/>
      <c r="UIH43" s="219"/>
      <c r="UII43" s="219"/>
      <c r="UIJ43" s="219"/>
      <c r="UIK43" s="219"/>
      <c r="UIL43" s="219"/>
      <c r="UIM43" s="219"/>
      <c r="UIN43" s="219"/>
      <c r="UIO43" s="219"/>
      <c r="UIP43" s="219"/>
      <c r="UIQ43" s="219"/>
      <c r="UIR43" s="219"/>
      <c r="UIS43" s="219"/>
      <c r="UIT43" s="219"/>
      <c r="UIU43" s="219"/>
      <c r="UIV43" s="219"/>
      <c r="UIW43" s="219"/>
      <c r="UIX43" s="219"/>
      <c r="UIY43" s="219"/>
      <c r="UIZ43" s="219"/>
      <c r="UJA43" s="219"/>
      <c r="UJB43" s="219"/>
      <c r="UJC43" s="219"/>
      <c r="UJD43" s="219"/>
      <c r="UJE43" s="219"/>
      <c r="UJF43" s="219"/>
      <c r="UJG43" s="219"/>
      <c r="UJH43" s="219"/>
      <c r="UJI43" s="219"/>
      <c r="UJJ43" s="219"/>
      <c r="UJK43" s="219"/>
      <c r="UJL43" s="219"/>
      <c r="UJM43" s="219"/>
      <c r="UJN43" s="219"/>
      <c r="UJO43" s="219"/>
      <c r="UJP43" s="219"/>
      <c r="UJQ43" s="219"/>
      <c r="UJR43" s="219"/>
      <c r="UJS43" s="219"/>
      <c r="UJT43" s="219"/>
      <c r="UJU43" s="219"/>
      <c r="UJV43" s="219"/>
      <c r="UJW43" s="219"/>
      <c r="UJX43" s="219"/>
      <c r="UJY43" s="219"/>
      <c r="UJZ43" s="219"/>
      <c r="UKA43" s="219"/>
      <c r="UKB43" s="219"/>
      <c r="UKC43" s="219"/>
      <c r="UKD43" s="219"/>
      <c r="UKE43" s="219"/>
      <c r="UKF43" s="219"/>
      <c r="UKG43" s="219"/>
      <c r="UKH43" s="219"/>
      <c r="UKI43" s="219"/>
      <c r="UKJ43" s="219"/>
      <c r="UKK43" s="219"/>
      <c r="UKL43" s="219"/>
      <c r="UKM43" s="219"/>
      <c r="UKN43" s="219"/>
      <c r="UKO43" s="219"/>
      <c r="UKP43" s="219"/>
      <c r="UKQ43" s="219"/>
      <c r="UKR43" s="219"/>
      <c r="UKS43" s="219"/>
      <c r="UKT43" s="219"/>
      <c r="UKU43" s="219"/>
      <c r="UKV43" s="219"/>
      <c r="UKW43" s="219"/>
      <c r="UKX43" s="219"/>
      <c r="UKY43" s="219"/>
      <c r="UKZ43" s="219"/>
      <c r="ULA43" s="219"/>
      <c r="ULB43" s="219"/>
      <c r="ULC43" s="219"/>
      <c r="ULD43" s="219"/>
      <c r="ULE43" s="219"/>
      <c r="ULF43" s="219"/>
      <c r="ULG43" s="219"/>
      <c r="ULH43" s="219"/>
      <c r="ULI43" s="219"/>
      <c r="ULJ43" s="219"/>
      <c r="ULK43" s="219"/>
      <c r="ULL43" s="219"/>
      <c r="ULM43" s="219"/>
      <c r="ULN43" s="219"/>
      <c r="ULO43" s="219"/>
      <c r="ULP43" s="219"/>
      <c r="ULQ43" s="219"/>
      <c r="ULR43" s="219"/>
      <c r="ULS43" s="219"/>
      <c r="ULT43" s="219"/>
      <c r="ULU43" s="219"/>
      <c r="ULV43" s="219"/>
      <c r="ULW43" s="219"/>
      <c r="ULX43" s="219"/>
      <c r="ULY43" s="219"/>
      <c r="ULZ43" s="219"/>
      <c r="UMA43" s="219"/>
      <c r="UMB43" s="219"/>
      <c r="UMC43" s="219"/>
      <c r="UMD43" s="219"/>
      <c r="UME43" s="219"/>
      <c r="UMF43" s="219"/>
      <c r="UMG43" s="219"/>
      <c r="UMH43" s="219"/>
      <c r="UMI43" s="219"/>
      <c r="UMJ43" s="219"/>
      <c r="UMK43" s="219"/>
      <c r="UML43" s="219"/>
      <c r="UMM43" s="219"/>
      <c r="UMN43" s="219"/>
      <c r="UMO43" s="219"/>
      <c r="UMP43" s="219"/>
      <c r="UMQ43" s="219"/>
      <c r="UMR43" s="219"/>
      <c r="UMS43" s="219"/>
      <c r="UMT43" s="219"/>
      <c r="UMU43" s="219"/>
      <c r="UMV43" s="219"/>
      <c r="UMW43" s="219"/>
      <c r="UMX43" s="219"/>
      <c r="UMY43" s="219"/>
      <c r="UMZ43" s="219"/>
      <c r="UNA43" s="219"/>
      <c r="UNB43" s="219"/>
      <c r="UNC43" s="219"/>
      <c r="UND43" s="219"/>
      <c r="UNE43" s="219"/>
      <c r="UNF43" s="219"/>
      <c r="UNG43" s="219"/>
      <c r="UNH43" s="219"/>
      <c r="UNI43" s="219"/>
      <c r="UNJ43" s="219"/>
      <c r="UNK43" s="219"/>
      <c r="UNL43" s="219"/>
      <c r="UNM43" s="219"/>
      <c r="UNN43" s="219"/>
      <c r="UNO43" s="219"/>
      <c r="UNP43" s="219"/>
      <c r="UNQ43" s="219"/>
      <c r="UNR43" s="219"/>
      <c r="UNS43" s="219"/>
      <c r="UNT43" s="219"/>
      <c r="UNU43" s="219"/>
      <c r="UNV43" s="219"/>
      <c r="UNW43" s="219"/>
      <c r="UNX43" s="219"/>
      <c r="UNY43" s="219"/>
      <c r="UNZ43" s="219"/>
      <c r="UOA43" s="219"/>
      <c r="UOB43" s="219"/>
      <c r="UOC43" s="219"/>
      <c r="UOD43" s="219"/>
      <c r="UOE43" s="219"/>
      <c r="UOF43" s="219"/>
      <c r="UOG43" s="219"/>
      <c r="UOH43" s="219"/>
      <c r="UOI43" s="219"/>
      <c r="UOJ43" s="219"/>
      <c r="UOK43" s="219"/>
      <c r="UOL43" s="219"/>
      <c r="UOM43" s="219"/>
      <c r="UON43" s="219"/>
      <c r="UOO43" s="219"/>
      <c r="UOP43" s="219"/>
      <c r="UOQ43" s="219"/>
      <c r="UOR43" s="219"/>
      <c r="UOS43" s="219"/>
      <c r="UOT43" s="219"/>
      <c r="UOU43" s="219"/>
      <c r="UOV43" s="219"/>
      <c r="UOW43" s="219"/>
      <c r="UOX43" s="219"/>
      <c r="UOY43" s="219"/>
      <c r="UOZ43" s="219"/>
      <c r="UPA43" s="219"/>
      <c r="UPB43" s="219"/>
      <c r="UPC43" s="219"/>
      <c r="UPD43" s="219"/>
      <c r="UPE43" s="219"/>
      <c r="UPF43" s="219"/>
      <c r="UPG43" s="219"/>
      <c r="UPH43" s="219"/>
      <c r="UPI43" s="219"/>
      <c r="UPJ43" s="219"/>
      <c r="UPK43" s="219"/>
      <c r="UPL43" s="219"/>
      <c r="UPM43" s="219"/>
      <c r="UPN43" s="219"/>
      <c r="UPO43" s="219"/>
      <c r="UPP43" s="219"/>
      <c r="UPQ43" s="219"/>
      <c r="UPR43" s="219"/>
      <c r="UPS43" s="219"/>
      <c r="UPT43" s="219"/>
      <c r="UPU43" s="219"/>
      <c r="UPV43" s="219"/>
      <c r="UPW43" s="219"/>
      <c r="UPX43" s="219"/>
      <c r="UPY43" s="219"/>
      <c r="UPZ43" s="219"/>
      <c r="UQA43" s="219"/>
      <c r="UQB43" s="219"/>
      <c r="UQC43" s="219"/>
      <c r="UQD43" s="219"/>
      <c r="UQE43" s="219"/>
      <c r="UQF43" s="219"/>
      <c r="UQG43" s="219"/>
      <c r="UQH43" s="219"/>
      <c r="UQI43" s="219"/>
      <c r="UQJ43" s="219"/>
      <c r="UQK43" s="219"/>
      <c r="UQL43" s="219"/>
      <c r="UQM43" s="219"/>
      <c r="UQN43" s="219"/>
      <c r="UQO43" s="219"/>
      <c r="UQP43" s="219"/>
      <c r="UQQ43" s="219"/>
      <c r="UQR43" s="219"/>
      <c r="UQS43" s="219"/>
      <c r="UQT43" s="219"/>
      <c r="UQU43" s="219"/>
      <c r="UQV43" s="219"/>
      <c r="UQW43" s="219"/>
      <c r="UQX43" s="219"/>
      <c r="UQY43" s="219"/>
      <c r="UQZ43" s="219"/>
      <c r="URA43" s="219"/>
      <c r="URB43" s="219"/>
      <c r="URC43" s="219"/>
      <c r="URD43" s="219"/>
      <c r="URE43" s="219"/>
      <c r="URF43" s="219"/>
      <c r="URG43" s="219"/>
      <c r="URH43" s="219"/>
      <c r="URI43" s="219"/>
      <c r="URJ43" s="219"/>
      <c r="URK43" s="219"/>
      <c r="URL43" s="219"/>
      <c r="URM43" s="219"/>
      <c r="URN43" s="219"/>
      <c r="URO43" s="219"/>
      <c r="URP43" s="219"/>
      <c r="URQ43" s="219"/>
      <c r="URR43" s="219"/>
      <c r="URS43" s="219"/>
      <c r="URT43" s="219"/>
      <c r="URU43" s="219"/>
      <c r="URV43" s="219"/>
      <c r="URW43" s="219"/>
      <c r="URX43" s="219"/>
      <c r="URY43" s="219"/>
      <c r="URZ43" s="219"/>
      <c r="USA43" s="219"/>
      <c r="USB43" s="219"/>
      <c r="USC43" s="219"/>
      <c r="USD43" s="219"/>
      <c r="USE43" s="219"/>
      <c r="USF43" s="219"/>
      <c r="USG43" s="219"/>
      <c r="USH43" s="219"/>
      <c r="USI43" s="219"/>
      <c r="USJ43" s="219"/>
      <c r="USK43" s="219"/>
      <c r="USL43" s="219"/>
      <c r="USM43" s="219"/>
      <c r="USN43" s="219"/>
      <c r="USO43" s="219"/>
      <c r="USP43" s="219"/>
      <c r="USQ43" s="219"/>
      <c r="USR43" s="219"/>
      <c r="USS43" s="219"/>
      <c r="UST43" s="219"/>
      <c r="USU43" s="219"/>
      <c r="USV43" s="219"/>
      <c r="USW43" s="219"/>
      <c r="USX43" s="219"/>
      <c r="USY43" s="219"/>
      <c r="USZ43" s="219"/>
      <c r="UTA43" s="219"/>
      <c r="UTB43" s="219"/>
      <c r="UTC43" s="219"/>
      <c r="UTD43" s="219"/>
      <c r="UTE43" s="219"/>
      <c r="UTF43" s="219"/>
      <c r="UTG43" s="219"/>
      <c r="UTH43" s="219"/>
      <c r="UTI43" s="219"/>
      <c r="UTJ43" s="219"/>
      <c r="UTK43" s="219"/>
      <c r="UTL43" s="219"/>
      <c r="UTM43" s="219"/>
      <c r="UTN43" s="219"/>
      <c r="UTO43" s="219"/>
      <c r="UTP43" s="219"/>
      <c r="UTQ43" s="219"/>
      <c r="UTR43" s="219"/>
      <c r="UTS43" s="219"/>
      <c r="UTT43" s="219"/>
      <c r="UTU43" s="219"/>
      <c r="UTV43" s="219"/>
      <c r="UTW43" s="219"/>
      <c r="UTX43" s="219"/>
      <c r="UTY43" s="219"/>
      <c r="UTZ43" s="219"/>
      <c r="UUA43" s="219"/>
      <c r="UUB43" s="219"/>
      <c r="UUC43" s="219"/>
      <c r="UUD43" s="219"/>
      <c r="UUE43" s="219"/>
      <c r="UUF43" s="219"/>
      <c r="UUG43" s="219"/>
      <c r="UUH43" s="219"/>
      <c r="UUI43" s="219"/>
      <c r="UUJ43" s="219"/>
      <c r="UUK43" s="219"/>
      <c r="UUL43" s="219"/>
      <c r="UUM43" s="219"/>
      <c r="UUN43" s="219"/>
      <c r="UUO43" s="219"/>
      <c r="UUP43" s="219"/>
      <c r="UUQ43" s="219"/>
      <c r="UUR43" s="219"/>
      <c r="UUS43" s="219"/>
      <c r="UUT43" s="219"/>
      <c r="UUU43" s="219"/>
      <c r="UUV43" s="219"/>
      <c r="UUW43" s="219"/>
      <c r="UUX43" s="219"/>
      <c r="UUY43" s="219"/>
      <c r="UUZ43" s="219"/>
      <c r="UVA43" s="219"/>
      <c r="UVB43" s="219"/>
      <c r="UVC43" s="219"/>
      <c r="UVD43" s="219"/>
      <c r="UVE43" s="219"/>
      <c r="UVF43" s="219"/>
      <c r="UVG43" s="219"/>
      <c r="UVH43" s="219"/>
      <c r="UVI43" s="219"/>
      <c r="UVJ43" s="219"/>
      <c r="UVK43" s="219"/>
      <c r="UVL43" s="219"/>
      <c r="UVM43" s="219"/>
      <c r="UVN43" s="219"/>
      <c r="UVO43" s="219"/>
      <c r="UVP43" s="219"/>
      <c r="UVQ43" s="219"/>
      <c r="UVR43" s="219"/>
      <c r="UVS43" s="219"/>
      <c r="UVT43" s="219"/>
      <c r="UVU43" s="219"/>
      <c r="UVV43" s="219"/>
      <c r="UVW43" s="219"/>
      <c r="UVX43" s="219"/>
      <c r="UVY43" s="219"/>
      <c r="UVZ43" s="219"/>
      <c r="UWA43" s="219"/>
      <c r="UWB43" s="219"/>
      <c r="UWC43" s="219"/>
      <c r="UWD43" s="219"/>
      <c r="UWE43" s="219"/>
      <c r="UWF43" s="219"/>
      <c r="UWG43" s="219"/>
      <c r="UWH43" s="219"/>
      <c r="UWI43" s="219"/>
      <c r="UWJ43" s="219"/>
      <c r="UWK43" s="219"/>
      <c r="UWL43" s="219"/>
      <c r="UWM43" s="219"/>
      <c r="UWN43" s="219"/>
      <c r="UWO43" s="219"/>
      <c r="UWP43" s="219"/>
      <c r="UWQ43" s="219"/>
      <c r="UWR43" s="219"/>
      <c r="UWS43" s="219"/>
      <c r="UWT43" s="219"/>
      <c r="UWU43" s="219"/>
      <c r="UWV43" s="219"/>
      <c r="UWW43" s="219"/>
      <c r="UWX43" s="219"/>
      <c r="UWY43" s="219"/>
      <c r="UWZ43" s="219"/>
      <c r="UXA43" s="219"/>
      <c r="UXB43" s="219"/>
      <c r="UXC43" s="219"/>
      <c r="UXD43" s="219"/>
      <c r="UXE43" s="219"/>
      <c r="UXF43" s="219"/>
      <c r="UXG43" s="219"/>
      <c r="UXH43" s="219"/>
      <c r="UXI43" s="219"/>
      <c r="UXJ43" s="219"/>
      <c r="UXK43" s="219"/>
      <c r="UXL43" s="219"/>
      <c r="UXM43" s="219"/>
      <c r="UXN43" s="219"/>
      <c r="UXO43" s="219"/>
      <c r="UXP43" s="219"/>
      <c r="UXQ43" s="219"/>
      <c r="UXR43" s="219"/>
      <c r="UXS43" s="219"/>
      <c r="UXT43" s="219"/>
      <c r="UXU43" s="219"/>
      <c r="UXV43" s="219"/>
      <c r="UXW43" s="219"/>
      <c r="UXX43" s="219"/>
      <c r="UXY43" s="219"/>
      <c r="UXZ43" s="219"/>
      <c r="UYA43" s="219"/>
      <c r="UYB43" s="219"/>
      <c r="UYC43" s="219"/>
      <c r="UYD43" s="219"/>
      <c r="UYE43" s="219"/>
      <c r="UYF43" s="219"/>
      <c r="UYG43" s="219"/>
      <c r="UYH43" s="219"/>
      <c r="UYI43" s="219"/>
      <c r="UYJ43" s="219"/>
      <c r="UYK43" s="219"/>
      <c r="UYL43" s="219"/>
      <c r="UYM43" s="219"/>
      <c r="UYN43" s="219"/>
      <c r="UYO43" s="219"/>
      <c r="UYP43" s="219"/>
      <c r="UYQ43" s="219"/>
      <c r="UYR43" s="219"/>
      <c r="UYS43" s="219"/>
      <c r="UYT43" s="219"/>
      <c r="UYU43" s="219"/>
      <c r="UYV43" s="219"/>
      <c r="UYW43" s="219"/>
      <c r="UYX43" s="219"/>
      <c r="UYY43" s="219"/>
      <c r="UYZ43" s="219"/>
      <c r="UZA43" s="219"/>
      <c r="UZB43" s="219"/>
      <c r="UZC43" s="219"/>
      <c r="UZD43" s="219"/>
      <c r="UZE43" s="219"/>
      <c r="UZF43" s="219"/>
      <c r="UZG43" s="219"/>
      <c r="UZH43" s="219"/>
      <c r="UZI43" s="219"/>
      <c r="UZJ43" s="219"/>
      <c r="UZK43" s="219"/>
      <c r="UZL43" s="219"/>
      <c r="UZM43" s="219"/>
      <c r="UZN43" s="219"/>
      <c r="UZO43" s="219"/>
      <c r="UZP43" s="219"/>
      <c r="UZQ43" s="219"/>
      <c r="UZR43" s="219"/>
      <c r="UZS43" s="219"/>
      <c r="UZT43" s="219"/>
      <c r="UZU43" s="219"/>
      <c r="UZV43" s="219"/>
      <c r="UZW43" s="219"/>
      <c r="UZX43" s="219"/>
      <c r="UZY43" s="219"/>
      <c r="UZZ43" s="219"/>
      <c r="VAA43" s="219"/>
      <c r="VAB43" s="219"/>
      <c r="VAC43" s="219"/>
      <c r="VAD43" s="219"/>
      <c r="VAE43" s="219"/>
      <c r="VAF43" s="219"/>
      <c r="VAG43" s="219"/>
      <c r="VAH43" s="219"/>
      <c r="VAI43" s="219"/>
      <c r="VAJ43" s="219"/>
      <c r="VAK43" s="219"/>
      <c r="VAL43" s="219"/>
      <c r="VAM43" s="219"/>
      <c r="VAN43" s="219"/>
      <c r="VAO43" s="219"/>
      <c r="VAP43" s="219"/>
      <c r="VAQ43" s="219"/>
      <c r="VAR43" s="219"/>
      <c r="VAS43" s="219"/>
      <c r="VAT43" s="219"/>
      <c r="VAU43" s="219"/>
      <c r="VAV43" s="219"/>
      <c r="VAW43" s="219"/>
      <c r="VAX43" s="219"/>
      <c r="VAY43" s="219"/>
      <c r="VAZ43" s="219"/>
      <c r="VBA43" s="219"/>
      <c r="VBB43" s="219"/>
      <c r="VBC43" s="219"/>
      <c r="VBD43" s="219"/>
      <c r="VBE43" s="219"/>
      <c r="VBF43" s="219"/>
      <c r="VBG43" s="219"/>
      <c r="VBH43" s="219"/>
      <c r="VBI43" s="219"/>
      <c r="VBJ43" s="219"/>
      <c r="VBK43" s="219"/>
      <c r="VBL43" s="219"/>
      <c r="VBM43" s="219"/>
      <c r="VBN43" s="219"/>
      <c r="VBO43" s="219"/>
      <c r="VBP43" s="219"/>
      <c r="VBQ43" s="219"/>
      <c r="VBR43" s="219"/>
      <c r="VBS43" s="219"/>
      <c r="VBT43" s="219"/>
      <c r="VBU43" s="219"/>
      <c r="VBV43" s="219"/>
      <c r="VBW43" s="219"/>
      <c r="VBX43" s="219"/>
      <c r="VBY43" s="219"/>
      <c r="VBZ43" s="219"/>
      <c r="VCA43" s="219"/>
      <c r="VCB43" s="219"/>
      <c r="VCC43" s="219"/>
      <c r="VCD43" s="219"/>
      <c r="VCE43" s="219"/>
      <c r="VCF43" s="219"/>
      <c r="VCG43" s="219"/>
      <c r="VCH43" s="219"/>
      <c r="VCI43" s="219"/>
      <c r="VCJ43" s="219"/>
      <c r="VCK43" s="219"/>
      <c r="VCL43" s="219"/>
      <c r="VCM43" s="219"/>
      <c r="VCN43" s="219"/>
      <c r="VCO43" s="219"/>
      <c r="VCP43" s="219"/>
      <c r="VCQ43" s="219"/>
      <c r="VCR43" s="219"/>
      <c r="VCS43" s="219"/>
      <c r="VCT43" s="219"/>
      <c r="VCU43" s="219"/>
      <c r="VCV43" s="219"/>
      <c r="VCW43" s="219"/>
      <c r="VCX43" s="219"/>
      <c r="VCY43" s="219"/>
      <c r="VCZ43" s="219"/>
      <c r="VDA43" s="219"/>
      <c r="VDB43" s="219"/>
      <c r="VDC43" s="219"/>
      <c r="VDD43" s="219"/>
      <c r="VDE43" s="219"/>
      <c r="VDF43" s="219"/>
      <c r="VDG43" s="219"/>
      <c r="VDH43" s="219"/>
      <c r="VDI43" s="219"/>
      <c r="VDJ43" s="219"/>
      <c r="VDK43" s="219"/>
      <c r="VDL43" s="219"/>
      <c r="VDM43" s="219"/>
      <c r="VDN43" s="219"/>
      <c r="VDO43" s="219"/>
      <c r="VDP43" s="219"/>
      <c r="VDQ43" s="219"/>
      <c r="VDR43" s="219"/>
      <c r="VDS43" s="219"/>
      <c r="VDT43" s="219"/>
      <c r="VDU43" s="219"/>
      <c r="VDV43" s="219"/>
      <c r="VDW43" s="219"/>
      <c r="VDX43" s="219"/>
      <c r="VDY43" s="219"/>
      <c r="VDZ43" s="219"/>
      <c r="VEA43" s="219"/>
      <c r="VEB43" s="219"/>
      <c r="VEC43" s="219"/>
      <c r="VED43" s="219"/>
      <c r="VEE43" s="219"/>
      <c r="VEF43" s="219"/>
      <c r="VEG43" s="219"/>
      <c r="VEH43" s="219"/>
      <c r="VEI43" s="219"/>
      <c r="VEJ43" s="219"/>
      <c r="VEK43" s="219"/>
      <c r="VEL43" s="219"/>
      <c r="VEM43" s="219"/>
      <c r="VEN43" s="219"/>
      <c r="VEO43" s="219"/>
      <c r="VEP43" s="219"/>
      <c r="VEQ43" s="219"/>
      <c r="VER43" s="219"/>
      <c r="VES43" s="219"/>
      <c r="VET43" s="219"/>
      <c r="VEU43" s="219"/>
      <c r="VEV43" s="219"/>
      <c r="VEW43" s="219"/>
      <c r="VEX43" s="219"/>
      <c r="VEY43" s="219"/>
      <c r="VEZ43" s="219"/>
      <c r="VFA43" s="219"/>
      <c r="VFB43" s="219"/>
      <c r="VFC43" s="219"/>
      <c r="VFD43" s="219"/>
      <c r="VFE43" s="219"/>
      <c r="VFF43" s="219"/>
      <c r="VFG43" s="219"/>
      <c r="VFH43" s="219"/>
      <c r="VFI43" s="219"/>
      <c r="VFJ43" s="219"/>
      <c r="VFK43" s="219"/>
      <c r="VFL43" s="219"/>
      <c r="VFM43" s="219"/>
      <c r="VFN43" s="219"/>
      <c r="VFO43" s="219"/>
      <c r="VFP43" s="219"/>
      <c r="VFQ43" s="219"/>
      <c r="VFR43" s="219"/>
      <c r="VFS43" s="219"/>
      <c r="VFT43" s="219"/>
      <c r="VFU43" s="219"/>
      <c r="VFV43" s="219"/>
      <c r="VFW43" s="219"/>
      <c r="VFX43" s="219"/>
      <c r="VFY43" s="219"/>
      <c r="VFZ43" s="219"/>
      <c r="VGA43" s="219"/>
      <c r="VGB43" s="219"/>
      <c r="VGC43" s="219"/>
      <c r="VGD43" s="219"/>
      <c r="VGE43" s="219"/>
      <c r="VGF43" s="219"/>
      <c r="VGG43" s="219"/>
      <c r="VGH43" s="219"/>
      <c r="VGI43" s="219"/>
      <c r="VGJ43" s="219"/>
      <c r="VGK43" s="219"/>
      <c r="VGL43" s="219"/>
      <c r="VGM43" s="219"/>
      <c r="VGN43" s="219"/>
      <c r="VGO43" s="219"/>
      <c r="VGP43" s="219"/>
      <c r="VGQ43" s="219"/>
      <c r="VGR43" s="219"/>
      <c r="VGS43" s="219"/>
      <c r="VGT43" s="219"/>
      <c r="VGU43" s="219"/>
      <c r="VGV43" s="219"/>
      <c r="VGW43" s="219"/>
      <c r="VGX43" s="219"/>
      <c r="VGY43" s="219"/>
      <c r="VGZ43" s="219"/>
      <c r="VHA43" s="219"/>
      <c r="VHB43" s="219"/>
      <c r="VHC43" s="219"/>
      <c r="VHD43" s="219"/>
      <c r="VHE43" s="219"/>
      <c r="VHF43" s="219"/>
      <c r="VHG43" s="219"/>
      <c r="VHH43" s="219"/>
      <c r="VHI43" s="219"/>
      <c r="VHJ43" s="219"/>
      <c r="VHK43" s="219"/>
      <c r="VHL43" s="219"/>
      <c r="VHM43" s="219"/>
      <c r="VHN43" s="219"/>
      <c r="VHO43" s="219"/>
      <c r="VHP43" s="219"/>
      <c r="VHQ43" s="219"/>
      <c r="VHR43" s="219"/>
      <c r="VHS43" s="219"/>
      <c r="VHT43" s="219"/>
      <c r="VHU43" s="219"/>
      <c r="VHV43" s="219"/>
      <c r="VHW43" s="219"/>
      <c r="VHX43" s="219"/>
      <c r="VHY43" s="219"/>
      <c r="VHZ43" s="219"/>
      <c r="VIA43" s="219"/>
      <c r="VIB43" s="219"/>
      <c r="VIC43" s="219"/>
      <c r="VID43" s="219"/>
      <c r="VIE43" s="219"/>
      <c r="VIF43" s="219"/>
      <c r="VIG43" s="219"/>
      <c r="VIH43" s="219"/>
      <c r="VII43" s="219"/>
      <c r="VIJ43" s="219"/>
      <c r="VIK43" s="219"/>
      <c r="VIL43" s="219"/>
      <c r="VIM43" s="219"/>
      <c r="VIN43" s="219"/>
      <c r="VIO43" s="219"/>
      <c r="VIP43" s="219"/>
      <c r="VIQ43" s="219"/>
      <c r="VIR43" s="219"/>
      <c r="VIS43" s="219"/>
      <c r="VIT43" s="219"/>
      <c r="VIU43" s="219"/>
      <c r="VIV43" s="219"/>
      <c r="VIW43" s="219"/>
      <c r="VIX43" s="219"/>
      <c r="VIY43" s="219"/>
      <c r="VIZ43" s="219"/>
      <c r="VJA43" s="219"/>
      <c r="VJB43" s="219"/>
      <c r="VJC43" s="219"/>
      <c r="VJD43" s="219"/>
      <c r="VJE43" s="219"/>
      <c r="VJF43" s="219"/>
      <c r="VJG43" s="219"/>
      <c r="VJH43" s="219"/>
      <c r="VJI43" s="219"/>
      <c r="VJJ43" s="219"/>
      <c r="VJK43" s="219"/>
      <c r="VJL43" s="219"/>
      <c r="VJM43" s="219"/>
      <c r="VJN43" s="219"/>
      <c r="VJO43" s="219"/>
      <c r="VJP43" s="219"/>
      <c r="VJQ43" s="219"/>
      <c r="VJR43" s="219"/>
      <c r="VJS43" s="219"/>
      <c r="VJT43" s="219"/>
      <c r="VJU43" s="219"/>
      <c r="VJV43" s="219"/>
      <c r="VJW43" s="219"/>
      <c r="VJX43" s="219"/>
      <c r="VJY43" s="219"/>
      <c r="VJZ43" s="219"/>
      <c r="VKA43" s="219"/>
      <c r="VKB43" s="219"/>
      <c r="VKC43" s="219"/>
      <c r="VKD43" s="219"/>
      <c r="VKE43" s="219"/>
      <c r="VKF43" s="219"/>
      <c r="VKG43" s="219"/>
      <c r="VKH43" s="219"/>
      <c r="VKI43" s="219"/>
      <c r="VKJ43" s="219"/>
      <c r="VKK43" s="219"/>
      <c r="VKL43" s="219"/>
      <c r="VKM43" s="219"/>
      <c r="VKN43" s="219"/>
      <c r="VKO43" s="219"/>
      <c r="VKP43" s="219"/>
      <c r="VKQ43" s="219"/>
      <c r="VKR43" s="219"/>
      <c r="VKS43" s="219"/>
      <c r="VKT43" s="219"/>
      <c r="VKU43" s="219"/>
      <c r="VKV43" s="219"/>
      <c r="VKW43" s="219"/>
      <c r="VKX43" s="219"/>
      <c r="VKY43" s="219"/>
      <c r="VKZ43" s="219"/>
      <c r="VLA43" s="219"/>
      <c r="VLB43" s="219"/>
      <c r="VLC43" s="219"/>
      <c r="VLD43" s="219"/>
      <c r="VLE43" s="219"/>
      <c r="VLF43" s="219"/>
      <c r="VLG43" s="219"/>
      <c r="VLH43" s="219"/>
      <c r="VLI43" s="219"/>
      <c r="VLJ43" s="219"/>
      <c r="VLK43" s="219"/>
      <c r="VLL43" s="219"/>
      <c r="VLM43" s="219"/>
      <c r="VLN43" s="219"/>
      <c r="VLO43" s="219"/>
      <c r="VLP43" s="219"/>
      <c r="VLQ43" s="219"/>
      <c r="VLR43" s="219"/>
      <c r="VLS43" s="219"/>
      <c r="VLT43" s="219"/>
      <c r="VLU43" s="219"/>
      <c r="VLV43" s="219"/>
      <c r="VLW43" s="219"/>
      <c r="VLX43" s="219"/>
      <c r="VLY43" s="219"/>
      <c r="VLZ43" s="219"/>
      <c r="VMA43" s="219"/>
      <c r="VMB43" s="219"/>
      <c r="VMC43" s="219"/>
      <c r="VMD43" s="219"/>
      <c r="VME43" s="219"/>
      <c r="VMF43" s="219"/>
      <c r="VMG43" s="219"/>
      <c r="VMH43" s="219"/>
      <c r="VMI43" s="219"/>
      <c r="VMJ43" s="219"/>
      <c r="VMK43" s="219"/>
      <c r="VML43" s="219"/>
      <c r="VMM43" s="219"/>
      <c r="VMN43" s="219"/>
      <c r="VMO43" s="219"/>
      <c r="VMP43" s="219"/>
      <c r="VMQ43" s="219"/>
      <c r="VMR43" s="219"/>
      <c r="VMS43" s="219"/>
      <c r="VMT43" s="219"/>
      <c r="VMU43" s="219"/>
      <c r="VMV43" s="219"/>
      <c r="VMW43" s="219"/>
      <c r="VMX43" s="219"/>
      <c r="VMY43" s="219"/>
      <c r="VMZ43" s="219"/>
      <c r="VNA43" s="219"/>
      <c r="VNB43" s="219"/>
      <c r="VNC43" s="219"/>
      <c r="VND43" s="219"/>
      <c r="VNE43" s="219"/>
      <c r="VNF43" s="219"/>
      <c r="VNG43" s="219"/>
      <c r="VNH43" s="219"/>
      <c r="VNI43" s="219"/>
      <c r="VNJ43" s="219"/>
      <c r="VNK43" s="219"/>
      <c r="VNL43" s="219"/>
      <c r="VNM43" s="219"/>
      <c r="VNN43" s="219"/>
      <c r="VNO43" s="219"/>
      <c r="VNP43" s="219"/>
      <c r="VNQ43" s="219"/>
      <c r="VNR43" s="219"/>
      <c r="VNS43" s="219"/>
      <c r="VNT43" s="219"/>
      <c r="VNU43" s="219"/>
      <c r="VNV43" s="219"/>
      <c r="VNW43" s="219"/>
      <c r="VNX43" s="219"/>
      <c r="VNY43" s="219"/>
      <c r="VNZ43" s="219"/>
      <c r="VOA43" s="219"/>
      <c r="VOB43" s="219"/>
      <c r="VOC43" s="219"/>
      <c r="VOD43" s="219"/>
      <c r="VOE43" s="219"/>
      <c r="VOF43" s="219"/>
      <c r="VOG43" s="219"/>
      <c r="VOH43" s="219"/>
      <c r="VOI43" s="219"/>
      <c r="VOJ43" s="219"/>
      <c r="VOK43" s="219"/>
      <c r="VOL43" s="219"/>
      <c r="VOM43" s="219"/>
      <c r="VON43" s="219"/>
      <c r="VOO43" s="219"/>
      <c r="VOP43" s="219"/>
      <c r="VOQ43" s="219"/>
      <c r="VOR43" s="219"/>
      <c r="VOS43" s="219"/>
      <c r="VOT43" s="219"/>
      <c r="VOU43" s="219"/>
      <c r="VOV43" s="219"/>
      <c r="VOW43" s="219"/>
      <c r="VOX43" s="219"/>
      <c r="VOY43" s="219"/>
      <c r="VOZ43" s="219"/>
      <c r="VPA43" s="219"/>
      <c r="VPB43" s="219"/>
      <c r="VPC43" s="219"/>
      <c r="VPD43" s="219"/>
      <c r="VPE43" s="219"/>
      <c r="VPF43" s="219"/>
      <c r="VPG43" s="219"/>
      <c r="VPH43" s="219"/>
      <c r="VPI43" s="219"/>
      <c r="VPJ43" s="219"/>
      <c r="VPK43" s="219"/>
      <c r="VPL43" s="219"/>
      <c r="VPM43" s="219"/>
      <c r="VPN43" s="219"/>
      <c r="VPO43" s="219"/>
      <c r="VPP43" s="219"/>
      <c r="VPQ43" s="219"/>
      <c r="VPR43" s="219"/>
      <c r="VPS43" s="219"/>
      <c r="VPT43" s="219"/>
      <c r="VPU43" s="219"/>
      <c r="VPV43" s="219"/>
      <c r="VPW43" s="219"/>
      <c r="VPX43" s="219"/>
      <c r="VPY43" s="219"/>
      <c r="VPZ43" s="219"/>
      <c r="VQA43" s="219"/>
      <c r="VQB43" s="219"/>
      <c r="VQC43" s="219"/>
      <c r="VQD43" s="219"/>
      <c r="VQE43" s="219"/>
      <c r="VQF43" s="219"/>
      <c r="VQG43" s="219"/>
      <c r="VQH43" s="219"/>
      <c r="VQI43" s="219"/>
      <c r="VQJ43" s="219"/>
      <c r="VQK43" s="219"/>
      <c r="VQL43" s="219"/>
      <c r="VQM43" s="219"/>
      <c r="VQN43" s="219"/>
      <c r="VQO43" s="219"/>
      <c r="VQP43" s="219"/>
      <c r="VQQ43" s="219"/>
      <c r="VQR43" s="219"/>
      <c r="VQS43" s="219"/>
      <c r="VQT43" s="219"/>
      <c r="VQU43" s="219"/>
      <c r="VQV43" s="219"/>
      <c r="VQW43" s="219"/>
      <c r="VQX43" s="219"/>
      <c r="VQY43" s="219"/>
      <c r="VQZ43" s="219"/>
      <c r="VRA43" s="219"/>
      <c r="VRB43" s="219"/>
      <c r="VRC43" s="219"/>
      <c r="VRD43" s="219"/>
      <c r="VRE43" s="219"/>
      <c r="VRF43" s="219"/>
      <c r="VRG43" s="219"/>
      <c r="VRH43" s="219"/>
      <c r="VRI43" s="219"/>
      <c r="VRJ43" s="219"/>
      <c r="VRK43" s="219"/>
      <c r="VRL43" s="219"/>
      <c r="VRM43" s="219"/>
      <c r="VRN43" s="219"/>
      <c r="VRO43" s="219"/>
      <c r="VRP43" s="219"/>
      <c r="VRQ43" s="219"/>
      <c r="VRR43" s="219"/>
      <c r="VRS43" s="219"/>
      <c r="VRT43" s="219"/>
      <c r="VRU43" s="219"/>
      <c r="VRV43" s="219"/>
      <c r="VRW43" s="219"/>
      <c r="VRX43" s="219"/>
      <c r="VRY43" s="219"/>
      <c r="VRZ43" s="219"/>
      <c r="VSA43" s="219"/>
      <c r="VSB43" s="219"/>
      <c r="VSC43" s="219"/>
      <c r="VSD43" s="219"/>
      <c r="VSE43" s="219"/>
      <c r="VSF43" s="219"/>
      <c r="VSG43" s="219"/>
      <c r="VSH43" s="219"/>
      <c r="VSI43" s="219"/>
      <c r="VSJ43" s="219"/>
      <c r="VSK43" s="219"/>
      <c r="VSL43" s="219"/>
      <c r="VSM43" s="219"/>
      <c r="VSN43" s="219"/>
      <c r="VSO43" s="219"/>
      <c r="VSP43" s="219"/>
      <c r="VSQ43" s="219"/>
      <c r="VSR43" s="219"/>
      <c r="VSS43" s="219"/>
      <c r="VST43" s="219"/>
      <c r="VSU43" s="219"/>
      <c r="VSV43" s="219"/>
      <c r="VSW43" s="219"/>
      <c r="VSX43" s="219"/>
      <c r="VSY43" s="219"/>
      <c r="VSZ43" s="219"/>
      <c r="VTA43" s="219"/>
      <c r="VTB43" s="219"/>
      <c r="VTC43" s="219"/>
      <c r="VTD43" s="219"/>
      <c r="VTE43" s="219"/>
      <c r="VTF43" s="219"/>
      <c r="VTG43" s="219"/>
      <c r="VTH43" s="219"/>
      <c r="VTI43" s="219"/>
      <c r="VTJ43" s="219"/>
      <c r="VTK43" s="219"/>
      <c r="VTL43" s="219"/>
      <c r="VTM43" s="219"/>
      <c r="VTN43" s="219"/>
      <c r="VTO43" s="219"/>
      <c r="VTP43" s="219"/>
      <c r="VTQ43" s="219"/>
      <c r="VTR43" s="219"/>
      <c r="VTS43" s="219"/>
      <c r="VTT43" s="219"/>
      <c r="VTU43" s="219"/>
      <c r="VTV43" s="219"/>
      <c r="VTW43" s="219"/>
      <c r="VTX43" s="219"/>
      <c r="VTY43" s="219"/>
      <c r="VTZ43" s="219"/>
      <c r="VUA43" s="219"/>
      <c r="VUB43" s="219"/>
      <c r="VUC43" s="219"/>
      <c r="VUD43" s="219"/>
      <c r="VUE43" s="219"/>
      <c r="VUF43" s="219"/>
      <c r="VUG43" s="219"/>
      <c r="VUH43" s="219"/>
      <c r="VUI43" s="219"/>
      <c r="VUJ43" s="219"/>
      <c r="VUK43" s="219"/>
      <c r="VUL43" s="219"/>
      <c r="VUM43" s="219"/>
      <c r="VUN43" s="219"/>
      <c r="VUO43" s="219"/>
      <c r="VUP43" s="219"/>
      <c r="VUQ43" s="219"/>
      <c r="VUR43" s="219"/>
      <c r="VUS43" s="219"/>
      <c r="VUT43" s="219"/>
      <c r="VUU43" s="219"/>
      <c r="VUV43" s="219"/>
      <c r="VUW43" s="219"/>
      <c r="VUX43" s="219"/>
      <c r="VUY43" s="219"/>
      <c r="VUZ43" s="219"/>
      <c r="VVA43" s="219"/>
      <c r="VVB43" s="219"/>
      <c r="VVC43" s="219"/>
      <c r="VVD43" s="219"/>
      <c r="VVE43" s="219"/>
      <c r="VVF43" s="219"/>
      <c r="VVG43" s="219"/>
      <c r="VVH43" s="219"/>
      <c r="VVI43" s="219"/>
      <c r="VVJ43" s="219"/>
      <c r="VVK43" s="219"/>
      <c r="VVL43" s="219"/>
      <c r="VVM43" s="219"/>
      <c r="VVN43" s="219"/>
      <c r="VVO43" s="219"/>
      <c r="VVP43" s="219"/>
      <c r="VVQ43" s="219"/>
      <c r="VVR43" s="219"/>
      <c r="VVS43" s="219"/>
      <c r="VVT43" s="219"/>
      <c r="VVU43" s="219"/>
      <c r="VVV43" s="219"/>
      <c r="VVW43" s="219"/>
      <c r="VVX43" s="219"/>
      <c r="VVY43" s="219"/>
      <c r="VVZ43" s="219"/>
      <c r="VWA43" s="219"/>
      <c r="VWB43" s="219"/>
      <c r="VWC43" s="219"/>
      <c r="VWD43" s="219"/>
      <c r="VWE43" s="219"/>
      <c r="VWF43" s="219"/>
      <c r="VWG43" s="219"/>
      <c r="VWH43" s="219"/>
      <c r="VWI43" s="219"/>
      <c r="VWJ43" s="219"/>
      <c r="VWK43" s="219"/>
      <c r="VWL43" s="219"/>
      <c r="VWM43" s="219"/>
      <c r="VWN43" s="219"/>
      <c r="VWO43" s="219"/>
      <c r="VWP43" s="219"/>
      <c r="VWQ43" s="219"/>
      <c r="VWR43" s="219"/>
      <c r="VWS43" s="219"/>
      <c r="VWT43" s="219"/>
      <c r="VWU43" s="219"/>
      <c r="VWV43" s="219"/>
      <c r="VWW43" s="219"/>
      <c r="VWX43" s="219"/>
      <c r="VWY43" s="219"/>
      <c r="VWZ43" s="219"/>
      <c r="VXA43" s="219"/>
      <c r="VXB43" s="219"/>
      <c r="VXC43" s="219"/>
      <c r="VXD43" s="219"/>
      <c r="VXE43" s="219"/>
      <c r="VXF43" s="219"/>
      <c r="VXG43" s="219"/>
      <c r="VXH43" s="219"/>
      <c r="VXI43" s="219"/>
      <c r="VXJ43" s="219"/>
      <c r="VXK43" s="219"/>
      <c r="VXL43" s="219"/>
      <c r="VXM43" s="219"/>
      <c r="VXN43" s="219"/>
      <c r="VXO43" s="219"/>
      <c r="VXP43" s="219"/>
      <c r="VXQ43" s="219"/>
      <c r="VXR43" s="219"/>
      <c r="VXS43" s="219"/>
      <c r="VXT43" s="219"/>
      <c r="VXU43" s="219"/>
      <c r="VXV43" s="219"/>
      <c r="VXW43" s="219"/>
      <c r="VXX43" s="219"/>
      <c r="VXY43" s="219"/>
      <c r="VXZ43" s="219"/>
      <c r="VYA43" s="219"/>
      <c r="VYB43" s="219"/>
      <c r="VYC43" s="219"/>
      <c r="VYD43" s="219"/>
      <c r="VYE43" s="219"/>
      <c r="VYF43" s="219"/>
      <c r="VYG43" s="219"/>
      <c r="VYH43" s="219"/>
      <c r="VYI43" s="219"/>
      <c r="VYJ43" s="219"/>
      <c r="VYK43" s="219"/>
      <c r="VYL43" s="219"/>
      <c r="VYM43" s="219"/>
      <c r="VYN43" s="219"/>
      <c r="VYO43" s="219"/>
      <c r="VYP43" s="219"/>
      <c r="VYQ43" s="219"/>
      <c r="VYR43" s="219"/>
      <c r="VYS43" s="219"/>
      <c r="VYT43" s="219"/>
      <c r="VYU43" s="219"/>
      <c r="VYV43" s="219"/>
      <c r="VYW43" s="219"/>
      <c r="VYX43" s="219"/>
      <c r="VYY43" s="219"/>
      <c r="VYZ43" s="219"/>
      <c r="VZA43" s="219"/>
      <c r="VZB43" s="219"/>
      <c r="VZC43" s="219"/>
      <c r="VZD43" s="219"/>
      <c r="VZE43" s="219"/>
      <c r="VZF43" s="219"/>
      <c r="VZG43" s="219"/>
      <c r="VZH43" s="219"/>
      <c r="VZI43" s="219"/>
      <c r="VZJ43" s="219"/>
      <c r="VZK43" s="219"/>
      <c r="VZL43" s="219"/>
      <c r="VZM43" s="219"/>
      <c r="VZN43" s="219"/>
      <c r="VZO43" s="219"/>
      <c r="VZP43" s="219"/>
      <c r="VZQ43" s="219"/>
      <c r="VZR43" s="219"/>
      <c r="VZS43" s="219"/>
      <c r="VZT43" s="219"/>
      <c r="VZU43" s="219"/>
      <c r="VZV43" s="219"/>
      <c r="VZW43" s="219"/>
      <c r="VZX43" s="219"/>
      <c r="VZY43" s="219"/>
      <c r="VZZ43" s="219"/>
      <c r="WAA43" s="219"/>
      <c r="WAB43" s="219"/>
      <c r="WAC43" s="219"/>
      <c r="WAD43" s="219"/>
      <c r="WAE43" s="219"/>
      <c r="WAF43" s="219"/>
      <c r="WAG43" s="219"/>
      <c r="WAH43" s="219"/>
      <c r="WAI43" s="219"/>
      <c r="WAJ43" s="219"/>
      <c r="WAK43" s="219"/>
      <c r="WAL43" s="219"/>
      <c r="WAM43" s="219"/>
      <c r="WAN43" s="219"/>
      <c r="WAO43" s="219"/>
      <c r="WAP43" s="219"/>
      <c r="WAQ43" s="219"/>
      <c r="WAR43" s="219"/>
      <c r="WAS43" s="219"/>
      <c r="WAT43" s="219"/>
      <c r="WAU43" s="219"/>
      <c r="WAV43" s="219"/>
      <c r="WAW43" s="219"/>
      <c r="WAX43" s="219"/>
      <c r="WAY43" s="219"/>
      <c r="WAZ43" s="219"/>
      <c r="WBA43" s="219"/>
      <c r="WBB43" s="219"/>
      <c r="WBC43" s="219"/>
      <c r="WBD43" s="219"/>
      <c r="WBE43" s="219"/>
      <c r="WBF43" s="219"/>
      <c r="WBG43" s="219"/>
      <c r="WBH43" s="219"/>
      <c r="WBI43" s="219"/>
      <c r="WBJ43" s="219"/>
      <c r="WBK43" s="219"/>
      <c r="WBL43" s="219"/>
      <c r="WBM43" s="219"/>
      <c r="WBN43" s="219"/>
      <c r="WBO43" s="219"/>
      <c r="WBP43" s="219"/>
      <c r="WBQ43" s="219"/>
      <c r="WBR43" s="219"/>
      <c r="WBS43" s="219"/>
      <c r="WBT43" s="219"/>
      <c r="WBU43" s="219"/>
      <c r="WBV43" s="219"/>
      <c r="WBW43" s="219"/>
      <c r="WBX43" s="219"/>
      <c r="WBY43" s="219"/>
      <c r="WBZ43" s="219"/>
      <c r="WCA43" s="219"/>
      <c r="WCB43" s="219"/>
      <c r="WCC43" s="219"/>
      <c r="WCD43" s="219"/>
      <c r="WCE43" s="219"/>
      <c r="WCF43" s="219"/>
      <c r="WCG43" s="219"/>
      <c r="WCH43" s="219"/>
      <c r="WCI43" s="219"/>
      <c r="WCJ43" s="219"/>
      <c r="WCK43" s="219"/>
      <c r="WCL43" s="219"/>
      <c r="WCM43" s="219"/>
      <c r="WCN43" s="219"/>
      <c r="WCO43" s="219"/>
      <c r="WCP43" s="219"/>
      <c r="WCQ43" s="219"/>
      <c r="WCR43" s="219"/>
      <c r="WCS43" s="219"/>
      <c r="WCT43" s="219"/>
      <c r="WCU43" s="219"/>
      <c r="WCV43" s="219"/>
      <c r="WCW43" s="219"/>
      <c r="WCX43" s="219"/>
      <c r="WCY43" s="219"/>
      <c r="WCZ43" s="219"/>
      <c r="WDA43" s="219"/>
      <c r="WDB43" s="219"/>
      <c r="WDC43" s="219"/>
      <c r="WDD43" s="219"/>
      <c r="WDE43" s="219"/>
      <c r="WDF43" s="219"/>
      <c r="WDG43" s="219"/>
      <c r="WDH43" s="219"/>
      <c r="WDI43" s="219"/>
      <c r="WDJ43" s="219"/>
      <c r="WDK43" s="219"/>
      <c r="WDL43" s="219"/>
      <c r="WDM43" s="219"/>
      <c r="WDN43" s="219"/>
      <c r="WDO43" s="219"/>
      <c r="WDP43" s="219"/>
      <c r="WDQ43" s="219"/>
      <c r="WDR43" s="219"/>
      <c r="WDS43" s="219"/>
      <c r="WDT43" s="219"/>
      <c r="WDU43" s="219"/>
      <c r="WDV43" s="219"/>
      <c r="WDW43" s="219"/>
      <c r="WDX43" s="219"/>
      <c r="WDY43" s="219"/>
      <c r="WDZ43" s="219"/>
      <c r="WEA43" s="219"/>
      <c r="WEB43" s="219"/>
      <c r="WEC43" s="219"/>
      <c r="WED43" s="219"/>
      <c r="WEE43" s="219"/>
      <c r="WEF43" s="219"/>
      <c r="WEG43" s="219"/>
      <c r="WEH43" s="219"/>
      <c r="WEI43" s="219"/>
      <c r="WEJ43" s="219"/>
      <c r="WEK43" s="219"/>
      <c r="WEL43" s="219"/>
      <c r="WEM43" s="219"/>
      <c r="WEN43" s="219"/>
      <c r="WEO43" s="219"/>
      <c r="WEP43" s="219"/>
      <c r="WEQ43" s="219"/>
      <c r="WER43" s="219"/>
      <c r="WES43" s="219"/>
      <c r="WET43" s="219"/>
      <c r="WEU43" s="219"/>
      <c r="WEV43" s="219"/>
      <c r="WEW43" s="219"/>
      <c r="WEX43" s="219"/>
      <c r="WEY43" s="219"/>
      <c r="WEZ43" s="219"/>
      <c r="WFA43" s="219"/>
      <c r="WFB43" s="219"/>
      <c r="WFC43" s="219"/>
      <c r="WFD43" s="219"/>
      <c r="WFE43" s="219"/>
      <c r="WFF43" s="219"/>
      <c r="WFG43" s="219"/>
      <c r="WFH43" s="219"/>
      <c r="WFI43" s="219"/>
      <c r="WFJ43" s="219"/>
      <c r="WFK43" s="219"/>
      <c r="WFL43" s="219"/>
      <c r="WFM43" s="219"/>
      <c r="WFN43" s="219"/>
      <c r="WFO43" s="219"/>
      <c r="WFP43" s="219"/>
      <c r="WFQ43" s="219"/>
      <c r="WFR43" s="219"/>
      <c r="WFS43" s="219"/>
      <c r="WFT43" s="219"/>
      <c r="WFU43" s="219"/>
      <c r="WFV43" s="219"/>
      <c r="WFW43" s="219"/>
      <c r="WFX43" s="219"/>
      <c r="WFY43" s="219"/>
      <c r="WFZ43" s="219"/>
      <c r="WGA43" s="219"/>
      <c r="WGB43" s="219"/>
      <c r="WGC43" s="219"/>
      <c r="WGD43" s="219"/>
      <c r="WGE43" s="219"/>
      <c r="WGF43" s="219"/>
      <c r="WGG43" s="219"/>
      <c r="WGH43" s="219"/>
      <c r="WGI43" s="219"/>
      <c r="WGJ43" s="219"/>
      <c r="WGK43" s="219"/>
      <c r="WGL43" s="219"/>
      <c r="WGM43" s="219"/>
      <c r="WGN43" s="219"/>
      <c r="WGO43" s="219"/>
      <c r="WGP43" s="219"/>
      <c r="WGQ43" s="219"/>
      <c r="WGR43" s="219"/>
      <c r="WGS43" s="219"/>
      <c r="WGT43" s="219"/>
      <c r="WGU43" s="219"/>
      <c r="WGV43" s="219"/>
      <c r="WGW43" s="219"/>
      <c r="WGX43" s="219"/>
      <c r="WGY43" s="219"/>
      <c r="WGZ43" s="219"/>
      <c r="WHA43" s="219"/>
      <c r="WHB43" s="219"/>
      <c r="WHC43" s="219"/>
      <c r="WHD43" s="219"/>
      <c r="WHE43" s="219"/>
      <c r="WHF43" s="219"/>
      <c r="WHG43" s="219"/>
      <c r="WHH43" s="219"/>
      <c r="WHI43" s="219"/>
      <c r="WHJ43" s="219"/>
      <c r="WHK43" s="219"/>
      <c r="WHL43" s="219"/>
      <c r="WHM43" s="219"/>
      <c r="WHN43" s="219"/>
      <c r="WHO43" s="219"/>
      <c r="WHP43" s="219"/>
      <c r="WHQ43" s="219"/>
      <c r="WHR43" s="219"/>
      <c r="WHS43" s="219"/>
      <c r="WHT43" s="219"/>
      <c r="WHU43" s="219"/>
      <c r="WHV43" s="219"/>
      <c r="WHW43" s="219"/>
      <c r="WHX43" s="219"/>
      <c r="WHY43" s="219"/>
      <c r="WHZ43" s="219"/>
      <c r="WIA43" s="219"/>
      <c r="WIB43" s="219"/>
      <c r="WIC43" s="219"/>
      <c r="WID43" s="219"/>
      <c r="WIE43" s="219"/>
      <c r="WIF43" s="219"/>
      <c r="WIG43" s="219"/>
      <c r="WIH43" s="219"/>
      <c r="WII43" s="219"/>
      <c r="WIJ43" s="219"/>
      <c r="WIK43" s="219"/>
      <c r="WIL43" s="219"/>
      <c r="WIM43" s="219"/>
      <c r="WIN43" s="219"/>
      <c r="WIO43" s="219"/>
      <c r="WIP43" s="219"/>
      <c r="WIQ43" s="219"/>
      <c r="WIR43" s="219"/>
      <c r="WIS43" s="219"/>
      <c r="WIT43" s="219"/>
      <c r="WIU43" s="219"/>
      <c r="WIV43" s="219"/>
      <c r="WIW43" s="219"/>
      <c r="WIX43" s="219"/>
      <c r="WIY43" s="219"/>
      <c r="WIZ43" s="219"/>
      <c r="WJA43" s="219"/>
      <c r="WJB43" s="219"/>
      <c r="WJC43" s="219"/>
      <c r="WJD43" s="219"/>
      <c r="WJE43" s="219"/>
      <c r="WJF43" s="219"/>
      <c r="WJG43" s="219"/>
      <c r="WJH43" s="219"/>
      <c r="WJI43" s="219"/>
      <c r="WJJ43" s="219"/>
      <c r="WJK43" s="219"/>
      <c r="WJL43" s="219"/>
      <c r="WJM43" s="219"/>
      <c r="WJN43" s="219"/>
      <c r="WJO43" s="219"/>
      <c r="WJP43" s="219"/>
      <c r="WJQ43" s="219"/>
      <c r="WJR43" s="219"/>
      <c r="WJS43" s="219"/>
      <c r="WJT43" s="219"/>
      <c r="WJU43" s="219"/>
      <c r="WJV43" s="219"/>
      <c r="WJW43" s="219"/>
      <c r="WJX43" s="219"/>
      <c r="WJY43" s="219"/>
      <c r="WJZ43" s="219"/>
      <c r="WKA43" s="219"/>
      <c r="WKB43" s="219"/>
      <c r="WKC43" s="219"/>
      <c r="WKD43" s="219"/>
      <c r="WKE43" s="219"/>
      <c r="WKF43" s="219"/>
      <c r="WKG43" s="219"/>
      <c r="WKH43" s="219"/>
      <c r="WKI43" s="219"/>
      <c r="WKJ43" s="219"/>
      <c r="WKK43" s="219"/>
      <c r="WKL43" s="219"/>
      <c r="WKM43" s="219"/>
      <c r="WKN43" s="219"/>
      <c r="WKO43" s="219"/>
      <c r="WKP43" s="219"/>
      <c r="WKQ43" s="219"/>
      <c r="WKR43" s="219"/>
      <c r="WKS43" s="219"/>
      <c r="WKT43" s="219"/>
      <c r="WKU43" s="219"/>
      <c r="WKV43" s="219"/>
      <c r="WKW43" s="219"/>
      <c r="WKX43" s="219"/>
      <c r="WKY43" s="219"/>
      <c r="WKZ43" s="219"/>
      <c r="WLA43" s="219"/>
      <c r="WLB43" s="219"/>
      <c r="WLC43" s="219"/>
      <c r="WLD43" s="219"/>
      <c r="WLE43" s="219"/>
      <c r="WLF43" s="219"/>
      <c r="WLG43" s="219"/>
      <c r="WLH43" s="219"/>
      <c r="WLI43" s="219"/>
      <c r="WLJ43" s="219"/>
      <c r="WLK43" s="219"/>
      <c r="WLL43" s="219"/>
      <c r="WLM43" s="219"/>
      <c r="WLN43" s="219"/>
      <c r="WLO43" s="219"/>
      <c r="WLP43" s="219"/>
      <c r="WLQ43" s="219"/>
      <c r="WLR43" s="219"/>
      <c r="WLS43" s="219"/>
      <c r="WLT43" s="219"/>
      <c r="WLU43" s="219"/>
      <c r="WLV43" s="219"/>
      <c r="WLW43" s="219"/>
      <c r="WLX43" s="219"/>
      <c r="WLY43" s="219"/>
      <c r="WLZ43" s="219"/>
      <c r="WMA43" s="219"/>
      <c r="WMB43" s="219"/>
      <c r="WMC43" s="219"/>
      <c r="WMD43" s="219"/>
      <c r="WME43" s="219"/>
      <c r="WMF43" s="219"/>
      <c r="WMG43" s="219"/>
      <c r="WMH43" s="219"/>
      <c r="WMI43" s="219"/>
      <c r="WMJ43" s="219"/>
      <c r="WMK43" s="219"/>
      <c r="WML43" s="219"/>
      <c r="WMM43" s="219"/>
      <c r="WMN43" s="219"/>
      <c r="WMO43" s="219"/>
      <c r="WMP43" s="219"/>
      <c r="WMQ43" s="219"/>
      <c r="WMR43" s="219"/>
      <c r="WMS43" s="219"/>
      <c r="WMT43" s="219"/>
      <c r="WMU43" s="219"/>
      <c r="WMV43" s="219"/>
      <c r="WMW43" s="219"/>
      <c r="WMX43" s="219"/>
      <c r="WMY43" s="219"/>
      <c r="WMZ43" s="219"/>
      <c r="WNA43" s="219"/>
      <c r="WNB43" s="219"/>
      <c r="WNC43" s="219"/>
      <c r="WND43" s="219"/>
      <c r="WNE43" s="219"/>
      <c r="WNF43" s="219"/>
      <c r="WNG43" s="219"/>
      <c r="WNH43" s="219"/>
      <c r="WNI43" s="219"/>
      <c r="WNJ43" s="219"/>
      <c r="WNK43" s="219"/>
      <c r="WNL43" s="219"/>
      <c r="WNM43" s="219"/>
      <c r="WNN43" s="219"/>
      <c r="WNO43" s="219"/>
      <c r="WNP43" s="219"/>
      <c r="WNQ43" s="219"/>
      <c r="WNR43" s="219"/>
      <c r="WNS43" s="219"/>
      <c r="WNT43" s="219"/>
      <c r="WNU43" s="219"/>
      <c r="WNV43" s="219"/>
      <c r="WNW43" s="219"/>
      <c r="WNX43" s="219"/>
      <c r="WNY43" s="219"/>
      <c r="WNZ43" s="219"/>
      <c r="WOA43" s="219"/>
      <c r="WOB43" s="219"/>
      <c r="WOC43" s="219"/>
      <c r="WOD43" s="219"/>
      <c r="WOE43" s="219"/>
      <c r="WOF43" s="219"/>
      <c r="WOG43" s="219"/>
      <c r="WOH43" s="219"/>
      <c r="WOI43" s="219"/>
      <c r="WOJ43" s="219"/>
      <c r="WOK43" s="219"/>
      <c r="WOL43" s="219"/>
      <c r="WOM43" s="219"/>
      <c r="WON43" s="219"/>
      <c r="WOO43" s="219"/>
      <c r="WOP43" s="219"/>
      <c r="WOQ43" s="219"/>
      <c r="WOR43" s="219"/>
      <c r="WOS43" s="219"/>
      <c r="WOT43" s="219"/>
      <c r="WOU43" s="219"/>
      <c r="WOV43" s="219"/>
      <c r="WOW43" s="219"/>
      <c r="WOX43" s="219"/>
      <c r="WOY43" s="219"/>
      <c r="WOZ43" s="219"/>
      <c r="WPA43" s="219"/>
      <c r="WPB43" s="219"/>
      <c r="WPC43" s="219"/>
      <c r="WPD43" s="219"/>
      <c r="WPE43" s="219"/>
      <c r="WPF43" s="219"/>
      <c r="WPG43" s="219"/>
      <c r="WPH43" s="219"/>
      <c r="WPI43" s="219"/>
      <c r="WPJ43" s="219"/>
      <c r="WPK43" s="219"/>
      <c r="WPL43" s="219"/>
      <c r="WPM43" s="219"/>
      <c r="WPN43" s="219"/>
      <c r="WPO43" s="219"/>
      <c r="WPP43" s="219"/>
      <c r="WPQ43" s="219"/>
      <c r="WPR43" s="219"/>
      <c r="WPS43" s="219"/>
      <c r="WPT43" s="219"/>
      <c r="WPU43" s="219"/>
      <c r="WPV43" s="219"/>
      <c r="WPW43" s="219"/>
      <c r="WPX43" s="219"/>
      <c r="WPY43" s="219"/>
      <c r="WPZ43" s="219"/>
      <c r="WQA43" s="219"/>
      <c r="WQB43" s="219"/>
      <c r="WQC43" s="219"/>
      <c r="WQD43" s="219"/>
      <c r="WQE43" s="219"/>
      <c r="WQF43" s="219"/>
      <c r="WQG43" s="219"/>
      <c r="WQH43" s="219"/>
      <c r="WQI43" s="219"/>
      <c r="WQJ43" s="219"/>
      <c r="WQK43" s="219"/>
      <c r="WQL43" s="219"/>
      <c r="WQM43" s="219"/>
      <c r="WQN43" s="219"/>
      <c r="WQO43" s="219"/>
      <c r="WQP43" s="219"/>
      <c r="WQQ43" s="219"/>
      <c r="WQR43" s="219"/>
      <c r="WQS43" s="219"/>
      <c r="WQT43" s="219"/>
      <c r="WQU43" s="219"/>
      <c r="WQV43" s="219"/>
      <c r="WQW43" s="219"/>
      <c r="WQX43" s="219"/>
      <c r="WQY43" s="219"/>
      <c r="WQZ43" s="219"/>
      <c r="WRA43" s="219"/>
      <c r="WRB43" s="219"/>
      <c r="WRC43" s="219"/>
      <c r="WRD43" s="219"/>
      <c r="WRE43" s="219"/>
      <c r="WRF43" s="219"/>
      <c r="WRG43" s="219"/>
      <c r="WRH43" s="219"/>
      <c r="WRI43" s="219"/>
      <c r="WRJ43" s="219"/>
      <c r="WRK43" s="219"/>
      <c r="WRL43" s="219"/>
      <c r="WRM43" s="219"/>
      <c r="WRN43" s="219"/>
      <c r="WRO43" s="219"/>
      <c r="WRP43" s="219"/>
      <c r="WRQ43" s="219"/>
      <c r="WRR43" s="219"/>
      <c r="WRS43" s="219"/>
      <c r="WRT43" s="219"/>
      <c r="WRU43" s="219"/>
      <c r="WRV43" s="219"/>
      <c r="WRW43" s="219"/>
      <c r="WRX43" s="219"/>
      <c r="WRY43" s="219"/>
      <c r="WRZ43" s="219"/>
      <c r="WSA43" s="219"/>
      <c r="WSB43" s="219"/>
      <c r="WSC43" s="219"/>
      <c r="WSD43" s="219"/>
      <c r="WSE43" s="219"/>
      <c r="WSF43" s="219"/>
      <c r="WSG43" s="219"/>
      <c r="WSH43" s="219"/>
      <c r="WSI43" s="219"/>
      <c r="WSJ43" s="219"/>
      <c r="WSK43" s="219"/>
      <c r="WSL43" s="219"/>
      <c r="WSM43" s="219"/>
      <c r="WSN43" s="219"/>
      <c r="WSO43" s="219"/>
      <c r="WSP43" s="219"/>
      <c r="WSQ43" s="219"/>
      <c r="WSR43" s="219"/>
      <c r="WSS43" s="219"/>
      <c r="WST43" s="219"/>
      <c r="WSU43" s="219"/>
      <c r="WSV43" s="219"/>
      <c r="WSW43" s="219"/>
      <c r="WSX43" s="219"/>
      <c r="WSY43" s="219"/>
      <c r="WSZ43" s="219"/>
      <c r="WTA43" s="219"/>
      <c r="WTB43" s="219"/>
      <c r="WTC43" s="219"/>
      <c r="WTD43" s="219"/>
      <c r="WTE43" s="219"/>
      <c r="WTF43" s="219"/>
      <c r="WTG43" s="219"/>
      <c r="WTH43" s="219"/>
      <c r="WTI43" s="219"/>
      <c r="WTJ43" s="219"/>
      <c r="WTK43" s="219"/>
      <c r="WTL43" s="219"/>
      <c r="WTM43" s="219"/>
      <c r="WTN43" s="219"/>
      <c r="WTO43" s="219"/>
      <c r="WTP43" s="219"/>
      <c r="WTQ43" s="219"/>
      <c r="WTR43" s="219"/>
      <c r="WTS43" s="219"/>
      <c r="WTT43" s="219"/>
      <c r="WTU43" s="219"/>
      <c r="WTV43" s="219"/>
      <c r="WTW43" s="219"/>
      <c r="WTX43" s="219"/>
      <c r="WTY43" s="219"/>
      <c r="WTZ43" s="219"/>
      <c r="WUA43" s="219"/>
      <c r="WUB43" s="219"/>
      <c r="WUC43" s="219"/>
      <c r="WUD43" s="219"/>
      <c r="WUE43" s="219"/>
      <c r="WUF43" s="219"/>
      <c r="WUG43" s="219"/>
      <c r="WUH43" s="219"/>
      <c r="WUI43" s="219"/>
      <c r="WUJ43" s="219"/>
      <c r="WUK43" s="219"/>
      <c r="WUL43" s="219"/>
      <c r="WUM43" s="219"/>
      <c r="WUN43" s="219"/>
      <c r="WUO43" s="219"/>
      <c r="WUP43" s="219"/>
      <c r="WUQ43" s="219"/>
      <c r="WUR43" s="219"/>
      <c r="WUS43" s="219"/>
      <c r="WUT43" s="219"/>
      <c r="WUU43" s="219"/>
      <c r="WUV43" s="219"/>
      <c r="WUW43" s="219"/>
      <c r="WUX43" s="219"/>
      <c r="WUY43" s="219"/>
      <c r="WUZ43" s="219"/>
      <c r="WVA43" s="219"/>
      <c r="WVB43" s="219"/>
      <c r="WVC43" s="219"/>
      <c r="WVD43" s="219"/>
      <c r="WVE43" s="219"/>
      <c r="WVF43" s="219"/>
      <c r="WVG43" s="219"/>
      <c r="WVH43" s="219"/>
      <c r="WVI43" s="219"/>
      <c r="WVJ43" s="219"/>
      <c r="WVK43" s="219"/>
      <c r="WVL43" s="219"/>
      <c r="WVM43" s="219"/>
      <c r="WVN43" s="219"/>
      <c r="WVO43" s="219"/>
      <c r="WVP43" s="219"/>
      <c r="WVQ43" s="219"/>
      <c r="WVR43" s="219"/>
      <c r="WVS43" s="219"/>
      <c r="WVT43" s="219"/>
      <c r="WVU43" s="219"/>
      <c r="WVV43" s="219"/>
      <c r="WVW43" s="219"/>
      <c r="WVX43" s="219"/>
      <c r="WVY43" s="219"/>
      <c r="WVZ43" s="219"/>
      <c r="WWA43" s="219"/>
      <c r="WWB43" s="219"/>
      <c r="WWC43" s="219"/>
      <c r="WWD43" s="219"/>
      <c r="WWE43" s="219"/>
      <c r="WWF43" s="219"/>
      <c r="WWG43" s="219"/>
      <c r="WWH43" s="219"/>
      <c r="WWI43" s="219"/>
      <c r="WWJ43" s="219"/>
      <c r="WWK43" s="219"/>
      <c r="WWL43" s="219"/>
      <c r="WWM43" s="219"/>
      <c r="WWN43" s="219"/>
      <c r="WWO43" s="219"/>
      <c r="WWP43" s="219"/>
      <c r="WWQ43" s="219"/>
      <c r="WWR43" s="219"/>
      <c r="WWS43" s="219"/>
      <c r="WWT43" s="219"/>
      <c r="WWU43" s="219"/>
      <c r="WWV43" s="219"/>
      <c r="WWW43" s="219"/>
      <c r="WWX43" s="219"/>
      <c r="WWY43" s="219"/>
      <c r="WWZ43" s="219"/>
      <c r="WXA43" s="219"/>
      <c r="WXB43" s="219"/>
      <c r="WXC43" s="219"/>
      <c r="WXD43" s="219"/>
      <c r="WXE43" s="219"/>
      <c r="WXF43" s="219"/>
      <c r="WXG43" s="219"/>
      <c r="WXH43" s="219"/>
      <c r="WXI43" s="219"/>
      <c r="WXJ43" s="219"/>
      <c r="WXK43" s="219"/>
      <c r="WXL43" s="219"/>
      <c r="WXM43" s="219"/>
      <c r="WXN43" s="219"/>
      <c r="WXO43" s="219"/>
      <c r="WXP43" s="219"/>
      <c r="WXQ43" s="219"/>
      <c r="WXR43" s="219"/>
      <c r="WXS43" s="219"/>
      <c r="WXT43" s="219"/>
      <c r="WXU43" s="219"/>
      <c r="WXV43" s="219"/>
      <c r="WXW43" s="219"/>
      <c r="WXX43" s="219"/>
      <c r="WXY43" s="219"/>
      <c r="WXZ43" s="219"/>
      <c r="WYA43" s="219"/>
      <c r="WYB43" s="219"/>
      <c r="WYC43" s="219"/>
      <c r="WYD43" s="219"/>
      <c r="WYE43" s="219"/>
      <c r="WYF43" s="219"/>
      <c r="WYG43" s="219"/>
      <c r="WYH43" s="219"/>
      <c r="WYI43" s="219"/>
      <c r="WYJ43" s="219"/>
      <c r="WYK43" s="219"/>
      <c r="WYL43" s="219"/>
      <c r="WYM43" s="219"/>
      <c r="WYN43" s="219"/>
      <c r="WYO43" s="219"/>
      <c r="WYP43" s="219"/>
      <c r="WYQ43" s="219"/>
      <c r="WYR43" s="219"/>
      <c r="WYS43" s="219"/>
      <c r="WYT43" s="219"/>
      <c r="WYU43" s="219"/>
      <c r="WYV43" s="219"/>
      <c r="WYW43" s="219"/>
      <c r="WYX43" s="219"/>
      <c r="WYY43" s="219"/>
      <c r="WYZ43" s="219"/>
      <c r="WZA43" s="219"/>
      <c r="WZB43" s="219"/>
      <c r="WZC43" s="219"/>
      <c r="WZD43" s="219"/>
      <c r="WZE43" s="219"/>
      <c r="WZF43" s="219"/>
      <c r="WZG43" s="219"/>
      <c r="WZH43" s="219"/>
      <c r="WZI43" s="219"/>
      <c r="WZJ43" s="219"/>
      <c r="WZK43" s="219"/>
      <c r="WZL43" s="219"/>
      <c r="WZM43" s="219"/>
      <c r="WZN43" s="219"/>
      <c r="WZO43" s="219"/>
      <c r="WZP43" s="219"/>
      <c r="WZQ43" s="219"/>
      <c r="WZR43" s="219"/>
      <c r="WZS43" s="219"/>
      <c r="WZT43" s="219"/>
      <c r="WZU43" s="219"/>
      <c r="WZV43" s="219"/>
      <c r="WZW43" s="219"/>
      <c r="WZX43" s="219"/>
      <c r="WZY43" s="219"/>
      <c r="WZZ43" s="219"/>
      <c r="XAA43" s="219"/>
      <c r="XAB43" s="219"/>
      <c r="XAC43" s="219"/>
      <c r="XAD43" s="219"/>
      <c r="XAE43" s="219"/>
      <c r="XAF43" s="219"/>
      <c r="XAG43" s="219"/>
      <c r="XAH43" s="219"/>
      <c r="XAI43" s="219"/>
      <c r="XAJ43" s="219"/>
      <c r="XAK43" s="219"/>
      <c r="XAL43" s="219"/>
      <c r="XAM43" s="219"/>
      <c r="XAN43" s="219"/>
      <c r="XAO43" s="219"/>
      <c r="XAP43" s="219"/>
      <c r="XAQ43" s="219"/>
      <c r="XAR43" s="219"/>
      <c r="XAS43" s="219"/>
      <c r="XAT43" s="219"/>
      <c r="XAU43" s="219"/>
      <c r="XAV43" s="219"/>
      <c r="XAW43" s="219"/>
      <c r="XAX43" s="219"/>
      <c r="XAY43" s="219"/>
      <c r="XAZ43" s="219"/>
      <c r="XBA43" s="219"/>
      <c r="XBB43" s="219"/>
      <c r="XBC43" s="219"/>
      <c r="XBD43" s="219"/>
      <c r="XBE43" s="219"/>
      <c r="XBF43" s="219"/>
      <c r="XBG43" s="219"/>
      <c r="XBH43" s="219"/>
      <c r="XBI43" s="219"/>
      <c r="XBJ43" s="219"/>
      <c r="XBK43" s="219"/>
      <c r="XBL43" s="219"/>
      <c r="XBM43" s="219"/>
      <c r="XBN43" s="219"/>
      <c r="XBO43" s="219"/>
      <c r="XBP43" s="219"/>
      <c r="XBQ43" s="219"/>
      <c r="XBR43" s="219"/>
      <c r="XBS43" s="219"/>
      <c r="XBT43" s="219"/>
      <c r="XBU43" s="219"/>
      <c r="XBV43" s="219"/>
      <c r="XBW43" s="219"/>
      <c r="XBX43" s="219"/>
      <c r="XBY43" s="219"/>
      <c r="XBZ43" s="219"/>
      <c r="XCA43" s="219"/>
      <c r="XCB43" s="219"/>
      <c r="XCC43" s="219"/>
      <c r="XCD43" s="219"/>
      <c r="XCE43" s="219"/>
      <c r="XCF43" s="219"/>
      <c r="XCG43" s="219"/>
      <c r="XCH43" s="219"/>
      <c r="XCI43" s="219"/>
      <c r="XCJ43" s="219"/>
      <c r="XCK43" s="219"/>
      <c r="XCL43" s="219"/>
      <c r="XCM43" s="219"/>
      <c r="XCN43" s="219"/>
      <c r="XCO43" s="219"/>
      <c r="XCP43" s="219"/>
      <c r="XCQ43" s="219"/>
      <c r="XCR43" s="219"/>
      <c r="XCS43" s="219"/>
      <c r="XCT43" s="219"/>
      <c r="XCU43" s="219"/>
      <c r="XCV43" s="219"/>
      <c r="XCW43" s="219"/>
      <c r="XCX43" s="219"/>
      <c r="XCY43" s="219"/>
      <c r="XCZ43" s="219"/>
      <c r="XDA43" s="219"/>
      <c r="XDB43" s="219"/>
      <c r="XDC43" s="219"/>
      <c r="XDD43" s="219"/>
      <c r="XDE43" s="219"/>
      <c r="XDF43" s="219"/>
      <c r="XDG43" s="219"/>
      <c r="XDH43" s="219"/>
      <c r="XDI43" s="219"/>
      <c r="XDJ43" s="219"/>
      <c r="XDK43" s="219"/>
      <c r="XDL43" s="219"/>
      <c r="XDM43" s="219"/>
      <c r="XDN43" s="219"/>
      <c r="XDO43" s="219"/>
      <c r="XDP43" s="219"/>
      <c r="XDQ43" s="219"/>
      <c r="XDR43" s="219"/>
      <c r="XDS43" s="219"/>
      <c r="XDT43" s="219"/>
      <c r="XDU43" s="219"/>
      <c r="XDV43" s="219"/>
      <c r="XDW43" s="219"/>
      <c r="XDX43" s="219"/>
      <c r="XDY43" s="219"/>
      <c r="XDZ43" s="219"/>
      <c r="XEA43" s="219"/>
      <c r="XEB43" s="219"/>
      <c r="XEC43" s="219"/>
      <c r="XED43" s="219"/>
      <c r="XEE43" s="219"/>
      <c r="XEF43" s="219"/>
      <c r="XEG43" s="219"/>
      <c r="XEH43" s="219"/>
      <c r="XEI43" s="219"/>
      <c r="XEJ43" s="219"/>
      <c r="XEK43" s="219"/>
      <c r="XEL43" s="219"/>
      <c r="XEM43" s="219"/>
      <c r="XEN43" s="219"/>
      <c r="XEO43" s="219"/>
      <c r="XEP43" s="219"/>
      <c r="XEQ43" s="219"/>
      <c r="XER43" s="219"/>
      <c r="XES43" s="219"/>
      <c r="XET43" s="219"/>
      <c r="XEU43" s="219"/>
      <c r="XEV43" s="219"/>
    </row>
    <row r="44" s="302" customFormat="1" ht="18" customHeight="1" spans="1:6">
      <c r="A44" s="328" t="s">
        <v>212</v>
      </c>
      <c r="B44" s="320">
        <f>SUM(B45:B56)</f>
        <v>1931.14</v>
      </c>
      <c r="C44" s="320">
        <f>SUM(C45:C56)</f>
        <v>1900</v>
      </c>
      <c r="D44" s="321">
        <f t="shared" si="2"/>
        <v>-31.1400000000001</v>
      </c>
      <c r="E44" s="322">
        <f t="shared" si="0"/>
        <v>-0.0161251903021014</v>
      </c>
      <c r="F44" s="323"/>
    </row>
    <row r="45" s="302" customFormat="1" ht="18" customHeight="1" spans="1:6">
      <c r="A45" s="328" t="s">
        <v>213</v>
      </c>
      <c r="B45" s="320"/>
      <c r="C45" s="65"/>
      <c r="D45" s="321">
        <f t="shared" si="2"/>
        <v>0</v>
      </c>
      <c r="E45" s="322"/>
      <c r="F45" s="323"/>
    </row>
    <row r="46" s="302" customFormat="1" ht="18" customHeight="1" spans="1:6">
      <c r="A46" s="328" t="s">
        <v>214</v>
      </c>
      <c r="B46" s="320"/>
      <c r="C46" s="65"/>
      <c r="D46" s="321">
        <f t="shared" si="2"/>
        <v>0</v>
      </c>
      <c r="E46" s="322"/>
      <c r="F46" s="323"/>
    </row>
    <row r="47" s="302" customFormat="1" ht="18" customHeight="1" spans="1:6">
      <c r="A47" s="328" t="s">
        <v>215</v>
      </c>
      <c r="B47" s="320">
        <v>795.32</v>
      </c>
      <c r="C47" s="72">
        <v>850</v>
      </c>
      <c r="D47" s="321">
        <f t="shared" si="2"/>
        <v>54.6799999999999</v>
      </c>
      <c r="E47" s="322">
        <f t="shared" si="0"/>
        <v>0.0687522003721771</v>
      </c>
      <c r="F47" s="323"/>
    </row>
    <row r="48" s="302" customFormat="1" ht="18" customHeight="1" spans="1:6">
      <c r="A48" s="328" t="s">
        <v>216</v>
      </c>
      <c r="B48" s="320"/>
      <c r="C48" s="72"/>
      <c r="D48" s="321">
        <f t="shared" si="2"/>
        <v>0</v>
      </c>
      <c r="E48" s="322"/>
      <c r="F48" s="323"/>
    </row>
    <row r="49" s="302" customFormat="1" ht="18" customHeight="1" spans="1:6">
      <c r="A49" s="340" t="s">
        <v>217</v>
      </c>
      <c r="B49" s="320">
        <v>531.42</v>
      </c>
      <c r="C49" s="72">
        <v>600</v>
      </c>
      <c r="D49" s="321">
        <f t="shared" si="2"/>
        <v>68.58</v>
      </c>
      <c r="E49" s="322">
        <f t="shared" si="0"/>
        <v>0.129050468555944</v>
      </c>
      <c r="F49" s="323"/>
    </row>
    <row r="50" s="302" customFormat="1" ht="18" customHeight="1" spans="1:6">
      <c r="A50" s="340" t="s">
        <v>218</v>
      </c>
      <c r="B50" s="320"/>
      <c r="C50" s="72"/>
      <c r="D50" s="321">
        <f t="shared" si="2"/>
        <v>0</v>
      </c>
      <c r="E50" s="322"/>
      <c r="F50" s="323"/>
    </row>
    <row r="51" s="302" customFormat="1" ht="18" customHeight="1" spans="1:6">
      <c r="A51" s="340" t="s">
        <v>219</v>
      </c>
      <c r="B51" s="320">
        <v>245.05</v>
      </c>
      <c r="C51" s="72">
        <v>300</v>
      </c>
      <c r="D51" s="321">
        <f t="shared" si="2"/>
        <v>54.95</v>
      </c>
      <c r="E51" s="322">
        <f t="shared" si="0"/>
        <v>0.224239951030402</v>
      </c>
      <c r="F51" s="323"/>
    </row>
    <row r="52" s="302" customFormat="1" ht="18" customHeight="1" spans="1:6">
      <c r="A52" s="340" t="s">
        <v>220</v>
      </c>
      <c r="B52" s="320"/>
      <c r="C52" s="72"/>
      <c r="D52" s="321">
        <f t="shared" si="2"/>
        <v>0</v>
      </c>
      <c r="E52" s="322"/>
      <c r="F52" s="323"/>
    </row>
    <row r="53" s="302" customFormat="1" ht="18" customHeight="1" spans="1:6">
      <c r="A53" s="340" t="s">
        <v>221</v>
      </c>
      <c r="B53" s="320"/>
      <c r="C53" s="72"/>
      <c r="D53" s="321">
        <f t="shared" si="2"/>
        <v>0</v>
      </c>
      <c r="E53" s="322"/>
      <c r="F53" s="323"/>
    </row>
    <row r="54" s="302" customFormat="1" ht="18" customHeight="1" spans="1:6">
      <c r="A54" s="340" t="s">
        <v>222</v>
      </c>
      <c r="B54" s="320"/>
      <c r="C54" s="72"/>
      <c r="D54" s="321">
        <f t="shared" si="2"/>
        <v>0</v>
      </c>
      <c r="E54" s="322"/>
      <c r="F54" s="323"/>
    </row>
    <row r="55" s="302" customFormat="1" ht="18" customHeight="1" spans="1:6">
      <c r="A55" s="340" t="s">
        <v>223</v>
      </c>
      <c r="B55" s="320">
        <v>244.21</v>
      </c>
      <c r="C55" s="72">
        <v>150</v>
      </c>
      <c r="D55" s="321">
        <f t="shared" si="2"/>
        <v>-94.21</v>
      </c>
      <c r="E55" s="322">
        <f t="shared" si="0"/>
        <v>-0.385774538307195</v>
      </c>
      <c r="F55" s="323"/>
    </row>
    <row r="56" s="302" customFormat="1" ht="18" customHeight="1" spans="1:6">
      <c r="A56" s="340" t="s">
        <v>224</v>
      </c>
      <c r="B56" s="320">
        <v>115.14</v>
      </c>
      <c r="C56" s="72"/>
      <c r="D56" s="321">
        <f t="shared" si="2"/>
        <v>-115.14</v>
      </c>
      <c r="E56" s="322">
        <f t="shared" si="0"/>
        <v>-1</v>
      </c>
      <c r="F56" s="323"/>
    </row>
    <row r="57" s="302" customFormat="1" ht="18" customHeight="1" spans="1:6">
      <c r="A57" s="328" t="s">
        <v>225</v>
      </c>
      <c r="B57" s="320">
        <f>SUM(B58:B77)</f>
        <v>3483.306</v>
      </c>
      <c r="C57" s="320">
        <f>SUM(C58:C77)</f>
        <v>3500</v>
      </c>
      <c r="D57" s="321">
        <f t="shared" si="2"/>
        <v>16.6940000000004</v>
      </c>
      <c r="E57" s="322">
        <f t="shared" si="0"/>
        <v>0.00479257349196436</v>
      </c>
      <c r="F57" s="323"/>
    </row>
    <row r="58" s="302" customFormat="1" ht="18" customHeight="1" spans="1:6">
      <c r="A58" s="328" t="s">
        <v>226</v>
      </c>
      <c r="B58" s="320">
        <v>184.52</v>
      </c>
      <c r="C58" s="320">
        <v>185</v>
      </c>
      <c r="D58" s="321">
        <f t="shared" si="2"/>
        <v>0.47999999999999</v>
      </c>
      <c r="E58" s="322">
        <f t="shared" si="0"/>
        <v>0.00260134402774762</v>
      </c>
      <c r="F58" s="323"/>
    </row>
    <row r="59" s="302" customFormat="1" ht="18" customHeight="1" spans="1:6">
      <c r="A59" s="328" t="s">
        <v>227</v>
      </c>
      <c r="B59" s="320">
        <v>119</v>
      </c>
      <c r="C59" s="320"/>
      <c r="D59" s="321">
        <f t="shared" si="2"/>
        <v>-119</v>
      </c>
      <c r="E59" s="322">
        <f t="shared" si="0"/>
        <v>-1</v>
      </c>
      <c r="F59" s="323"/>
    </row>
    <row r="60" s="302" customFormat="1" ht="18" customHeight="1" spans="1:6">
      <c r="A60" s="328" t="s">
        <v>228</v>
      </c>
      <c r="B60" s="320"/>
      <c r="C60" s="320"/>
      <c r="D60" s="321">
        <f t="shared" si="2"/>
        <v>0</v>
      </c>
      <c r="E60" s="322"/>
      <c r="F60" s="323"/>
    </row>
    <row r="61" s="302" customFormat="1" ht="18" customHeight="1" spans="1:6">
      <c r="A61" s="328" t="s">
        <v>229</v>
      </c>
      <c r="B61" s="320"/>
      <c r="C61" s="320"/>
      <c r="D61" s="321">
        <f t="shared" si="2"/>
        <v>0</v>
      </c>
      <c r="E61" s="322"/>
      <c r="F61" s="323"/>
    </row>
    <row r="62" s="302" customFormat="1" ht="18" customHeight="1" spans="1:6">
      <c r="A62" s="328" t="s">
        <v>230</v>
      </c>
      <c r="B62" s="320"/>
      <c r="C62" s="320"/>
      <c r="D62" s="321">
        <f t="shared" si="2"/>
        <v>0</v>
      </c>
      <c r="E62" s="322"/>
      <c r="F62" s="323"/>
    </row>
    <row r="63" s="302" customFormat="1" ht="18" customHeight="1" spans="1:6">
      <c r="A63" s="328" t="s">
        <v>231</v>
      </c>
      <c r="B63" s="320">
        <v>214.67</v>
      </c>
      <c r="C63" s="320">
        <v>215</v>
      </c>
      <c r="D63" s="321"/>
      <c r="E63" s="322">
        <f>SUM(D63/B63)</f>
        <v>0</v>
      </c>
      <c r="F63" s="323"/>
    </row>
    <row r="64" s="302" customFormat="1" ht="18" customHeight="1" spans="1:6">
      <c r="A64" s="328" t="s">
        <v>232</v>
      </c>
      <c r="B64" s="320"/>
      <c r="C64" s="320"/>
      <c r="D64" s="321">
        <f t="shared" si="2"/>
        <v>0</v>
      </c>
      <c r="E64" s="322"/>
      <c r="F64" s="323"/>
    </row>
    <row r="65" s="302" customFormat="1" ht="18" customHeight="1" spans="1:6">
      <c r="A65" s="328" t="s">
        <v>233</v>
      </c>
      <c r="B65" s="341">
        <v>1910.57</v>
      </c>
      <c r="C65" s="341">
        <v>2900</v>
      </c>
      <c r="D65" s="321">
        <f t="shared" si="2"/>
        <v>989.43</v>
      </c>
      <c r="E65" s="322">
        <f t="shared" si="0"/>
        <v>0.517871629932429</v>
      </c>
      <c r="F65" s="323"/>
    </row>
    <row r="66" s="302" customFormat="1" ht="18" customHeight="1" spans="1:6">
      <c r="A66" s="328" t="s">
        <v>234</v>
      </c>
      <c r="B66" s="320">
        <v>98.446</v>
      </c>
      <c r="C66" s="320"/>
      <c r="D66" s="321">
        <f t="shared" si="2"/>
        <v>-98.446</v>
      </c>
      <c r="E66" s="322">
        <f t="shared" si="0"/>
        <v>-1</v>
      </c>
      <c r="F66" s="323"/>
    </row>
    <row r="67" s="302" customFormat="1" ht="18" customHeight="1" spans="1:6">
      <c r="A67" s="328" t="s">
        <v>235</v>
      </c>
      <c r="B67" s="320">
        <v>279.48</v>
      </c>
      <c r="C67" s="320"/>
      <c r="D67" s="321">
        <f t="shared" si="2"/>
        <v>-279.48</v>
      </c>
      <c r="E67" s="322">
        <f t="shared" si="0"/>
        <v>-1</v>
      </c>
      <c r="F67" s="323"/>
    </row>
    <row r="68" s="302" customFormat="1" ht="18" customHeight="1" spans="1:6">
      <c r="A68" s="328" t="s">
        <v>236</v>
      </c>
      <c r="B68" s="320"/>
      <c r="C68" s="320"/>
      <c r="D68" s="321">
        <f t="shared" si="2"/>
        <v>0</v>
      </c>
      <c r="E68" s="322"/>
      <c r="F68" s="323"/>
    </row>
    <row r="69" s="302" customFormat="1" ht="18" customHeight="1" spans="1:6">
      <c r="A69" s="328" t="s">
        <v>237</v>
      </c>
      <c r="B69" s="320">
        <v>2.48</v>
      </c>
      <c r="C69" s="320"/>
      <c r="D69" s="321">
        <f t="shared" si="2"/>
        <v>-2.48</v>
      </c>
      <c r="E69" s="322">
        <f t="shared" si="0"/>
        <v>-1</v>
      </c>
      <c r="F69" s="323"/>
    </row>
    <row r="70" s="302" customFormat="1" ht="18" customHeight="1" spans="1:6">
      <c r="A70" s="328" t="s">
        <v>238</v>
      </c>
      <c r="B70" s="320"/>
      <c r="C70" s="320"/>
      <c r="D70" s="321">
        <f t="shared" si="2"/>
        <v>0</v>
      </c>
      <c r="E70" s="322"/>
      <c r="F70" s="323"/>
    </row>
    <row r="71" s="302" customFormat="1" ht="18" customHeight="1" spans="1:6">
      <c r="A71" s="328" t="s">
        <v>239</v>
      </c>
      <c r="B71" s="320"/>
      <c r="C71" s="320"/>
      <c r="D71" s="321">
        <f t="shared" si="2"/>
        <v>0</v>
      </c>
      <c r="E71" s="322"/>
      <c r="F71" s="323"/>
    </row>
    <row r="72" s="302" customFormat="1" ht="18" customHeight="1" spans="1:6">
      <c r="A72" s="328" t="s">
        <v>240</v>
      </c>
      <c r="B72" s="320">
        <v>653.02</v>
      </c>
      <c r="C72" s="320">
        <v>200</v>
      </c>
      <c r="D72" s="321">
        <f t="shared" si="2"/>
        <v>-453.02</v>
      </c>
      <c r="E72" s="322">
        <f t="shared" ref="E71:E114" si="3">SUM(D72/B72)</f>
        <v>-0.693730666748338</v>
      </c>
      <c r="F72" s="323"/>
    </row>
    <row r="73" s="302" customFormat="1" ht="18" customHeight="1" spans="1:6">
      <c r="A73" s="328" t="s">
        <v>241</v>
      </c>
      <c r="B73" s="320">
        <v>18.21</v>
      </c>
      <c r="C73" s="320"/>
      <c r="D73" s="321">
        <f t="shared" si="2"/>
        <v>-18.21</v>
      </c>
      <c r="E73" s="322">
        <f t="shared" si="3"/>
        <v>-1</v>
      </c>
      <c r="F73" s="323"/>
    </row>
    <row r="74" s="302" customFormat="1" ht="18" customHeight="1" spans="1:6">
      <c r="A74" s="328" t="s">
        <v>242</v>
      </c>
      <c r="B74" s="320"/>
      <c r="C74" s="320"/>
      <c r="D74" s="321">
        <f t="shared" si="2"/>
        <v>0</v>
      </c>
      <c r="E74" s="322"/>
      <c r="F74" s="323"/>
    </row>
    <row r="75" s="302" customFormat="1" ht="18" customHeight="1" spans="1:6">
      <c r="A75" s="328" t="s">
        <v>243</v>
      </c>
      <c r="B75" s="320">
        <v>2.91</v>
      </c>
      <c r="C75" s="320"/>
      <c r="D75" s="321">
        <f t="shared" si="2"/>
        <v>-2.91</v>
      </c>
      <c r="E75" s="322">
        <f t="shared" si="3"/>
        <v>-1</v>
      </c>
      <c r="F75" s="323"/>
    </row>
    <row r="76" s="302" customFormat="1" ht="18" customHeight="1" spans="1:6">
      <c r="A76" s="328" t="s">
        <v>244</v>
      </c>
      <c r="B76" s="320"/>
      <c r="C76" s="320"/>
      <c r="D76" s="321">
        <f t="shared" si="2"/>
        <v>0</v>
      </c>
      <c r="E76" s="322"/>
      <c r="F76" s="323"/>
    </row>
    <row r="77" s="302" customFormat="1" ht="18" customHeight="1" spans="1:6">
      <c r="A77" s="328" t="s">
        <v>245</v>
      </c>
      <c r="B77" s="320"/>
      <c r="C77" s="320"/>
      <c r="D77" s="321">
        <f t="shared" si="2"/>
        <v>0</v>
      </c>
      <c r="E77" s="322"/>
      <c r="F77" s="323"/>
    </row>
    <row r="78" s="302" customFormat="1" ht="18" customHeight="1" spans="1:6">
      <c r="A78" s="328" t="s">
        <v>246</v>
      </c>
      <c r="B78" s="320">
        <f>SUM(B79:B88)</f>
        <v>3212.3</v>
      </c>
      <c r="C78" s="320">
        <f>SUM(C79:C88)</f>
        <v>2300</v>
      </c>
      <c r="D78" s="321">
        <f t="shared" si="2"/>
        <v>-912.3</v>
      </c>
      <c r="E78" s="322">
        <f t="shared" si="3"/>
        <v>-0.284002116863307</v>
      </c>
      <c r="F78" s="323"/>
    </row>
    <row r="79" s="302" customFormat="1" ht="18" customHeight="1" spans="1:6">
      <c r="A79" s="328" t="s">
        <v>247</v>
      </c>
      <c r="B79" s="320">
        <v>365.65</v>
      </c>
      <c r="C79" s="320">
        <v>366</v>
      </c>
      <c r="D79" s="321"/>
      <c r="E79" s="322"/>
      <c r="F79" s="323"/>
    </row>
    <row r="80" s="302" customFormat="1" ht="18" customHeight="1" spans="1:6">
      <c r="A80" s="328" t="s">
        <v>248</v>
      </c>
      <c r="B80" s="320"/>
      <c r="C80" s="320"/>
      <c r="D80" s="321">
        <f t="shared" si="2"/>
        <v>0</v>
      </c>
      <c r="E80" s="322"/>
      <c r="F80" s="323"/>
    </row>
    <row r="81" s="302" customFormat="1" ht="18" customHeight="1" spans="1:6">
      <c r="A81" s="328" t="s">
        <v>249</v>
      </c>
      <c r="B81" s="320">
        <v>250</v>
      </c>
      <c r="C81" s="320"/>
      <c r="D81" s="321">
        <f t="shared" si="2"/>
        <v>-250</v>
      </c>
      <c r="E81" s="322">
        <f t="shared" si="3"/>
        <v>-1</v>
      </c>
      <c r="F81" s="323"/>
    </row>
    <row r="82" s="302" customFormat="1" ht="18" customHeight="1" spans="1:6">
      <c r="A82" s="328" t="s">
        <v>250</v>
      </c>
      <c r="B82" s="320">
        <v>10.5</v>
      </c>
      <c r="C82" s="320"/>
      <c r="D82" s="321"/>
      <c r="E82" s="322">
        <f t="shared" si="3"/>
        <v>0</v>
      </c>
      <c r="F82" s="323"/>
    </row>
    <row r="83" s="302" customFormat="1" ht="18" customHeight="1" spans="1:6">
      <c r="A83" s="328" t="s">
        <v>251</v>
      </c>
      <c r="B83" s="320">
        <v>31.3</v>
      </c>
      <c r="C83" s="320"/>
      <c r="D83" s="321">
        <f t="shared" ref="D83:D114" si="4">SUM(C83-B83)</f>
        <v>-31.3</v>
      </c>
      <c r="E83" s="322">
        <f t="shared" si="3"/>
        <v>-1</v>
      </c>
      <c r="F83" s="323"/>
    </row>
    <row r="84" s="302" customFormat="1" ht="18" customHeight="1" spans="1:6">
      <c r="A84" s="328" t="s">
        <v>252</v>
      </c>
      <c r="B84" s="320">
        <v>6.53</v>
      </c>
      <c r="C84" s="320"/>
      <c r="D84" s="321">
        <f t="shared" si="4"/>
        <v>-6.53</v>
      </c>
      <c r="E84" s="322">
        <f t="shared" si="3"/>
        <v>-1</v>
      </c>
      <c r="F84" s="323"/>
    </row>
    <row r="85" s="302" customFormat="1" ht="18" customHeight="1" spans="1:6">
      <c r="A85" s="328" t="s">
        <v>253</v>
      </c>
      <c r="B85" s="320"/>
      <c r="C85" s="320"/>
      <c r="D85" s="321">
        <f t="shared" si="4"/>
        <v>0</v>
      </c>
      <c r="E85" s="322"/>
      <c r="F85" s="323"/>
    </row>
    <row r="86" s="302" customFormat="1" ht="18" customHeight="1" spans="1:6">
      <c r="A86" s="328" t="s">
        <v>254</v>
      </c>
      <c r="B86" s="320"/>
      <c r="C86" s="320"/>
      <c r="D86" s="321">
        <f t="shared" si="4"/>
        <v>0</v>
      </c>
      <c r="E86" s="322"/>
      <c r="F86" s="323"/>
    </row>
    <row r="87" s="302" customFormat="1" ht="18" customHeight="1" spans="1:6">
      <c r="A87" s="328" t="s">
        <v>255</v>
      </c>
      <c r="B87" s="320">
        <v>217.13</v>
      </c>
      <c r="C87" s="320"/>
      <c r="D87" s="321">
        <f t="shared" si="4"/>
        <v>-217.13</v>
      </c>
      <c r="E87" s="322">
        <f t="shared" si="3"/>
        <v>-1</v>
      </c>
      <c r="F87" s="323"/>
    </row>
    <row r="88" s="302" customFormat="1" ht="18" customHeight="1" spans="1:6">
      <c r="A88" s="328" t="s">
        <v>256</v>
      </c>
      <c r="B88" s="320">
        <v>2331.19</v>
      </c>
      <c r="C88" s="320">
        <v>1934</v>
      </c>
      <c r="D88" s="321">
        <f t="shared" si="4"/>
        <v>-397.19</v>
      </c>
      <c r="E88" s="322">
        <f t="shared" si="3"/>
        <v>-0.170380792642384</v>
      </c>
      <c r="F88" s="323"/>
    </row>
    <row r="89" s="302" customFormat="1" ht="18" customHeight="1" spans="1:6">
      <c r="A89" s="328" t="s">
        <v>257</v>
      </c>
      <c r="B89" s="320">
        <f>SUM(B90:B91,B92)</f>
        <v>0</v>
      </c>
      <c r="C89" s="320">
        <f>SUM(C90:C91,C92)</f>
        <v>0</v>
      </c>
      <c r="D89" s="321">
        <f t="shared" si="4"/>
        <v>0</v>
      </c>
      <c r="E89" s="322"/>
      <c r="F89" s="323"/>
    </row>
    <row r="90" s="302" customFormat="1" ht="18" customHeight="1" spans="1:6">
      <c r="A90" s="328" t="s">
        <v>258</v>
      </c>
      <c r="B90" s="320">
        <v>0</v>
      </c>
      <c r="C90" s="320"/>
      <c r="D90" s="321">
        <f t="shared" si="4"/>
        <v>0</v>
      </c>
      <c r="E90" s="322"/>
      <c r="F90" s="323"/>
    </row>
    <row r="91" s="302" customFormat="1" ht="18" customHeight="1" spans="1:6">
      <c r="A91" s="328" t="s">
        <v>259</v>
      </c>
      <c r="B91" s="320"/>
      <c r="C91" s="320"/>
      <c r="D91" s="321">
        <f t="shared" si="4"/>
        <v>0</v>
      </c>
      <c r="E91" s="322"/>
      <c r="F91" s="323"/>
    </row>
    <row r="92" s="302" customFormat="1" ht="18" customHeight="1" spans="1:6">
      <c r="A92" s="328" t="s">
        <v>260</v>
      </c>
      <c r="B92" s="320"/>
      <c r="C92" s="320"/>
      <c r="D92" s="321">
        <f t="shared" si="4"/>
        <v>0</v>
      </c>
      <c r="E92" s="322"/>
      <c r="F92" s="323"/>
    </row>
    <row r="93" s="302" customFormat="1" ht="18" customHeight="1" spans="1:6">
      <c r="A93" s="328" t="s">
        <v>261</v>
      </c>
      <c r="B93" s="320">
        <v>15804.87</v>
      </c>
      <c r="C93" s="320">
        <v>18350</v>
      </c>
      <c r="D93" s="321">
        <f t="shared" si="4"/>
        <v>2545.13</v>
      </c>
      <c r="E93" s="322">
        <f t="shared" si="3"/>
        <v>0.161034541884875</v>
      </c>
      <c r="F93" s="323"/>
    </row>
    <row r="94" s="302" customFormat="1" ht="18" customHeight="1" spans="1:6">
      <c r="A94" s="328" t="s">
        <v>262</v>
      </c>
      <c r="B94" s="320"/>
      <c r="C94" s="320"/>
      <c r="D94" s="321">
        <f t="shared" si="4"/>
        <v>0</v>
      </c>
      <c r="E94" s="322"/>
      <c r="F94" s="323"/>
    </row>
    <row r="95" s="302" customFormat="1" ht="18" customHeight="1" spans="1:6">
      <c r="A95" s="328" t="s">
        <v>263</v>
      </c>
      <c r="B95" s="320">
        <v>125.51</v>
      </c>
      <c r="C95" s="320">
        <v>124</v>
      </c>
      <c r="D95" s="321">
        <f t="shared" si="4"/>
        <v>-1.51000000000001</v>
      </c>
      <c r="E95" s="322">
        <f t="shared" si="3"/>
        <v>-0.0120309138714047</v>
      </c>
      <c r="F95" s="323"/>
    </row>
    <row r="96" s="302" customFormat="1" ht="18" customHeight="1" spans="1:6">
      <c r="A96" s="328" t="s">
        <v>264</v>
      </c>
      <c r="B96" s="320">
        <v>2</v>
      </c>
      <c r="C96" s="320"/>
      <c r="D96" s="321">
        <f t="shared" si="4"/>
        <v>-2</v>
      </c>
      <c r="E96" s="322">
        <f t="shared" si="3"/>
        <v>-1</v>
      </c>
      <c r="F96" s="323"/>
    </row>
    <row r="97" s="301" customFormat="1" ht="18" customHeight="1" spans="1:16376">
      <c r="A97" s="342" t="s">
        <v>265</v>
      </c>
      <c r="B97" s="338">
        <f>SUM(B6,B43)</f>
        <v>46033.696</v>
      </c>
      <c r="C97" s="338">
        <f>SUM(C6,C43)</f>
        <v>50666.09</v>
      </c>
      <c r="D97" s="316">
        <f t="shared" si="4"/>
        <v>4632.39399999999</v>
      </c>
      <c r="E97" s="317">
        <f t="shared" si="3"/>
        <v>0.100630503359973</v>
      </c>
      <c r="F97" s="318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219"/>
      <c r="CY97" s="219"/>
      <c r="CZ97" s="219"/>
      <c r="DA97" s="219"/>
      <c r="DB97" s="219"/>
      <c r="DC97" s="219"/>
      <c r="DD97" s="219"/>
      <c r="DE97" s="219"/>
      <c r="DF97" s="219"/>
      <c r="DG97" s="219"/>
      <c r="DH97" s="219"/>
      <c r="DI97" s="219"/>
      <c r="DJ97" s="219"/>
      <c r="DK97" s="219"/>
      <c r="DL97" s="219"/>
      <c r="DM97" s="219"/>
      <c r="DN97" s="219"/>
      <c r="DO97" s="219"/>
      <c r="DP97" s="219"/>
      <c r="DQ97" s="219"/>
      <c r="DR97" s="219"/>
      <c r="DS97" s="219"/>
      <c r="DT97" s="219"/>
      <c r="DU97" s="219"/>
      <c r="DV97" s="219"/>
      <c r="DW97" s="219"/>
      <c r="DX97" s="219"/>
      <c r="DY97" s="219"/>
      <c r="DZ97" s="219"/>
      <c r="EA97" s="219"/>
      <c r="EB97" s="219"/>
      <c r="EC97" s="219"/>
      <c r="ED97" s="219"/>
      <c r="EE97" s="219"/>
      <c r="EF97" s="219"/>
      <c r="EG97" s="219"/>
      <c r="EH97" s="219"/>
      <c r="EI97" s="219"/>
      <c r="EJ97" s="219"/>
      <c r="EK97" s="219"/>
      <c r="EL97" s="219"/>
      <c r="EM97" s="219"/>
      <c r="EN97" s="219"/>
      <c r="EO97" s="219"/>
      <c r="EP97" s="219"/>
      <c r="EQ97" s="219"/>
      <c r="ER97" s="219"/>
      <c r="ES97" s="219"/>
      <c r="ET97" s="219"/>
      <c r="EU97" s="219"/>
      <c r="EV97" s="219"/>
      <c r="EW97" s="219"/>
      <c r="EX97" s="219"/>
      <c r="EY97" s="219"/>
      <c r="EZ97" s="219"/>
      <c r="FA97" s="219"/>
      <c r="FB97" s="219"/>
      <c r="FC97" s="219"/>
      <c r="FD97" s="219"/>
      <c r="FE97" s="219"/>
      <c r="FF97" s="219"/>
      <c r="FG97" s="219"/>
      <c r="FH97" s="219"/>
      <c r="FI97" s="219"/>
      <c r="FJ97" s="219"/>
      <c r="FK97" s="219"/>
      <c r="FL97" s="219"/>
      <c r="FM97" s="219"/>
      <c r="FN97" s="219"/>
      <c r="FO97" s="219"/>
      <c r="FP97" s="219"/>
      <c r="FQ97" s="219"/>
      <c r="FR97" s="219"/>
      <c r="FS97" s="219"/>
      <c r="FT97" s="219"/>
      <c r="FU97" s="219"/>
      <c r="FV97" s="219"/>
      <c r="FW97" s="219"/>
      <c r="FX97" s="219"/>
      <c r="FY97" s="219"/>
      <c r="FZ97" s="219"/>
      <c r="GA97" s="219"/>
      <c r="GB97" s="219"/>
      <c r="GC97" s="219"/>
      <c r="GD97" s="219"/>
      <c r="GE97" s="219"/>
      <c r="GF97" s="219"/>
      <c r="GG97" s="219"/>
      <c r="GH97" s="219"/>
      <c r="GI97" s="219"/>
      <c r="GJ97" s="219"/>
      <c r="GK97" s="219"/>
      <c r="GL97" s="219"/>
      <c r="GM97" s="219"/>
      <c r="GN97" s="219"/>
      <c r="GO97" s="219"/>
      <c r="GP97" s="219"/>
      <c r="GQ97" s="219"/>
      <c r="GR97" s="219"/>
      <c r="GS97" s="219"/>
      <c r="GT97" s="219"/>
      <c r="GU97" s="219"/>
      <c r="GV97" s="219"/>
      <c r="GW97" s="219"/>
      <c r="GX97" s="219"/>
      <c r="GY97" s="219"/>
      <c r="GZ97" s="219"/>
      <c r="HA97" s="219"/>
      <c r="HB97" s="219"/>
      <c r="HC97" s="219"/>
      <c r="HD97" s="219"/>
      <c r="HE97" s="219"/>
      <c r="HF97" s="219"/>
      <c r="HG97" s="219"/>
      <c r="HH97" s="219"/>
      <c r="HI97" s="219"/>
      <c r="HJ97" s="219"/>
      <c r="HK97" s="219"/>
      <c r="HL97" s="219"/>
      <c r="HM97" s="219"/>
      <c r="HN97" s="219"/>
      <c r="HO97" s="219"/>
      <c r="HP97" s="219"/>
      <c r="HQ97" s="219"/>
      <c r="HR97" s="219"/>
      <c r="HS97" s="219"/>
      <c r="HT97" s="219"/>
      <c r="HU97" s="219"/>
      <c r="HV97" s="219"/>
      <c r="HW97" s="219"/>
      <c r="HX97" s="219"/>
      <c r="HY97" s="219"/>
      <c r="HZ97" s="219"/>
      <c r="IA97" s="219"/>
      <c r="IB97" s="219"/>
      <c r="IC97" s="219"/>
      <c r="ID97" s="219"/>
      <c r="IE97" s="219"/>
      <c r="IF97" s="219"/>
      <c r="IG97" s="219"/>
      <c r="IH97" s="219"/>
      <c r="II97" s="219"/>
      <c r="IJ97" s="219"/>
      <c r="IK97" s="219"/>
      <c r="IL97" s="219"/>
      <c r="IM97" s="219"/>
      <c r="IN97" s="219"/>
      <c r="IO97" s="219"/>
      <c r="IP97" s="219"/>
      <c r="IQ97" s="219"/>
      <c r="IR97" s="219"/>
      <c r="IS97" s="219"/>
      <c r="IT97" s="219"/>
      <c r="IU97" s="219"/>
      <c r="IV97" s="219"/>
      <c r="IW97" s="219"/>
      <c r="IX97" s="219"/>
      <c r="IY97" s="219"/>
      <c r="IZ97" s="219"/>
      <c r="JA97" s="219"/>
      <c r="JB97" s="219"/>
      <c r="JC97" s="219"/>
      <c r="JD97" s="219"/>
      <c r="JE97" s="219"/>
      <c r="JF97" s="219"/>
      <c r="JG97" s="219"/>
      <c r="JH97" s="219"/>
      <c r="JI97" s="219"/>
      <c r="JJ97" s="219"/>
      <c r="JK97" s="219"/>
      <c r="JL97" s="219"/>
      <c r="JM97" s="219"/>
      <c r="JN97" s="219"/>
      <c r="JO97" s="219"/>
      <c r="JP97" s="219"/>
      <c r="JQ97" s="219"/>
      <c r="JR97" s="219"/>
      <c r="JS97" s="219"/>
      <c r="JT97" s="219"/>
      <c r="JU97" s="219"/>
      <c r="JV97" s="219"/>
      <c r="JW97" s="219"/>
      <c r="JX97" s="219"/>
      <c r="JY97" s="219"/>
      <c r="JZ97" s="219"/>
      <c r="KA97" s="219"/>
      <c r="KB97" s="219"/>
      <c r="KC97" s="219"/>
      <c r="KD97" s="219"/>
      <c r="KE97" s="219"/>
      <c r="KF97" s="219"/>
      <c r="KG97" s="219"/>
      <c r="KH97" s="219"/>
      <c r="KI97" s="219"/>
      <c r="KJ97" s="219"/>
      <c r="KK97" s="219"/>
      <c r="KL97" s="219"/>
      <c r="KM97" s="219"/>
      <c r="KN97" s="219"/>
      <c r="KO97" s="219"/>
      <c r="KP97" s="219"/>
      <c r="KQ97" s="219"/>
      <c r="KR97" s="219"/>
      <c r="KS97" s="219"/>
      <c r="KT97" s="219"/>
      <c r="KU97" s="219"/>
      <c r="KV97" s="219"/>
      <c r="KW97" s="219"/>
      <c r="KX97" s="219"/>
      <c r="KY97" s="219"/>
      <c r="KZ97" s="219"/>
      <c r="LA97" s="219"/>
      <c r="LB97" s="219"/>
      <c r="LC97" s="219"/>
      <c r="LD97" s="219"/>
      <c r="LE97" s="219"/>
      <c r="LF97" s="219"/>
      <c r="LG97" s="219"/>
      <c r="LH97" s="219"/>
      <c r="LI97" s="219"/>
      <c r="LJ97" s="219"/>
      <c r="LK97" s="219"/>
      <c r="LL97" s="219"/>
      <c r="LM97" s="219"/>
      <c r="LN97" s="219"/>
      <c r="LO97" s="219"/>
      <c r="LP97" s="219"/>
      <c r="LQ97" s="219"/>
      <c r="LR97" s="219"/>
      <c r="LS97" s="219"/>
      <c r="LT97" s="219"/>
      <c r="LU97" s="219"/>
      <c r="LV97" s="219"/>
      <c r="LW97" s="219"/>
      <c r="LX97" s="219"/>
      <c r="LY97" s="219"/>
      <c r="LZ97" s="219"/>
      <c r="MA97" s="219"/>
      <c r="MB97" s="219"/>
      <c r="MC97" s="219"/>
      <c r="MD97" s="219"/>
      <c r="ME97" s="219"/>
      <c r="MF97" s="219"/>
      <c r="MG97" s="219"/>
      <c r="MH97" s="219"/>
      <c r="MI97" s="219"/>
      <c r="MJ97" s="219"/>
      <c r="MK97" s="219"/>
      <c r="ML97" s="219"/>
      <c r="MM97" s="219"/>
      <c r="MN97" s="219"/>
      <c r="MO97" s="219"/>
      <c r="MP97" s="219"/>
      <c r="MQ97" s="219"/>
      <c r="MR97" s="219"/>
      <c r="MS97" s="219"/>
      <c r="MT97" s="219"/>
      <c r="MU97" s="219"/>
      <c r="MV97" s="219"/>
      <c r="MW97" s="219"/>
      <c r="MX97" s="219"/>
      <c r="MY97" s="219"/>
      <c r="MZ97" s="219"/>
      <c r="NA97" s="219"/>
      <c r="NB97" s="219"/>
      <c r="NC97" s="219"/>
      <c r="ND97" s="219"/>
      <c r="NE97" s="219"/>
      <c r="NF97" s="219"/>
      <c r="NG97" s="219"/>
      <c r="NH97" s="219"/>
      <c r="NI97" s="219"/>
      <c r="NJ97" s="219"/>
      <c r="NK97" s="219"/>
      <c r="NL97" s="219"/>
      <c r="NM97" s="219"/>
      <c r="NN97" s="219"/>
      <c r="NO97" s="219"/>
      <c r="NP97" s="219"/>
      <c r="NQ97" s="219"/>
      <c r="NR97" s="219"/>
      <c r="NS97" s="219"/>
      <c r="NT97" s="219"/>
      <c r="NU97" s="219"/>
      <c r="NV97" s="219"/>
      <c r="NW97" s="219"/>
      <c r="NX97" s="219"/>
      <c r="NY97" s="219"/>
      <c r="NZ97" s="219"/>
      <c r="OA97" s="219"/>
      <c r="OB97" s="219"/>
      <c r="OC97" s="219"/>
      <c r="OD97" s="219"/>
      <c r="OE97" s="219"/>
      <c r="OF97" s="219"/>
      <c r="OG97" s="219"/>
      <c r="OH97" s="219"/>
      <c r="OI97" s="219"/>
      <c r="OJ97" s="219"/>
      <c r="OK97" s="219"/>
      <c r="OL97" s="219"/>
      <c r="OM97" s="219"/>
      <c r="ON97" s="219"/>
      <c r="OO97" s="219"/>
      <c r="OP97" s="219"/>
      <c r="OQ97" s="219"/>
      <c r="OR97" s="219"/>
      <c r="OS97" s="219"/>
      <c r="OT97" s="219"/>
      <c r="OU97" s="219"/>
      <c r="OV97" s="219"/>
      <c r="OW97" s="219"/>
      <c r="OX97" s="219"/>
      <c r="OY97" s="219"/>
      <c r="OZ97" s="219"/>
      <c r="PA97" s="219"/>
      <c r="PB97" s="219"/>
      <c r="PC97" s="219"/>
      <c r="PD97" s="219"/>
      <c r="PE97" s="219"/>
      <c r="PF97" s="219"/>
      <c r="PG97" s="219"/>
      <c r="PH97" s="219"/>
      <c r="PI97" s="219"/>
      <c r="PJ97" s="219"/>
      <c r="PK97" s="219"/>
      <c r="PL97" s="219"/>
      <c r="PM97" s="219"/>
      <c r="PN97" s="219"/>
      <c r="PO97" s="219"/>
      <c r="PP97" s="219"/>
      <c r="PQ97" s="219"/>
      <c r="PR97" s="219"/>
      <c r="PS97" s="219"/>
      <c r="PT97" s="219"/>
      <c r="PU97" s="219"/>
      <c r="PV97" s="219"/>
      <c r="PW97" s="219"/>
      <c r="PX97" s="219"/>
      <c r="PY97" s="219"/>
      <c r="PZ97" s="219"/>
      <c r="QA97" s="219"/>
      <c r="QB97" s="219"/>
      <c r="QC97" s="219"/>
      <c r="QD97" s="219"/>
      <c r="QE97" s="219"/>
      <c r="QF97" s="219"/>
      <c r="QG97" s="219"/>
      <c r="QH97" s="219"/>
      <c r="QI97" s="219"/>
      <c r="QJ97" s="219"/>
      <c r="QK97" s="219"/>
      <c r="QL97" s="219"/>
      <c r="QM97" s="219"/>
      <c r="QN97" s="219"/>
      <c r="QO97" s="219"/>
      <c r="QP97" s="219"/>
      <c r="QQ97" s="219"/>
      <c r="QR97" s="219"/>
      <c r="QS97" s="219"/>
      <c r="QT97" s="219"/>
      <c r="QU97" s="219"/>
      <c r="QV97" s="219"/>
      <c r="QW97" s="219"/>
      <c r="QX97" s="219"/>
      <c r="QY97" s="219"/>
      <c r="QZ97" s="219"/>
      <c r="RA97" s="219"/>
      <c r="RB97" s="219"/>
      <c r="RC97" s="219"/>
      <c r="RD97" s="219"/>
      <c r="RE97" s="219"/>
      <c r="RF97" s="219"/>
      <c r="RG97" s="219"/>
      <c r="RH97" s="219"/>
      <c r="RI97" s="219"/>
      <c r="RJ97" s="219"/>
      <c r="RK97" s="219"/>
      <c r="RL97" s="219"/>
      <c r="RM97" s="219"/>
      <c r="RN97" s="219"/>
      <c r="RO97" s="219"/>
      <c r="RP97" s="219"/>
      <c r="RQ97" s="219"/>
      <c r="RR97" s="219"/>
      <c r="RS97" s="219"/>
      <c r="RT97" s="219"/>
      <c r="RU97" s="219"/>
      <c r="RV97" s="219"/>
      <c r="RW97" s="219"/>
      <c r="RX97" s="219"/>
      <c r="RY97" s="219"/>
      <c r="RZ97" s="219"/>
      <c r="SA97" s="219"/>
      <c r="SB97" s="219"/>
      <c r="SC97" s="219"/>
      <c r="SD97" s="219"/>
      <c r="SE97" s="219"/>
      <c r="SF97" s="219"/>
      <c r="SG97" s="219"/>
      <c r="SH97" s="219"/>
      <c r="SI97" s="219"/>
      <c r="SJ97" s="219"/>
      <c r="SK97" s="219"/>
      <c r="SL97" s="219"/>
      <c r="SM97" s="219"/>
      <c r="SN97" s="219"/>
      <c r="SO97" s="219"/>
      <c r="SP97" s="219"/>
      <c r="SQ97" s="219"/>
      <c r="SR97" s="219"/>
      <c r="SS97" s="219"/>
      <c r="ST97" s="219"/>
      <c r="SU97" s="219"/>
      <c r="SV97" s="219"/>
      <c r="SW97" s="219"/>
      <c r="SX97" s="219"/>
      <c r="SY97" s="219"/>
      <c r="SZ97" s="219"/>
      <c r="TA97" s="219"/>
      <c r="TB97" s="219"/>
      <c r="TC97" s="219"/>
      <c r="TD97" s="219"/>
      <c r="TE97" s="219"/>
      <c r="TF97" s="219"/>
      <c r="TG97" s="219"/>
      <c r="TH97" s="219"/>
      <c r="TI97" s="219"/>
      <c r="TJ97" s="219"/>
      <c r="TK97" s="219"/>
      <c r="TL97" s="219"/>
      <c r="TM97" s="219"/>
      <c r="TN97" s="219"/>
      <c r="TO97" s="219"/>
      <c r="TP97" s="219"/>
      <c r="TQ97" s="219"/>
      <c r="TR97" s="219"/>
      <c r="TS97" s="219"/>
      <c r="TT97" s="219"/>
      <c r="TU97" s="219"/>
      <c r="TV97" s="219"/>
      <c r="TW97" s="219"/>
      <c r="TX97" s="219"/>
      <c r="TY97" s="219"/>
      <c r="TZ97" s="219"/>
      <c r="UA97" s="219"/>
      <c r="UB97" s="219"/>
      <c r="UC97" s="219"/>
      <c r="UD97" s="219"/>
      <c r="UE97" s="219"/>
      <c r="UF97" s="219"/>
      <c r="UG97" s="219"/>
      <c r="UH97" s="219"/>
      <c r="UI97" s="219"/>
      <c r="UJ97" s="219"/>
      <c r="UK97" s="219"/>
      <c r="UL97" s="219"/>
      <c r="UM97" s="219"/>
      <c r="UN97" s="219"/>
      <c r="UO97" s="219"/>
      <c r="UP97" s="219"/>
      <c r="UQ97" s="219"/>
      <c r="UR97" s="219"/>
      <c r="US97" s="219"/>
      <c r="UT97" s="219"/>
      <c r="UU97" s="219"/>
      <c r="UV97" s="219"/>
      <c r="UW97" s="219"/>
      <c r="UX97" s="219"/>
      <c r="UY97" s="219"/>
      <c r="UZ97" s="219"/>
      <c r="VA97" s="219"/>
      <c r="VB97" s="219"/>
      <c r="VC97" s="219"/>
      <c r="VD97" s="219"/>
      <c r="VE97" s="219"/>
      <c r="VF97" s="219"/>
      <c r="VG97" s="219"/>
      <c r="VH97" s="219"/>
      <c r="VI97" s="219"/>
      <c r="VJ97" s="219"/>
      <c r="VK97" s="219"/>
      <c r="VL97" s="219"/>
      <c r="VM97" s="219"/>
      <c r="VN97" s="219"/>
      <c r="VO97" s="219"/>
      <c r="VP97" s="219"/>
      <c r="VQ97" s="219"/>
      <c r="VR97" s="219"/>
      <c r="VS97" s="219"/>
      <c r="VT97" s="219"/>
      <c r="VU97" s="219"/>
      <c r="VV97" s="219"/>
      <c r="VW97" s="219"/>
      <c r="VX97" s="219"/>
      <c r="VY97" s="219"/>
      <c r="VZ97" s="219"/>
      <c r="WA97" s="219"/>
      <c r="WB97" s="219"/>
      <c r="WC97" s="219"/>
      <c r="WD97" s="219"/>
      <c r="WE97" s="219"/>
      <c r="WF97" s="219"/>
      <c r="WG97" s="219"/>
      <c r="WH97" s="219"/>
      <c r="WI97" s="219"/>
      <c r="WJ97" s="219"/>
      <c r="WK97" s="219"/>
      <c r="WL97" s="219"/>
      <c r="WM97" s="219"/>
      <c r="WN97" s="219"/>
      <c r="WO97" s="219"/>
      <c r="WP97" s="219"/>
      <c r="WQ97" s="219"/>
      <c r="WR97" s="219"/>
      <c r="WS97" s="219"/>
      <c r="WT97" s="219"/>
      <c r="WU97" s="219"/>
      <c r="WV97" s="219"/>
      <c r="WW97" s="219"/>
      <c r="WX97" s="219"/>
      <c r="WY97" s="219"/>
      <c r="WZ97" s="219"/>
      <c r="XA97" s="219"/>
      <c r="XB97" s="219"/>
      <c r="XC97" s="219"/>
      <c r="XD97" s="219"/>
      <c r="XE97" s="219"/>
      <c r="XF97" s="219"/>
      <c r="XG97" s="219"/>
      <c r="XH97" s="219"/>
      <c r="XI97" s="219"/>
      <c r="XJ97" s="219"/>
      <c r="XK97" s="219"/>
      <c r="XL97" s="219"/>
      <c r="XM97" s="219"/>
      <c r="XN97" s="219"/>
      <c r="XO97" s="219"/>
      <c r="XP97" s="219"/>
      <c r="XQ97" s="219"/>
      <c r="XR97" s="219"/>
      <c r="XS97" s="219"/>
      <c r="XT97" s="219"/>
      <c r="XU97" s="219"/>
      <c r="XV97" s="219"/>
      <c r="XW97" s="219"/>
      <c r="XX97" s="219"/>
      <c r="XY97" s="219"/>
      <c r="XZ97" s="219"/>
      <c r="YA97" s="219"/>
      <c r="YB97" s="219"/>
      <c r="YC97" s="219"/>
      <c r="YD97" s="219"/>
      <c r="YE97" s="219"/>
      <c r="YF97" s="219"/>
      <c r="YG97" s="219"/>
      <c r="YH97" s="219"/>
      <c r="YI97" s="219"/>
      <c r="YJ97" s="219"/>
      <c r="YK97" s="219"/>
      <c r="YL97" s="219"/>
      <c r="YM97" s="219"/>
      <c r="YN97" s="219"/>
      <c r="YO97" s="219"/>
      <c r="YP97" s="219"/>
      <c r="YQ97" s="219"/>
      <c r="YR97" s="219"/>
      <c r="YS97" s="219"/>
      <c r="YT97" s="219"/>
      <c r="YU97" s="219"/>
      <c r="YV97" s="219"/>
      <c r="YW97" s="219"/>
      <c r="YX97" s="219"/>
      <c r="YY97" s="219"/>
      <c r="YZ97" s="219"/>
      <c r="ZA97" s="219"/>
      <c r="ZB97" s="219"/>
      <c r="ZC97" s="219"/>
      <c r="ZD97" s="219"/>
      <c r="ZE97" s="219"/>
      <c r="ZF97" s="219"/>
      <c r="ZG97" s="219"/>
      <c r="ZH97" s="219"/>
      <c r="ZI97" s="219"/>
      <c r="ZJ97" s="219"/>
      <c r="ZK97" s="219"/>
      <c r="ZL97" s="219"/>
      <c r="ZM97" s="219"/>
      <c r="ZN97" s="219"/>
      <c r="ZO97" s="219"/>
      <c r="ZP97" s="219"/>
      <c r="ZQ97" s="219"/>
      <c r="ZR97" s="219"/>
      <c r="ZS97" s="219"/>
      <c r="ZT97" s="219"/>
      <c r="ZU97" s="219"/>
      <c r="ZV97" s="219"/>
      <c r="ZW97" s="219"/>
      <c r="ZX97" s="219"/>
      <c r="ZY97" s="219"/>
      <c r="ZZ97" s="219"/>
      <c r="AAA97" s="219"/>
      <c r="AAB97" s="219"/>
      <c r="AAC97" s="219"/>
      <c r="AAD97" s="219"/>
      <c r="AAE97" s="219"/>
      <c r="AAF97" s="219"/>
      <c r="AAG97" s="219"/>
      <c r="AAH97" s="219"/>
      <c r="AAI97" s="219"/>
      <c r="AAJ97" s="219"/>
      <c r="AAK97" s="219"/>
      <c r="AAL97" s="219"/>
      <c r="AAM97" s="219"/>
      <c r="AAN97" s="219"/>
      <c r="AAO97" s="219"/>
      <c r="AAP97" s="219"/>
      <c r="AAQ97" s="219"/>
      <c r="AAR97" s="219"/>
      <c r="AAS97" s="219"/>
      <c r="AAT97" s="219"/>
      <c r="AAU97" s="219"/>
      <c r="AAV97" s="219"/>
      <c r="AAW97" s="219"/>
      <c r="AAX97" s="219"/>
      <c r="AAY97" s="219"/>
      <c r="AAZ97" s="219"/>
      <c r="ABA97" s="219"/>
      <c r="ABB97" s="219"/>
      <c r="ABC97" s="219"/>
      <c r="ABD97" s="219"/>
      <c r="ABE97" s="219"/>
      <c r="ABF97" s="219"/>
      <c r="ABG97" s="219"/>
      <c r="ABH97" s="219"/>
      <c r="ABI97" s="219"/>
      <c r="ABJ97" s="219"/>
      <c r="ABK97" s="219"/>
      <c r="ABL97" s="219"/>
      <c r="ABM97" s="219"/>
      <c r="ABN97" s="219"/>
      <c r="ABO97" s="219"/>
      <c r="ABP97" s="219"/>
      <c r="ABQ97" s="219"/>
      <c r="ABR97" s="219"/>
      <c r="ABS97" s="219"/>
      <c r="ABT97" s="219"/>
      <c r="ABU97" s="219"/>
      <c r="ABV97" s="219"/>
      <c r="ABW97" s="219"/>
      <c r="ABX97" s="219"/>
      <c r="ABY97" s="219"/>
      <c r="ABZ97" s="219"/>
      <c r="ACA97" s="219"/>
      <c r="ACB97" s="219"/>
      <c r="ACC97" s="219"/>
      <c r="ACD97" s="219"/>
      <c r="ACE97" s="219"/>
      <c r="ACF97" s="219"/>
      <c r="ACG97" s="219"/>
      <c r="ACH97" s="219"/>
      <c r="ACI97" s="219"/>
      <c r="ACJ97" s="219"/>
      <c r="ACK97" s="219"/>
      <c r="ACL97" s="219"/>
      <c r="ACM97" s="219"/>
      <c r="ACN97" s="219"/>
      <c r="ACO97" s="219"/>
      <c r="ACP97" s="219"/>
      <c r="ACQ97" s="219"/>
      <c r="ACR97" s="219"/>
      <c r="ACS97" s="219"/>
      <c r="ACT97" s="219"/>
      <c r="ACU97" s="219"/>
      <c r="ACV97" s="219"/>
      <c r="ACW97" s="219"/>
      <c r="ACX97" s="219"/>
      <c r="ACY97" s="219"/>
      <c r="ACZ97" s="219"/>
      <c r="ADA97" s="219"/>
      <c r="ADB97" s="219"/>
      <c r="ADC97" s="219"/>
      <c r="ADD97" s="219"/>
      <c r="ADE97" s="219"/>
      <c r="ADF97" s="219"/>
      <c r="ADG97" s="219"/>
      <c r="ADH97" s="219"/>
      <c r="ADI97" s="219"/>
      <c r="ADJ97" s="219"/>
      <c r="ADK97" s="219"/>
      <c r="ADL97" s="219"/>
      <c r="ADM97" s="219"/>
      <c r="ADN97" s="219"/>
      <c r="ADO97" s="219"/>
      <c r="ADP97" s="219"/>
      <c r="ADQ97" s="219"/>
      <c r="ADR97" s="219"/>
      <c r="ADS97" s="219"/>
      <c r="ADT97" s="219"/>
      <c r="ADU97" s="219"/>
      <c r="ADV97" s="219"/>
      <c r="ADW97" s="219"/>
      <c r="ADX97" s="219"/>
      <c r="ADY97" s="219"/>
      <c r="ADZ97" s="219"/>
      <c r="AEA97" s="219"/>
      <c r="AEB97" s="219"/>
      <c r="AEC97" s="219"/>
      <c r="AED97" s="219"/>
      <c r="AEE97" s="219"/>
      <c r="AEF97" s="219"/>
      <c r="AEG97" s="219"/>
      <c r="AEH97" s="219"/>
      <c r="AEI97" s="219"/>
      <c r="AEJ97" s="219"/>
      <c r="AEK97" s="219"/>
      <c r="AEL97" s="219"/>
      <c r="AEM97" s="219"/>
      <c r="AEN97" s="219"/>
      <c r="AEO97" s="219"/>
      <c r="AEP97" s="219"/>
      <c r="AEQ97" s="219"/>
      <c r="AER97" s="219"/>
      <c r="AES97" s="219"/>
      <c r="AET97" s="219"/>
      <c r="AEU97" s="219"/>
      <c r="AEV97" s="219"/>
      <c r="AEW97" s="219"/>
      <c r="AEX97" s="219"/>
      <c r="AEY97" s="219"/>
      <c r="AEZ97" s="219"/>
      <c r="AFA97" s="219"/>
      <c r="AFB97" s="219"/>
      <c r="AFC97" s="219"/>
      <c r="AFD97" s="219"/>
      <c r="AFE97" s="219"/>
      <c r="AFF97" s="219"/>
      <c r="AFG97" s="219"/>
      <c r="AFH97" s="219"/>
      <c r="AFI97" s="219"/>
      <c r="AFJ97" s="219"/>
      <c r="AFK97" s="219"/>
      <c r="AFL97" s="219"/>
      <c r="AFM97" s="219"/>
      <c r="AFN97" s="219"/>
      <c r="AFO97" s="219"/>
      <c r="AFP97" s="219"/>
      <c r="AFQ97" s="219"/>
      <c r="AFR97" s="219"/>
      <c r="AFS97" s="219"/>
      <c r="AFT97" s="219"/>
      <c r="AFU97" s="219"/>
      <c r="AFV97" s="219"/>
      <c r="AFW97" s="219"/>
      <c r="AFX97" s="219"/>
      <c r="AFY97" s="219"/>
      <c r="AFZ97" s="219"/>
      <c r="AGA97" s="219"/>
      <c r="AGB97" s="219"/>
      <c r="AGC97" s="219"/>
      <c r="AGD97" s="219"/>
      <c r="AGE97" s="219"/>
      <c r="AGF97" s="219"/>
      <c r="AGG97" s="219"/>
      <c r="AGH97" s="219"/>
      <c r="AGI97" s="219"/>
      <c r="AGJ97" s="219"/>
      <c r="AGK97" s="219"/>
      <c r="AGL97" s="219"/>
      <c r="AGM97" s="219"/>
      <c r="AGN97" s="219"/>
      <c r="AGO97" s="219"/>
      <c r="AGP97" s="219"/>
      <c r="AGQ97" s="219"/>
      <c r="AGR97" s="219"/>
      <c r="AGS97" s="219"/>
      <c r="AGT97" s="219"/>
      <c r="AGU97" s="219"/>
      <c r="AGV97" s="219"/>
      <c r="AGW97" s="219"/>
      <c r="AGX97" s="219"/>
      <c r="AGY97" s="219"/>
      <c r="AGZ97" s="219"/>
      <c r="AHA97" s="219"/>
      <c r="AHB97" s="219"/>
      <c r="AHC97" s="219"/>
      <c r="AHD97" s="219"/>
      <c r="AHE97" s="219"/>
      <c r="AHF97" s="219"/>
      <c r="AHG97" s="219"/>
      <c r="AHH97" s="219"/>
      <c r="AHI97" s="219"/>
      <c r="AHJ97" s="219"/>
      <c r="AHK97" s="219"/>
      <c r="AHL97" s="219"/>
      <c r="AHM97" s="219"/>
      <c r="AHN97" s="219"/>
      <c r="AHO97" s="219"/>
      <c r="AHP97" s="219"/>
      <c r="AHQ97" s="219"/>
      <c r="AHR97" s="219"/>
      <c r="AHS97" s="219"/>
      <c r="AHT97" s="219"/>
      <c r="AHU97" s="219"/>
      <c r="AHV97" s="219"/>
      <c r="AHW97" s="219"/>
      <c r="AHX97" s="219"/>
      <c r="AHY97" s="219"/>
      <c r="AHZ97" s="219"/>
      <c r="AIA97" s="219"/>
      <c r="AIB97" s="219"/>
      <c r="AIC97" s="219"/>
      <c r="AID97" s="219"/>
      <c r="AIE97" s="219"/>
      <c r="AIF97" s="219"/>
      <c r="AIG97" s="219"/>
      <c r="AIH97" s="219"/>
      <c r="AII97" s="219"/>
      <c r="AIJ97" s="219"/>
      <c r="AIK97" s="219"/>
      <c r="AIL97" s="219"/>
      <c r="AIM97" s="219"/>
      <c r="AIN97" s="219"/>
      <c r="AIO97" s="219"/>
      <c r="AIP97" s="219"/>
      <c r="AIQ97" s="219"/>
      <c r="AIR97" s="219"/>
      <c r="AIS97" s="219"/>
      <c r="AIT97" s="219"/>
      <c r="AIU97" s="219"/>
      <c r="AIV97" s="219"/>
      <c r="AIW97" s="219"/>
      <c r="AIX97" s="219"/>
      <c r="AIY97" s="219"/>
      <c r="AIZ97" s="219"/>
      <c r="AJA97" s="219"/>
      <c r="AJB97" s="219"/>
      <c r="AJC97" s="219"/>
      <c r="AJD97" s="219"/>
      <c r="AJE97" s="219"/>
      <c r="AJF97" s="219"/>
      <c r="AJG97" s="219"/>
      <c r="AJH97" s="219"/>
      <c r="AJI97" s="219"/>
      <c r="AJJ97" s="219"/>
      <c r="AJK97" s="219"/>
      <c r="AJL97" s="219"/>
      <c r="AJM97" s="219"/>
      <c r="AJN97" s="219"/>
      <c r="AJO97" s="219"/>
      <c r="AJP97" s="219"/>
      <c r="AJQ97" s="219"/>
      <c r="AJR97" s="219"/>
      <c r="AJS97" s="219"/>
      <c r="AJT97" s="219"/>
      <c r="AJU97" s="219"/>
      <c r="AJV97" s="219"/>
      <c r="AJW97" s="219"/>
      <c r="AJX97" s="219"/>
      <c r="AJY97" s="219"/>
      <c r="AJZ97" s="219"/>
      <c r="AKA97" s="219"/>
      <c r="AKB97" s="219"/>
      <c r="AKC97" s="219"/>
      <c r="AKD97" s="219"/>
      <c r="AKE97" s="219"/>
      <c r="AKF97" s="219"/>
      <c r="AKG97" s="219"/>
      <c r="AKH97" s="219"/>
      <c r="AKI97" s="219"/>
      <c r="AKJ97" s="219"/>
      <c r="AKK97" s="219"/>
      <c r="AKL97" s="219"/>
      <c r="AKM97" s="219"/>
      <c r="AKN97" s="219"/>
      <c r="AKO97" s="219"/>
      <c r="AKP97" s="219"/>
      <c r="AKQ97" s="219"/>
      <c r="AKR97" s="219"/>
      <c r="AKS97" s="219"/>
      <c r="AKT97" s="219"/>
      <c r="AKU97" s="219"/>
      <c r="AKV97" s="219"/>
      <c r="AKW97" s="219"/>
      <c r="AKX97" s="219"/>
      <c r="AKY97" s="219"/>
      <c r="AKZ97" s="219"/>
      <c r="ALA97" s="219"/>
      <c r="ALB97" s="219"/>
      <c r="ALC97" s="219"/>
      <c r="ALD97" s="219"/>
      <c r="ALE97" s="219"/>
      <c r="ALF97" s="219"/>
      <c r="ALG97" s="219"/>
      <c r="ALH97" s="219"/>
      <c r="ALI97" s="219"/>
      <c r="ALJ97" s="219"/>
      <c r="ALK97" s="219"/>
      <c r="ALL97" s="219"/>
      <c r="ALM97" s="219"/>
      <c r="ALN97" s="219"/>
      <c r="ALO97" s="219"/>
      <c r="ALP97" s="219"/>
      <c r="ALQ97" s="219"/>
      <c r="ALR97" s="219"/>
      <c r="ALS97" s="219"/>
      <c r="ALT97" s="219"/>
      <c r="ALU97" s="219"/>
      <c r="ALV97" s="219"/>
      <c r="ALW97" s="219"/>
      <c r="ALX97" s="219"/>
      <c r="ALY97" s="219"/>
      <c r="ALZ97" s="219"/>
      <c r="AMA97" s="219"/>
      <c r="AMB97" s="219"/>
      <c r="AMC97" s="219"/>
      <c r="AMD97" s="219"/>
      <c r="AME97" s="219"/>
      <c r="AMF97" s="219"/>
      <c r="AMG97" s="219"/>
      <c r="AMH97" s="219"/>
      <c r="AMI97" s="219"/>
      <c r="AMJ97" s="219"/>
      <c r="AMK97" s="219"/>
      <c r="AML97" s="219"/>
      <c r="AMM97" s="219"/>
      <c r="AMN97" s="219"/>
      <c r="AMO97" s="219"/>
      <c r="AMP97" s="219"/>
      <c r="AMQ97" s="219"/>
      <c r="AMR97" s="219"/>
      <c r="AMS97" s="219"/>
      <c r="AMT97" s="219"/>
      <c r="AMU97" s="219"/>
      <c r="AMV97" s="219"/>
      <c r="AMW97" s="219"/>
      <c r="AMX97" s="219"/>
      <c r="AMY97" s="219"/>
      <c r="AMZ97" s="219"/>
      <c r="ANA97" s="219"/>
      <c r="ANB97" s="219"/>
      <c r="ANC97" s="219"/>
      <c r="AND97" s="219"/>
      <c r="ANE97" s="219"/>
      <c r="ANF97" s="219"/>
      <c r="ANG97" s="219"/>
      <c r="ANH97" s="219"/>
      <c r="ANI97" s="219"/>
      <c r="ANJ97" s="219"/>
      <c r="ANK97" s="219"/>
      <c r="ANL97" s="219"/>
      <c r="ANM97" s="219"/>
      <c r="ANN97" s="219"/>
      <c r="ANO97" s="219"/>
      <c r="ANP97" s="219"/>
      <c r="ANQ97" s="219"/>
      <c r="ANR97" s="219"/>
      <c r="ANS97" s="219"/>
      <c r="ANT97" s="219"/>
      <c r="ANU97" s="219"/>
      <c r="ANV97" s="219"/>
      <c r="ANW97" s="219"/>
      <c r="ANX97" s="219"/>
      <c r="ANY97" s="219"/>
      <c r="ANZ97" s="219"/>
      <c r="AOA97" s="219"/>
      <c r="AOB97" s="219"/>
      <c r="AOC97" s="219"/>
      <c r="AOD97" s="219"/>
      <c r="AOE97" s="219"/>
      <c r="AOF97" s="219"/>
      <c r="AOG97" s="219"/>
      <c r="AOH97" s="219"/>
      <c r="AOI97" s="219"/>
      <c r="AOJ97" s="219"/>
      <c r="AOK97" s="219"/>
      <c r="AOL97" s="219"/>
      <c r="AOM97" s="219"/>
      <c r="AON97" s="219"/>
      <c r="AOO97" s="219"/>
      <c r="AOP97" s="219"/>
      <c r="AOQ97" s="219"/>
      <c r="AOR97" s="219"/>
      <c r="AOS97" s="219"/>
      <c r="AOT97" s="219"/>
      <c r="AOU97" s="219"/>
      <c r="AOV97" s="219"/>
      <c r="AOW97" s="219"/>
      <c r="AOX97" s="219"/>
      <c r="AOY97" s="219"/>
      <c r="AOZ97" s="219"/>
      <c r="APA97" s="219"/>
      <c r="APB97" s="219"/>
      <c r="APC97" s="219"/>
      <c r="APD97" s="219"/>
      <c r="APE97" s="219"/>
      <c r="APF97" s="219"/>
      <c r="APG97" s="219"/>
      <c r="APH97" s="219"/>
      <c r="API97" s="219"/>
      <c r="APJ97" s="219"/>
      <c r="APK97" s="219"/>
      <c r="APL97" s="219"/>
      <c r="APM97" s="219"/>
      <c r="APN97" s="219"/>
      <c r="APO97" s="219"/>
      <c r="APP97" s="219"/>
      <c r="APQ97" s="219"/>
      <c r="APR97" s="219"/>
      <c r="APS97" s="219"/>
      <c r="APT97" s="219"/>
      <c r="APU97" s="219"/>
      <c r="APV97" s="219"/>
      <c r="APW97" s="219"/>
      <c r="APX97" s="219"/>
      <c r="APY97" s="219"/>
      <c r="APZ97" s="219"/>
      <c r="AQA97" s="219"/>
      <c r="AQB97" s="219"/>
      <c r="AQC97" s="219"/>
      <c r="AQD97" s="219"/>
      <c r="AQE97" s="219"/>
      <c r="AQF97" s="219"/>
      <c r="AQG97" s="219"/>
      <c r="AQH97" s="219"/>
      <c r="AQI97" s="219"/>
      <c r="AQJ97" s="219"/>
      <c r="AQK97" s="219"/>
      <c r="AQL97" s="219"/>
      <c r="AQM97" s="219"/>
      <c r="AQN97" s="219"/>
      <c r="AQO97" s="219"/>
      <c r="AQP97" s="219"/>
      <c r="AQQ97" s="219"/>
      <c r="AQR97" s="219"/>
      <c r="AQS97" s="219"/>
      <c r="AQT97" s="219"/>
      <c r="AQU97" s="219"/>
      <c r="AQV97" s="219"/>
      <c r="AQW97" s="219"/>
      <c r="AQX97" s="219"/>
      <c r="AQY97" s="219"/>
      <c r="AQZ97" s="219"/>
      <c r="ARA97" s="219"/>
      <c r="ARB97" s="219"/>
      <c r="ARC97" s="219"/>
      <c r="ARD97" s="219"/>
      <c r="ARE97" s="219"/>
      <c r="ARF97" s="219"/>
      <c r="ARG97" s="219"/>
      <c r="ARH97" s="219"/>
      <c r="ARI97" s="219"/>
      <c r="ARJ97" s="219"/>
      <c r="ARK97" s="219"/>
      <c r="ARL97" s="219"/>
      <c r="ARM97" s="219"/>
      <c r="ARN97" s="219"/>
      <c r="ARO97" s="219"/>
      <c r="ARP97" s="219"/>
      <c r="ARQ97" s="219"/>
      <c r="ARR97" s="219"/>
      <c r="ARS97" s="219"/>
      <c r="ART97" s="219"/>
      <c r="ARU97" s="219"/>
      <c r="ARV97" s="219"/>
      <c r="ARW97" s="219"/>
      <c r="ARX97" s="219"/>
      <c r="ARY97" s="219"/>
      <c r="ARZ97" s="219"/>
      <c r="ASA97" s="219"/>
      <c r="ASB97" s="219"/>
      <c r="ASC97" s="219"/>
      <c r="ASD97" s="219"/>
      <c r="ASE97" s="219"/>
      <c r="ASF97" s="219"/>
      <c r="ASG97" s="219"/>
      <c r="ASH97" s="219"/>
      <c r="ASI97" s="219"/>
      <c r="ASJ97" s="219"/>
      <c r="ASK97" s="219"/>
      <c r="ASL97" s="219"/>
      <c r="ASM97" s="219"/>
      <c r="ASN97" s="219"/>
      <c r="ASO97" s="219"/>
      <c r="ASP97" s="219"/>
      <c r="ASQ97" s="219"/>
      <c r="ASR97" s="219"/>
      <c r="ASS97" s="219"/>
      <c r="AST97" s="219"/>
      <c r="ASU97" s="219"/>
      <c r="ASV97" s="219"/>
      <c r="ASW97" s="219"/>
      <c r="ASX97" s="219"/>
      <c r="ASY97" s="219"/>
      <c r="ASZ97" s="219"/>
      <c r="ATA97" s="219"/>
      <c r="ATB97" s="219"/>
      <c r="ATC97" s="219"/>
      <c r="ATD97" s="219"/>
      <c r="ATE97" s="219"/>
      <c r="ATF97" s="219"/>
      <c r="ATG97" s="219"/>
      <c r="ATH97" s="219"/>
      <c r="ATI97" s="219"/>
      <c r="ATJ97" s="219"/>
      <c r="ATK97" s="219"/>
      <c r="ATL97" s="219"/>
      <c r="ATM97" s="219"/>
      <c r="ATN97" s="219"/>
      <c r="ATO97" s="219"/>
      <c r="ATP97" s="219"/>
      <c r="ATQ97" s="219"/>
      <c r="ATR97" s="219"/>
      <c r="ATS97" s="219"/>
      <c r="ATT97" s="219"/>
      <c r="ATU97" s="219"/>
      <c r="ATV97" s="219"/>
      <c r="ATW97" s="219"/>
      <c r="ATX97" s="219"/>
      <c r="ATY97" s="219"/>
      <c r="ATZ97" s="219"/>
      <c r="AUA97" s="219"/>
      <c r="AUB97" s="219"/>
      <c r="AUC97" s="219"/>
      <c r="AUD97" s="219"/>
      <c r="AUE97" s="219"/>
      <c r="AUF97" s="219"/>
      <c r="AUG97" s="219"/>
      <c r="AUH97" s="219"/>
      <c r="AUI97" s="219"/>
      <c r="AUJ97" s="219"/>
      <c r="AUK97" s="219"/>
      <c r="AUL97" s="219"/>
      <c r="AUM97" s="219"/>
      <c r="AUN97" s="219"/>
      <c r="AUO97" s="219"/>
      <c r="AUP97" s="219"/>
      <c r="AUQ97" s="219"/>
      <c r="AUR97" s="219"/>
      <c r="AUS97" s="219"/>
      <c r="AUT97" s="219"/>
      <c r="AUU97" s="219"/>
      <c r="AUV97" s="219"/>
      <c r="AUW97" s="219"/>
      <c r="AUX97" s="219"/>
      <c r="AUY97" s="219"/>
      <c r="AUZ97" s="219"/>
      <c r="AVA97" s="219"/>
      <c r="AVB97" s="219"/>
      <c r="AVC97" s="219"/>
      <c r="AVD97" s="219"/>
      <c r="AVE97" s="219"/>
      <c r="AVF97" s="219"/>
      <c r="AVG97" s="219"/>
      <c r="AVH97" s="219"/>
      <c r="AVI97" s="219"/>
      <c r="AVJ97" s="219"/>
      <c r="AVK97" s="219"/>
      <c r="AVL97" s="219"/>
      <c r="AVM97" s="219"/>
      <c r="AVN97" s="219"/>
      <c r="AVO97" s="219"/>
      <c r="AVP97" s="219"/>
      <c r="AVQ97" s="219"/>
      <c r="AVR97" s="219"/>
      <c r="AVS97" s="219"/>
      <c r="AVT97" s="219"/>
      <c r="AVU97" s="219"/>
      <c r="AVV97" s="219"/>
      <c r="AVW97" s="219"/>
      <c r="AVX97" s="219"/>
      <c r="AVY97" s="219"/>
      <c r="AVZ97" s="219"/>
      <c r="AWA97" s="219"/>
      <c r="AWB97" s="219"/>
      <c r="AWC97" s="219"/>
      <c r="AWD97" s="219"/>
      <c r="AWE97" s="219"/>
      <c r="AWF97" s="219"/>
      <c r="AWG97" s="219"/>
      <c r="AWH97" s="219"/>
      <c r="AWI97" s="219"/>
      <c r="AWJ97" s="219"/>
      <c r="AWK97" s="219"/>
      <c r="AWL97" s="219"/>
      <c r="AWM97" s="219"/>
      <c r="AWN97" s="219"/>
      <c r="AWO97" s="219"/>
      <c r="AWP97" s="219"/>
      <c r="AWQ97" s="219"/>
      <c r="AWR97" s="219"/>
      <c r="AWS97" s="219"/>
      <c r="AWT97" s="219"/>
      <c r="AWU97" s="219"/>
      <c r="AWV97" s="219"/>
      <c r="AWW97" s="219"/>
      <c r="AWX97" s="219"/>
      <c r="AWY97" s="219"/>
      <c r="AWZ97" s="219"/>
      <c r="AXA97" s="219"/>
      <c r="AXB97" s="219"/>
      <c r="AXC97" s="219"/>
      <c r="AXD97" s="219"/>
      <c r="AXE97" s="219"/>
      <c r="AXF97" s="219"/>
      <c r="AXG97" s="219"/>
      <c r="AXH97" s="219"/>
      <c r="AXI97" s="219"/>
      <c r="AXJ97" s="219"/>
      <c r="AXK97" s="219"/>
      <c r="AXL97" s="219"/>
      <c r="AXM97" s="219"/>
      <c r="AXN97" s="219"/>
      <c r="AXO97" s="219"/>
      <c r="AXP97" s="219"/>
      <c r="AXQ97" s="219"/>
      <c r="AXR97" s="219"/>
      <c r="AXS97" s="219"/>
      <c r="AXT97" s="219"/>
      <c r="AXU97" s="219"/>
      <c r="AXV97" s="219"/>
      <c r="AXW97" s="219"/>
      <c r="AXX97" s="219"/>
      <c r="AXY97" s="219"/>
      <c r="AXZ97" s="219"/>
      <c r="AYA97" s="219"/>
      <c r="AYB97" s="219"/>
      <c r="AYC97" s="219"/>
      <c r="AYD97" s="219"/>
      <c r="AYE97" s="219"/>
      <c r="AYF97" s="219"/>
      <c r="AYG97" s="219"/>
      <c r="AYH97" s="219"/>
      <c r="AYI97" s="219"/>
      <c r="AYJ97" s="219"/>
      <c r="AYK97" s="219"/>
      <c r="AYL97" s="219"/>
      <c r="AYM97" s="219"/>
      <c r="AYN97" s="219"/>
      <c r="AYO97" s="219"/>
      <c r="AYP97" s="219"/>
      <c r="AYQ97" s="219"/>
      <c r="AYR97" s="219"/>
      <c r="AYS97" s="219"/>
      <c r="AYT97" s="219"/>
      <c r="AYU97" s="219"/>
      <c r="AYV97" s="219"/>
      <c r="AYW97" s="219"/>
      <c r="AYX97" s="219"/>
      <c r="AYY97" s="219"/>
      <c r="AYZ97" s="219"/>
      <c r="AZA97" s="219"/>
      <c r="AZB97" s="219"/>
      <c r="AZC97" s="219"/>
      <c r="AZD97" s="219"/>
      <c r="AZE97" s="219"/>
      <c r="AZF97" s="219"/>
      <c r="AZG97" s="219"/>
      <c r="AZH97" s="219"/>
      <c r="AZI97" s="219"/>
      <c r="AZJ97" s="219"/>
      <c r="AZK97" s="219"/>
      <c r="AZL97" s="219"/>
      <c r="AZM97" s="219"/>
      <c r="AZN97" s="219"/>
      <c r="AZO97" s="219"/>
      <c r="AZP97" s="219"/>
      <c r="AZQ97" s="219"/>
      <c r="AZR97" s="219"/>
      <c r="AZS97" s="219"/>
      <c r="AZT97" s="219"/>
      <c r="AZU97" s="219"/>
      <c r="AZV97" s="219"/>
      <c r="AZW97" s="219"/>
      <c r="AZX97" s="219"/>
      <c r="AZY97" s="219"/>
      <c r="AZZ97" s="219"/>
      <c r="BAA97" s="219"/>
      <c r="BAB97" s="219"/>
      <c r="BAC97" s="219"/>
      <c r="BAD97" s="219"/>
      <c r="BAE97" s="219"/>
      <c r="BAF97" s="219"/>
      <c r="BAG97" s="219"/>
      <c r="BAH97" s="219"/>
      <c r="BAI97" s="219"/>
      <c r="BAJ97" s="219"/>
      <c r="BAK97" s="219"/>
      <c r="BAL97" s="219"/>
      <c r="BAM97" s="219"/>
      <c r="BAN97" s="219"/>
      <c r="BAO97" s="219"/>
      <c r="BAP97" s="219"/>
      <c r="BAQ97" s="219"/>
      <c r="BAR97" s="219"/>
      <c r="BAS97" s="219"/>
      <c r="BAT97" s="219"/>
      <c r="BAU97" s="219"/>
      <c r="BAV97" s="219"/>
      <c r="BAW97" s="219"/>
      <c r="BAX97" s="219"/>
      <c r="BAY97" s="219"/>
      <c r="BAZ97" s="219"/>
      <c r="BBA97" s="219"/>
      <c r="BBB97" s="219"/>
      <c r="BBC97" s="219"/>
      <c r="BBD97" s="219"/>
      <c r="BBE97" s="219"/>
      <c r="BBF97" s="219"/>
      <c r="BBG97" s="219"/>
      <c r="BBH97" s="219"/>
      <c r="BBI97" s="219"/>
      <c r="BBJ97" s="219"/>
      <c r="BBK97" s="219"/>
      <c r="BBL97" s="219"/>
      <c r="BBM97" s="219"/>
      <c r="BBN97" s="219"/>
      <c r="BBO97" s="219"/>
      <c r="BBP97" s="219"/>
      <c r="BBQ97" s="219"/>
      <c r="BBR97" s="219"/>
      <c r="BBS97" s="219"/>
      <c r="BBT97" s="219"/>
      <c r="BBU97" s="219"/>
      <c r="BBV97" s="219"/>
      <c r="BBW97" s="219"/>
      <c r="BBX97" s="219"/>
      <c r="BBY97" s="219"/>
      <c r="BBZ97" s="219"/>
      <c r="BCA97" s="219"/>
      <c r="BCB97" s="219"/>
      <c r="BCC97" s="219"/>
      <c r="BCD97" s="219"/>
      <c r="BCE97" s="219"/>
      <c r="BCF97" s="219"/>
      <c r="BCG97" s="219"/>
      <c r="BCH97" s="219"/>
      <c r="BCI97" s="219"/>
      <c r="BCJ97" s="219"/>
      <c r="BCK97" s="219"/>
      <c r="BCL97" s="219"/>
      <c r="BCM97" s="219"/>
      <c r="BCN97" s="219"/>
      <c r="BCO97" s="219"/>
      <c r="BCP97" s="219"/>
      <c r="BCQ97" s="219"/>
      <c r="BCR97" s="219"/>
      <c r="BCS97" s="219"/>
      <c r="BCT97" s="219"/>
      <c r="BCU97" s="219"/>
      <c r="BCV97" s="219"/>
      <c r="BCW97" s="219"/>
      <c r="BCX97" s="219"/>
      <c r="BCY97" s="219"/>
      <c r="BCZ97" s="219"/>
      <c r="BDA97" s="219"/>
      <c r="BDB97" s="219"/>
      <c r="BDC97" s="219"/>
      <c r="BDD97" s="219"/>
      <c r="BDE97" s="219"/>
      <c r="BDF97" s="219"/>
      <c r="BDG97" s="219"/>
      <c r="BDH97" s="219"/>
      <c r="BDI97" s="219"/>
      <c r="BDJ97" s="219"/>
      <c r="BDK97" s="219"/>
      <c r="BDL97" s="219"/>
      <c r="BDM97" s="219"/>
      <c r="BDN97" s="219"/>
      <c r="BDO97" s="219"/>
      <c r="BDP97" s="219"/>
      <c r="BDQ97" s="219"/>
      <c r="BDR97" s="219"/>
      <c r="BDS97" s="219"/>
      <c r="BDT97" s="219"/>
      <c r="BDU97" s="219"/>
      <c r="BDV97" s="219"/>
      <c r="BDW97" s="219"/>
      <c r="BDX97" s="219"/>
      <c r="BDY97" s="219"/>
      <c r="BDZ97" s="219"/>
      <c r="BEA97" s="219"/>
      <c r="BEB97" s="219"/>
      <c r="BEC97" s="219"/>
      <c r="BED97" s="219"/>
      <c r="BEE97" s="219"/>
      <c r="BEF97" s="219"/>
      <c r="BEG97" s="219"/>
      <c r="BEH97" s="219"/>
      <c r="BEI97" s="219"/>
      <c r="BEJ97" s="219"/>
      <c r="BEK97" s="219"/>
      <c r="BEL97" s="219"/>
      <c r="BEM97" s="219"/>
      <c r="BEN97" s="219"/>
      <c r="BEO97" s="219"/>
      <c r="BEP97" s="219"/>
      <c r="BEQ97" s="219"/>
      <c r="BER97" s="219"/>
      <c r="BES97" s="219"/>
      <c r="BET97" s="219"/>
      <c r="BEU97" s="219"/>
      <c r="BEV97" s="219"/>
      <c r="BEW97" s="219"/>
      <c r="BEX97" s="219"/>
      <c r="BEY97" s="219"/>
      <c r="BEZ97" s="219"/>
      <c r="BFA97" s="219"/>
      <c r="BFB97" s="219"/>
      <c r="BFC97" s="219"/>
      <c r="BFD97" s="219"/>
      <c r="BFE97" s="219"/>
      <c r="BFF97" s="219"/>
      <c r="BFG97" s="219"/>
      <c r="BFH97" s="219"/>
      <c r="BFI97" s="219"/>
      <c r="BFJ97" s="219"/>
      <c r="BFK97" s="219"/>
      <c r="BFL97" s="219"/>
      <c r="BFM97" s="219"/>
      <c r="BFN97" s="219"/>
      <c r="BFO97" s="219"/>
      <c r="BFP97" s="219"/>
      <c r="BFQ97" s="219"/>
      <c r="BFR97" s="219"/>
      <c r="BFS97" s="219"/>
      <c r="BFT97" s="219"/>
      <c r="BFU97" s="219"/>
      <c r="BFV97" s="219"/>
      <c r="BFW97" s="219"/>
      <c r="BFX97" s="219"/>
      <c r="BFY97" s="219"/>
      <c r="BFZ97" s="219"/>
      <c r="BGA97" s="219"/>
      <c r="BGB97" s="219"/>
      <c r="BGC97" s="219"/>
      <c r="BGD97" s="219"/>
      <c r="BGE97" s="219"/>
      <c r="BGF97" s="219"/>
      <c r="BGG97" s="219"/>
      <c r="BGH97" s="219"/>
      <c r="BGI97" s="219"/>
      <c r="BGJ97" s="219"/>
      <c r="BGK97" s="219"/>
      <c r="BGL97" s="219"/>
      <c r="BGM97" s="219"/>
      <c r="BGN97" s="219"/>
      <c r="BGO97" s="219"/>
      <c r="BGP97" s="219"/>
      <c r="BGQ97" s="219"/>
      <c r="BGR97" s="219"/>
      <c r="BGS97" s="219"/>
      <c r="BGT97" s="219"/>
      <c r="BGU97" s="219"/>
      <c r="BGV97" s="219"/>
      <c r="BGW97" s="219"/>
      <c r="BGX97" s="219"/>
      <c r="BGY97" s="219"/>
      <c r="BGZ97" s="219"/>
      <c r="BHA97" s="219"/>
      <c r="BHB97" s="219"/>
      <c r="BHC97" s="219"/>
      <c r="BHD97" s="219"/>
      <c r="BHE97" s="219"/>
      <c r="BHF97" s="219"/>
      <c r="BHG97" s="219"/>
      <c r="BHH97" s="219"/>
      <c r="BHI97" s="219"/>
      <c r="BHJ97" s="219"/>
      <c r="BHK97" s="219"/>
      <c r="BHL97" s="219"/>
      <c r="BHM97" s="219"/>
      <c r="BHN97" s="219"/>
      <c r="BHO97" s="219"/>
      <c r="BHP97" s="219"/>
      <c r="BHQ97" s="219"/>
      <c r="BHR97" s="219"/>
      <c r="BHS97" s="219"/>
      <c r="BHT97" s="219"/>
      <c r="BHU97" s="219"/>
      <c r="BHV97" s="219"/>
      <c r="BHW97" s="219"/>
      <c r="BHX97" s="219"/>
      <c r="BHY97" s="219"/>
      <c r="BHZ97" s="219"/>
      <c r="BIA97" s="219"/>
      <c r="BIB97" s="219"/>
      <c r="BIC97" s="219"/>
      <c r="BID97" s="219"/>
      <c r="BIE97" s="219"/>
      <c r="BIF97" s="219"/>
      <c r="BIG97" s="219"/>
      <c r="BIH97" s="219"/>
      <c r="BII97" s="219"/>
      <c r="BIJ97" s="219"/>
      <c r="BIK97" s="219"/>
      <c r="BIL97" s="219"/>
      <c r="BIM97" s="219"/>
      <c r="BIN97" s="219"/>
      <c r="BIO97" s="219"/>
      <c r="BIP97" s="219"/>
      <c r="BIQ97" s="219"/>
      <c r="BIR97" s="219"/>
      <c r="BIS97" s="219"/>
      <c r="BIT97" s="219"/>
      <c r="BIU97" s="219"/>
      <c r="BIV97" s="219"/>
      <c r="BIW97" s="219"/>
      <c r="BIX97" s="219"/>
      <c r="BIY97" s="219"/>
      <c r="BIZ97" s="219"/>
      <c r="BJA97" s="219"/>
      <c r="BJB97" s="219"/>
      <c r="BJC97" s="219"/>
      <c r="BJD97" s="219"/>
      <c r="BJE97" s="219"/>
      <c r="BJF97" s="219"/>
      <c r="BJG97" s="219"/>
      <c r="BJH97" s="219"/>
      <c r="BJI97" s="219"/>
      <c r="BJJ97" s="219"/>
      <c r="BJK97" s="219"/>
      <c r="BJL97" s="219"/>
      <c r="BJM97" s="219"/>
      <c r="BJN97" s="219"/>
      <c r="BJO97" s="219"/>
      <c r="BJP97" s="219"/>
      <c r="BJQ97" s="219"/>
      <c r="BJR97" s="219"/>
      <c r="BJS97" s="219"/>
      <c r="BJT97" s="219"/>
      <c r="BJU97" s="219"/>
      <c r="BJV97" s="219"/>
      <c r="BJW97" s="219"/>
      <c r="BJX97" s="219"/>
      <c r="BJY97" s="219"/>
      <c r="BJZ97" s="219"/>
      <c r="BKA97" s="219"/>
      <c r="BKB97" s="219"/>
      <c r="BKC97" s="219"/>
      <c r="BKD97" s="219"/>
      <c r="BKE97" s="219"/>
      <c r="BKF97" s="219"/>
      <c r="BKG97" s="219"/>
      <c r="BKH97" s="219"/>
      <c r="BKI97" s="219"/>
      <c r="BKJ97" s="219"/>
      <c r="BKK97" s="219"/>
      <c r="BKL97" s="219"/>
      <c r="BKM97" s="219"/>
      <c r="BKN97" s="219"/>
      <c r="BKO97" s="219"/>
      <c r="BKP97" s="219"/>
      <c r="BKQ97" s="219"/>
      <c r="BKR97" s="219"/>
      <c r="BKS97" s="219"/>
      <c r="BKT97" s="219"/>
      <c r="BKU97" s="219"/>
      <c r="BKV97" s="219"/>
      <c r="BKW97" s="219"/>
      <c r="BKX97" s="219"/>
      <c r="BKY97" s="219"/>
      <c r="BKZ97" s="219"/>
      <c r="BLA97" s="219"/>
      <c r="BLB97" s="219"/>
      <c r="BLC97" s="219"/>
      <c r="BLD97" s="219"/>
      <c r="BLE97" s="219"/>
      <c r="BLF97" s="219"/>
      <c r="BLG97" s="219"/>
      <c r="BLH97" s="219"/>
      <c r="BLI97" s="219"/>
      <c r="BLJ97" s="219"/>
      <c r="BLK97" s="219"/>
      <c r="BLL97" s="219"/>
      <c r="BLM97" s="219"/>
      <c r="BLN97" s="219"/>
      <c r="BLO97" s="219"/>
      <c r="BLP97" s="219"/>
      <c r="BLQ97" s="219"/>
      <c r="BLR97" s="219"/>
      <c r="BLS97" s="219"/>
      <c r="BLT97" s="219"/>
      <c r="BLU97" s="219"/>
      <c r="BLV97" s="219"/>
      <c r="BLW97" s="219"/>
      <c r="BLX97" s="219"/>
      <c r="BLY97" s="219"/>
      <c r="BLZ97" s="219"/>
      <c r="BMA97" s="219"/>
      <c r="BMB97" s="219"/>
      <c r="BMC97" s="219"/>
      <c r="BMD97" s="219"/>
      <c r="BME97" s="219"/>
      <c r="BMF97" s="219"/>
      <c r="BMG97" s="219"/>
      <c r="BMH97" s="219"/>
      <c r="BMI97" s="219"/>
      <c r="BMJ97" s="219"/>
      <c r="BMK97" s="219"/>
      <c r="BML97" s="219"/>
      <c r="BMM97" s="219"/>
      <c r="BMN97" s="219"/>
      <c r="BMO97" s="219"/>
      <c r="BMP97" s="219"/>
      <c r="BMQ97" s="219"/>
      <c r="BMR97" s="219"/>
      <c r="BMS97" s="219"/>
      <c r="BMT97" s="219"/>
      <c r="BMU97" s="219"/>
      <c r="BMV97" s="219"/>
      <c r="BMW97" s="219"/>
      <c r="BMX97" s="219"/>
      <c r="BMY97" s="219"/>
      <c r="BMZ97" s="219"/>
      <c r="BNA97" s="219"/>
      <c r="BNB97" s="219"/>
      <c r="BNC97" s="219"/>
      <c r="BND97" s="219"/>
      <c r="BNE97" s="219"/>
      <c r="BNF97" s="219"/>
      <c r="BNG97" s="219"/>
      <c r="BNH97" s="219"/>
      <c r="BNI97" s="219"/>
      <c r="BNJ97" s="219"/>
      <c r="BNK97" s="219"/>
      <c r="BNL97" s="219"/>
      <c r="BNM97" s="219"/>
      <c r="BNN97" s="219"/>
      <c r="BNO97" s="219"/>
      <c r="BNP97" s="219"/>
      <c r="BNQ97" s="219"/>
      <c r="BNR97" s="219"/>
      <c r="BNS97" s="219"/>
      <c r="BNT97" s="219"/>
      <c r="BNU97" s="219"/>
      <c r="BNV97" s="219"/>
      <c r="BNW97" s="219"/>
      <c r="BNX97" s="219"/>
      <c r="BNY97" s="219"/>
      <c r="BNZ97" s="219"/>
      <c r="BOA97" s="219"/>
      <c r="BOB97" s="219"/>
      <c r="BOC97" s="219"/>
      <c r="BOD97" s="219"/>
      <c r="BOE97" s="219"/>
      <c r="BOF97" s="219"/>
      <c r="BOG97" s="219"/>
      <c r="BOH97" s="219"/>
      <c r="BOI97" s="219"/>
      <c r="BOJ97" s="219"/>
      <c r="BOK97" s="219"/>
      <c r="BOL97" s="219"/>
      <c r="BOM97" s="219"/>
      <c r="BON97" s="219"/>
      <c r="BOO97" s="219"/>
      <c r="BOP97" s="219"/>
      <c r="BOQ97" s="219"/>
      <c r="BOR97" s="219"/>
      <c r="BOS97" s="219"/>
      <c r="BOT97" s="219"/>
      <c r="BOU97" s="219"/>
      <c r="BOV97" s="219"/>
      <c r="BOW97" s="219"/>
      <c r="BOX97" s="219"/>
      <c r="BOY97" s="219"/>
      <c r="BOZ97" s="219"/>
      <c r="BPA97" s="219"/>
      <c r="BPB97" s="219"/>
      <c r="BPC97" s="219"/>
      <c r="BPD97" s="219"/>
      <c r="BPE97" s="219"/>
      <c r="BPF97" s="219"/>
      <c r="BPG97" s="219"/>
      <c r="BPH97" s="219"/>
      <c r="BPI97" s="219"/>
      <c r="BPJ97" s="219"/>
      <c r="BPK97" s="219"/>
      <c r="BPL97" s="219"/>
      <c r="BPM97" s="219"/>
      <c r="BPN97" s="219"/>
      <c r="BPO97" s="219"/>
      <c r="BPP97" s="219"/>
      <c r="BPQ97" s="219"/>
      <c r="BPR97" s="219"/>
      <c r="BPS97" s="219"/>
      <c r="BPT97" s="219"/>
      <c r="BPU97" s="219"/>
      <c r="BPV97" s="219"/>
      <c r="BPW97" s="219"/>
      <c r="BPX97" s="219"/>
      <c r="BPY97" s="219"/>
      <c r="BPZ97" s="219"/>
      <c r="BQA97" s="219"/>
      <c r="BQB97" s="219"/>
      <c r="BQC97" s="219"/>
      <c r="BQD97" s="219"/>
      <c r="BQE97" s="219"/>
      <c r="BQF97" s="219"/>
      <c r="BQG97" s="219"/>
      <c r="BQH97" s="219"/>
      <c r="BQI97" s="219"/>
      <c r="BQJ97" s="219"/>
      <c r="BQK97" s="219"/>
      <c r="BQL97" s="219"/>
      <c r="BQM97" s="219"/>
      <c r="BQN97" s="219"/>
      <c r="BQO97" s="219"/>
      <c r="BQP97" s="219"/>
      <c r="BQQ97" s="219"/>
      <c r="BQR97" s="219"/>
      <c r="BQS97" s="219"/>
      <c r="BQT97" s="219"/>
      <c r="BQU97" s="219"/>
      <c r="BQV97" s="219"/>
      <c r="BQW97" s="219"/>
      <c r="BQX97" s="219"/>
      <c r="BQY97" s="219"/>
      <c r="BQZ97" s="219"/>
      <c r="BRA97" s="219"/>
      <c r="BRB97" s="219"/>
      <c r="BRC97" s="219"/>
      <c r="BRD97" s="219"/>
      <c r="BRE97" s="219"/>
      <c r="BRF97" s="219"/>
      <c r="BRG97" s="219"/>
      <c r="BRH97" s="219"/>
      <c r="BRI97" s="219"/>
      <c r="BRJ97" s="219"/>
      <c r="BRK97" s="219"/>
      <c r="BRL97" s="219"/>
      <c r="BRM97" s="219"/>
      <c r="BRN97" s="219"/>
      <c r="BRO97" s="219"/>
      <c r="BRP97" s="219"/>
      <c r="BRQ97" s="219"/>
      <c r="BRR97" s="219"/>
      <c r="BRS97" s="219"/>
      <c r="BRT97" s="219"/>
      <c r="BRU97" s="219"/>
      <c r="BRV97" s="219"/>
      <c r="BRW97" s="219"/>
      <c r="BRX97" s="219"/>
      <c r="BRY97" s="219"/>
      <c r="BRZ97" s="219"/>
      <c r="BSA97" s="219"/>
      <c r="BSB97" s="219"/>
      <c r="BSC97" s="219"/>
      <c r="BSD97" s="219"/>
      <c r="BSE97" s="219"/>
      <c r="BSF97" s="219"/>
      <c r="BSG97" s="219"/>
      <c r="BSH97" s="219"/>
      <c r="BSI97" s="219"/>
      <c r="BSJ97" s="219"/>
      <c r="BSK97" s="219"/>
      <c r="BSL97" s="219"/>
      <c r="BSM97" s="219"/>
      <c r="BSN97" s="219"/>
      <c r="BSO97" s="219"/>
      <c r="BSP97" s="219"/>
      <c r="BSQ97" s="219"/>
      <c r="BSR97" s="219"/>
      <c r="BSS97" s="219"/>
      <c r="BST97" s="219"/>
      <c r="BSU97" s="219"/>
      <c r="BSV97" s="219"/>
      <c r="BSW97" s="219"/>
      <c r="BSX97" s="219"/>
      <c r="BSY97" s="219"/>
      <c r="BSZ97" s="219"/>
      <c r="BTA97" s="219"/>
      <c r="BTB97" s="219"/>
      <c r="BTC97" s="219"/>
      <c r="BTD97" s="219"/>
      <c r="BTE97" s="219"/>
      <c r="BTF97" s="219"/>
      <c r="BTG97" s="219"/>
      <c r="BTH97" s="219"/>
      <c r="BTI97" s="219"/>
      <c r="BTJ97" s="219"/>
      <c r="BTK97" s="219"/>
      <c r="BTL97" s="219"/>
      <c r="BTM97" s="219"/>
      <c r="BTN97" s="219"/>
      <c r="BTO97" s="219"/>
      <c r="BTP97" s="219"/>
      <c r="BTQ97" s="219"/>
      <c r="BTR97" s="219"/>
      <c r="BTS97" s="219"/>
      <c r="BTT97" s="219"/>
      <c r="BTU97" s="219"/>
      <c r="BTV97" s="219"/>
      <c r="BTW97" s="219"/>
      <c r="BTX97" s="219"/>
      <c r="BTY97" s="219"/>
      <c r="BTZ97" s="219"/>
      <c r="BUA97" s="219"/>
      <c r="BUB97" s="219"/>
      <c r="BUC97" s="219"/>
      <c r="BUD97" s="219"/>
      <c r="BUE97" s="219"/>
      <c r="BUF97" s="219"/>
      <c r="BUG97" s="219"/>
      <c r="BUH97" s="219"/>
      <c r="BUI97" s="219"/>
      <c r="BUJ97" s="219"/>
      <c r="BUK97" s="219"/>
      <c r="BUL97" s="219"/>
      <c r="BUM97" s="219"/>
      <c r="BUN97" s="219"/>
      <c r="BUO97" s="219"/>
      <c r="BUP97" s="219"/>
      <c r="BUQ97" s="219"/>
      <c r="BUR97" s="219"/>
      <c r="BUS97" s="219"/>
      <c r="BUT97" s="219"/>
      <c r="BUU97" s="219"/>
      <c r="BUV97" s="219"/>
      <c r="BUW97" s="219"/>
      <c r="BUX97" s="219"/>
      <c r="BUY97" s="219"/>
      <c r="BUZ97" s="219"/>
      <c r="BVA97" s="219"/>
      <c r="BVB97" s="219"/>
      <c r="BVC97" s="219"/>
      <c r="BVD97" s="219"/>
      <c r="BVE97" s="219"/>
      <c r="BVF97" s="219"/>
      <c r="BVG97" s="219"/>
      <c r="BVH97" s="219"/>
      <c r="BVI97" s="219"/>
      <c r="BVJ97" s="219"/>
      <c r="BVK97" s="219"/>
      <c r="BVL97" s="219"/>
      <c r="BVM97" s="219"/>
      <c r="BVN97" s="219"/>
      <c r="BVO97" s="219"/>
      <c r="BVP97" s="219"/>
      <c r="BVQ97" s="219"/>
      <c r="BVR97" s="219"/>
      <c r="BVS97" s="219"/>
      <c r="BVT97" s="219"/>
      <c r="BVU97" s="219"/>
      <c r="BVV97" s="219"/>
      <c r="BVW97" s="219"/>
      <c r="BVX97" s="219"/>
      <c r="BVY97" s="219"/>
      <c r="BVZ97" s="219"/>
      <c r="BWA97" s="219"/>
      <c r="BWB97" s="219"/>
      <c r="BWC97" s="219"/>
      <c r="BWD97" s="219"/>
      <c r="BWE97" s="219"/>
      <c r="BWF97" s="219"/>
      <c r="BWG97" s="219"/>
      <c r="BWH97" s="219"/>
      <c r="BWI97" s="219"/>
      <c r="BWJ97" s="219"/>
      <c r="BWK97" s="219"/>
      <c r="BWL97" s="219"/>
      <c r="BWM97" s="219"/>
      <c r="BWN97" s="219"/>
      <c r="BWO97" s="219"/>
      <c r="BWP97" s="219"/>
      <c r="BWQ97" s="219"/>
      <c r="BWR97" s="219"/>
      <c r="BWS97" s="219"/>
      <c r="BWT97" s="219"/>
      <c r="BWU97" s="219"/>
      <c r="BWV97" s="219"/>
      <c r="BWW97" s="219"/>
      <c r="BWX97" s="219"/>
      <c r="BWY97" s="219"/>
      <c r="BWZ97" s="219"/>
      <c r="BXA97" s="219"/>
      <c r="BXB97" s="219"/>
      <c r="BXC97" s="219"/>
      <c r="BXD97" s="219"/>
      <c r="BXE97" s="219"/>
      <c r="BXF97" s="219"/>
      <c r="BXG97" s="219"/>
      <c r="BXH97" s="219"/>
      <c r="BXI97" s="219"/>
      <c r="BXJ97" s="219"/>
      <c r="BXK97" s="219"/>
      <c r="BXL97" s="219"/>
      <c r="BXM97" s="219"/>
      <c r="BXN97" s="219"/>
      <c r="BXO97" s="219"/>
      <c r="BXP97" s="219"/>
      <c r="BXQ97" s="219"/>
      <c r="BXR97" s="219"/>
      <c r="BXS97" s="219"/>
      <c r="BXT97" s="219"/>
      <c r="BXU97" s="219"/>
      <c r="BXV97" s="219"/>
      <c r="BXW97" s="219"/>
      <c r="BXX97" s="219"/>
      <c r="BXY97" s="219"/>
      <c r="BXZ97" s="219"/>
      <c r="BYA97" s="219"/>
      <c r="BYB97" s="219"/>
      <c r="BYC97" s="219"/>
      <c r="BYD97" s="219"/>
      <c r="BYE97" s="219"/>
      <c r="BYF97" s="219"/>
      <c r="BYG97" s="219"/>
      <c r="BYH97" s="219"/>
      <c r="BYI97" s="219"/>
      <c r="BYJ97" s="219"/>
      <c r="BYK97" s="219"/>
      <c r="BYL97" s="219"/>
      <c r="BYM97" s="219"/>
      <c r="BYN97" s="219"/>
      <c r="BYO97" s="219"/>
      <c r="BYP97" s="219"/>
      <c r="BYQ97" s="219"/>
      <c r="BYR97" s="219"/>
      <c r="BYS97" s="219"/>
      <c r="BYT97" s="219"/>
      <c r="BYU97" s="219"/>
      <c r="BYV97" s="219"/>
      <c r="BYW97" s="219"/>
      <c r="BYX97" s="219"/>
      <c r="BYY97" s="219"/>
      <c r="BYZ97" s="219"/>
      <c r="BZA97" s="219"/>
      <c r="BZB97" s="219"/>
      <c r="BZC97" s="219"/>
      <c r="BZD97" s="219"/>
      <c r="BZE97" s="219"/>
      <c r="BZF97" s="219"/>
      <c r="BZG97" s="219"/>
      <c r="BZH97" s="219"/>
      <c r="BZI97" s="219"/>
      <c r="BZJ97" s="219"/>
      <c r="BZK97" s="219"/>
      <c r="BZL97" s="219"/>
      <c r="BZM97" s="219"/>
      <c r="BZN97" s="219"/>
      <c r="BZO97" s="219"/>
      <c r="BZP97" s="219"/>
      <c r="BZQ97" s="219"/>
      <c r="BZR97" s="219"/>
      <c r="BZS97" s="219"/>
      <c r="BZT97" s="219"/>
      <c r="BZU97" s="219"/>
      <c r="BZV97" s="219"/>
      <c r="BZW97" s="219"/>
      <c r="BZX97" s="219"/>
      <c r="BZY97" s="219"/>
      <c r="BZZ97" s="219"/>
      <c r="CAA97" s="219"/>
      <c r="CAB97" s="219"/>
      <c r="CAC97" s="219"/>
      <c r="CAD97" s="219"/>
      <c r="CAE97" s="219"/>
      <c r="CAF97" s="219"/>
      <c r="CAG97" s="219"/>
      <c r="CAH97" s="219"/>
      <c r="CAI97" s="219"/>
      <c r="CAJ97" s="219"/>
      <c r="CAK97" s="219"/>
      <c r="CAL97" s="219"/>
      <c r="CAM97" s="219"/>
      <c r="CAN97" s="219"/>
      <c r="CAO97" s="219"/>
      <c r="CAP97" s="219"/>
      <c r="CAQ97" s="219"/>
      <c r="CAR97" s="219"/>
      <c r="CAS97" s="219"/>
      <c r="CAT97" s="219"/>
      <c r="CAU97" s="219"/>
      <c r="CAV97" s="219"/>
      <c r="CAW97" s="219"/>
      <c r="CAX97" s="219"/>
      <c r="CAY97" s="219"/>
      <c r="CAZ97" s="219"/>
      <c r="CBA97" s="219"/>
      <c r="CBB97" s="219"/>
      <c r="CBC97" s="219"/>
      <c r="CBD97" s="219"/>
      <c r="CBE97" s="219"/>
      <c r="CBF97" s="219"/>
      <c r="CBG97" s="219"/>
      <c r="CBH97" s="219"/>
      <c r="CBI97" s="219"/>
      <c r="CBJ97" s="219"/>
      <c r="CBK97" s="219"/>
      <c r="CBL97" s="219"/>
      <c r="CBM97" s="219"/>
      <c r="CBN97" s="219"/>
      <c r="CBO97" s="219"/>
      <c r="CBP97" s="219"/>
      <c r="CBQ97" s="219"/>
      <c r="CBR97" s="219"/>
      <c r="CBS97" s="219"/>
      <c r="CBT97" s="219"/>
      <c r="CBU97" s="219"/>
      <c r="CBV97" s="219"/>
      <c r="CBW97" s="219"/>
      <c r="CBX97" s="219"/>
      <c r="CBY97" s="219"/>
      <c r="CBZ97" s="219"/>
      <c r="CCA97" s="219"/>
      <c r="CCB97" s="219"/>
      <c r="CCC97" s="219"/>
      <c r="CCD97" s="219"/>
      <c r="CCE97" s="219"/>
      <c r="CCF97" s="219"/>
      <c r="CCG97" s="219"/>
      <c r="CCH97" s="219"/>
      <c r="CCI97" s="219"/>
      <c r="CCJ97" s="219"/>
      <c r="CCK97" s="219"/>
      <c r="CCL97" s="219"/>
      <c r="CCM97" s="219"/>
      <c r="CCN97" s="219"/>
      <c r="CCO97" s="219"/>
      <c r="CCP97" s="219"/>
      <c r="CCQ97" s="219"/>
      <c r="CCR97" s="219"/>
      <c r="CCS97" s="219"/>
      <c r="CCT97" s="219"/>
      <c r="CCU97" s="219"/>
      <c r="CCV97" s="219"/>
      <c r="CCW97" s="219"/>
      <c r="CCX97" s="219"/>
      <c r="CCY97" s="219"/>
      <c r="CCZ97" s="219"/>
      <c r="CDA97" s="219"/>
      <c r="CDB97" s="219"/>
      <c r="CDC97" s="219"/>
      <c r="CDD97" s="219"/>
      <c r="CDE97" s="219"/>
      <c r="CDF97" s="219"/>
      <c r="CDG97" s="219"/>
      <c r="CDH97" s="219"/>
      <c r="CDI97" s="219"/>
      <c r="CDJ97" s="219"/>
      <c r="CDK97" s="219"/>
      <c r="CDL97" s="219"/>
      <c r="CDM97" s="219"/>
      <c r="CDN97" s="219"/>
      <c r="CDO97" s="219"/>
      <c r="CDP97" s="219"/>
      <c r="CDQ97" s="219"/>
      <c r="CDR97" s="219"/>
      <c r="CDS97" s="219"/>
      <c r="CDT97" s="219"/>
      <c r="CDU97" s="219"/>
      <c r="CDV97" s="219"/>
      <c r="CDW97" s="219"/>
      <c r="CDX97" s="219"/>
      <c r="CDY97" s="219"/>
      <c r="CDZ97" s="219"/>
      <c r="CEA97" s="219"/>
      <c r="CEB97" s="219"/>
      <c r="CEC97" s="219"/>
      <c r="CED97" s="219"/>
      <c r="CEE97" s="219"/>
      <c r="CEF97" s="219"/>
      <c r="CEG97" s="219"/>
      <c r="CEH97" s="219"/>
      <c r="CEI97" s="219"/>
      <c r="CEJ97" s="219"/>
      <c r="CEK97" s="219"/>
      <c r="CEL97" s="219"/>
      <c r="CEM97" s="219"/>
      <c r="CEN97" s="219"/>
      <c r="CEO97" s="219"/>
      <c r="CEP97" s="219"/>
      <c r="CEQ97" s="219"/>
      <c r="CER97" s="219"/>
      <c r="CES97" s="219"/>
      <c r="CET97" s="219"/>
      <c r="CEU97" s="219"/>
      <c r="CEV97" s="219"/>
      <c r="CEW97" s="219"/>
      <c r="CEX97" s="219"/>
      <c r="CEY97" s="219"/>
      <c r="CEZ97" s="219"/>
      <c r="CFA97" s="219"/>
      <c r="CFB97" s="219"/>
      <c r="CFC97" s="219"/>
      <c r="CFD97" s="219"/>
      <c r="CFE97" s="219"/>
      <c r="CFF97" s="219"/>
      <c r="CFG97" s="219"/>
      <c r="CFH97" s="219"/>
      <c r="CFI97" s="219"/>
      <c r="CFJ97" s="219"/>
      <c r="CFK97" s="219"/>
      <c r="CFL97" s="219"/>
      <c r="CFM97" s="219"/>
      <c r="CFN97" s="219"/>
      <c r="CFO97" s="219"/>
      <c r="CFP97" s="219"/>
      <c r="CFQ97" s="219"/>
      <c r="CFR97" s="219"/>
      <c r="CFS97" s="219"/>
      <c r="CFT97" s="219"/>
      <c r="CFU97" s="219"/>
      <c r="CFV97" s="219"/>
      <c r="CFW97" s="219"/>
      <c r="CFX97" s="219"/>
      <c r="CFY97" s="219"/>
      <c r="CFZ97" s="219"/>
      <c r="CGA97" s="219"/>
      <c r="CGB97" s="219"/>
      <c r="CGC97" s="219"/>
      <c r="CGD97" s="219"/>
      <c r="CGE97" s="219"/>
      <c r="CGF97" s="219"/>
      <c r="CGG97" s="219"/>
      <c r="CGH97" s="219"/>
      <c r="CGI97" s="219"/>
      <c r="CGJ97" s="219"/>
      <c r="CGK97" s="219"/>
      <c r="CGL97" s="219"/>
      <c r="CGM97" s="219"/>
      <c r="CGN97" s="219"/>
      <c r="CGO97" s="219"/>
      <c r="CGP97" s="219"/>
      <c r="CGQ97" s="219"/>
      <c r="CGR97" s="219"/>
      <c r="CGS97" s="219"/>
      <c r="CGT97" s="219"/>
      <c r="CGU97" s="219"/>
      <c r="CGV97" s="219"/>
      <c r="CGW97" s="219"/>
      <c r="CGX97" s="219"/>
      <c r="CGY97" s="219"/>
      <c r="CGZ97" s="219"/>
      <c r="CHA97" s="219"/>
      <c r="CHB97" s="219"/>
      <c r="CHC97" s="219"/>
      <c r="CHD97" s="219"/>
      <c r="CHE97" s="219"/>
      <c r="CHF97" s="219"/>
      <c r="CHG97" s="219"/>
      <c r="CHH97" s="219"/>
      <c r="CHI97" s="219"/>
      <c r="CHJ97" s="219"/>
      <c r="CHK97" s="219"/>
      <c r="CHL97" s="219"/>
      <c r="CHM97" s="219"/>
      <c r="CHN97" s="219"/>
      <c r="CHO97" s="219"/>
      <c r="CHP97" s="219"/>
      <c r="CHQ97" s="219"/>
      <c r="CHR97" s="219"/>
      <c r="CHS97" s="219"/>
      <c r="CHT97" s="219"/>
      <c r="CHU97" s="219"/>
      <c r="CHV97" s="219"/>
      <c r="CHW97" s="219"/>
      <c r="CHX97" s="219"/>
      <c r="CHY97" s="219"/>
      <c r="CHZ97" s="219"/>
      <c r="CIA97" s="219"/>
      <c r="CIB97" s="219"/>
      <c r="CIC97" s="219"/>
      <c r="CID97" s="219"/>
      <c r="CIE97" s="219"/>
      <c r="CIF97" s="219"/>
      <c r="CIG97" s="219"/>
      <c r="CIH97" s="219"/>
      <c r="CII97" s="219"/>
      <c r="CIJ97" s="219"/>
      <c r="CIK97" s="219"/>
      <c r="CIL97" s="219"/>
      <c r="CIM97" s="219"/>
      <c r="CIN97" s="219"/>
      <c r="CIO97" s="219"/>
      <c r="CIP97" s="219"/>
      <c r="CIQ97" s="219"/>
      <c r="CIR97" s="219"/>
      <c r="CIS97" s="219"/>
      <c r="CIT97" s="219"/>
      <c r="CIU97" s="219"/>
      <c r="CIV97" s="219"/>
      <c r="CIW97" s="219"/>
      <c r="CIX97" s="219"/>
      <c r="CIY97" s="219"/>
      <c r="CIZ97" s="219"/>
      <c r="CJA97" s="219"/>
      <c r="CJB97" s="219"/>
      <c r="CJC97" s="219"/>
      <c r="CJD97" s="219"/>
      <c r="CJE97" s="219"/>
      <c r="CJF97" s="219"/>
      <c r="CJG97" s="219"/>
      <c r="CJH97" s="219"/>
      <c r="CJI97" s="219"/>
      <c r="CJJ97" s="219"/>
      <c r="CJK97" s="219"/>
      <c r="CJL97" s="219"/>
      <c r="CJM97" s="219"/>
      <c r="CJN97" s="219"/>
      <c r="CJO97" s="219"/>
      <c r="CJP97" s="219"/>
      <c r="CJQ97" s="219"/>
      <c r="CJR97" s="219"/>
      <c r="CJS97" s="219"/>
      <c r="CJT97" s="219"/>
      <c r="CJU97" s="219"/>
      <c r="CJV97" s="219"/>
      <c r="CJW97" s="219"/>
      <c r="CJX97" s="219"/>
      <c r="CJY97" s="219"/>
      <c r="CJZ97" s="219"/>
      <c r="CKA97" s="219"/>
      <c r="CKB97" s="219"/>
      <c r="CKC97" s="219"/>
      <c r="CKD97" s="219"/>
      <c r="CKE97" s="219"/>
      <c r="CKF97" s="219"/>
      <c r="CKG97" s="219"/>
      <c r="CKH97" s="219"/>
      <c r="CKI97" s="219"/>
      <c r="CKJ97" s="219"/>
      <c r="CKK97" s="219"/>
      <c r="CKL97" s="219"/>
      <c r="CKM97" s="219"/>
      <c r="CKN97" s="219"/>
      <c r="CKO97" s="219"/>
      <c r="CKP97" s="219"/>
      <c r="CKQ97" s="219"/>
      <c r="CKR97" s="219"/>
      <c r="CKS97" s="219"/>
      <c r="CKT97" s="219"/>
      <c r="CKU97" s="219"/>
      <c r="CKV97" s="219"/>
      <c r="CKW97" s="219"/>
      <c r="CKX97" s="219"/>
      <c r="CKY97" s="219"/>
      <c r="CKZ97" s="219"/>
      <c r="CLA97" s="219"/>
      <c r="CLB97" s="219"/>
      <c r="CLC97" s="219"/>
      <c r="CLD97" s="219"/>
      <c r="CLE97" s="219"/>
      <c r="CLF97" s="219"/>
      <c r="CLG97" s="219"/>
      <c r="CLH97" s="219"/>
      <c r="CLI97" s="219"/>
      <c r="CLJ97" s="219"/>
      <c r="CLK97" s="219"/>
      <c r="CLL97" s="219"/>
      <c r="CLM97" s="219"/>
      <c r="CLN97" s="219"/>
      <c r="CLO97" s="219"/>
      <c r="CLP97" s="219"/>
      <c r="CLQ97" s="219"/>
      <c r="CLR97" s="219"/>
      <c r="CLS97" s="219"/>
      <c r="CLT97" s="219"/>
      <c r="CLU97" s="219"/>
      <c r="CLV97" s="219"/>
      <c r="CLW97" s="219"/>
      <c r="CLX97" s="219"/>
      <c r="CLY97" s="219"/>
      <c r="CLZ97" s="219"/>
      <c r="CMA97" s="219"/>
      <c r="CMB97" s="219"/>
      <c r="CMC97" s="219"/>
      <c r="CMD97" s="219"/>
      <c r="CME97" s="219"/>
      <c r="CMF97" s="219"/>
      <c r="CMG97" s="219"/>
      <c r="CMH97" s="219"/>
      <c r="CMI97" s="219"/>
      <c r="CMJ97" s="219"/>
      <c r="CMK97" s="219"/>
      <c r="CML97" s="219"/>
      <c r="CMM97" s="219"/>
      <c r="CMN97" s="219"/>
      <c r="CMO97" s="219"/>
      <c r="CMP97" s="219"/>
      <c r="CMQ97" s="219"/>
      <c r="CMR97" s="219"/>
      <c r="CMS97" s="219"/>
      <c r="CMT97" s="219"/>
      <c r="CMU97" s="219"/>
      <c r="CMV97" s="219"/>
      <c r="CMW97" s="219"/>
      <c r="CMX97" s="219"/>
      <c r="CMY97" s="219"/>
      <c r="CMZ97" s="219"/>
      <c r="CNA97" s="219"/>
      <c r="CNB97" s="219"/>
      <c r="CNC97" s="219"/>
      <c r="CND97" s="219"/>
      <c r="CNE97" s="219"/>
      <c r="CNF97" s="219"/>
      <c r="CNG97" s="219"/>
      <c r="CNH97" s="219"/>
      <c r="CNI97" s="219"/>
      <c r="CNJ97" s="219"/>
      <c r="CNK97" s="219"/>
      <c r="CNL97" s="219"/>
      <c r="CNM97" s="219"/>
      <c r="CNN97" s="219"/>
      <c r="CNO97" s="219"/>
      <c r="CNP97" s="219"/>
      <c r="CNQ97" s="219"/>
      <c r="CNR97" s="219"/>
      <c r="CNS97" s="219"/>
      <c r="CNT97" s="219"/>
      <c r="CNU97" s="219"/>
      <c r="CNV97" s="219"/>
      <c r="CNW97" s="219"/>
      <c r="CNX97" s="219"/>
      <c r="CNY97" s="219"/>
      <c r="CNZ97" s="219"/>
      <c r="COA97" s="219"/>
      <c r="COB97" s="219"/>
      <c r="COC97" s="219"/>
      <c r="COD97" s="219"/>
      <c r="COE97" s="219"/>
      <c r="COF97" s="219"/>
      <c r="COG97" s="219"/>
      <c r="COH97" s="219"/>
      <c r="COI97" s="219"/>
      <c r="COJ97" s="219"/>
      <c r="COK97" s="219"/>
      <c r="COL97" s="219"/>
      <c r="COM97" s="219"/>
      <c r="CON97" s="219"/>
      <c r="COO97" s="219"/>
      <c r="COP97" s="219"/>
      <c r="COQ97" s="219"/>
      <c r="COR97" s="219"/>
      <c r="COS97" s="219"/>
      <c r="COT97" s="219"/>
      <c r="COU97" s="219"/>
      <c r="COV97" s="219"/>
      <c r="COW97" s="219"/>
      <c r="COX97" s="219"/>
      <c r="COY97" s="219"/>
      <c r="COZ97" s="219"/>
      <c r="CPA97" s="219"/>
      <c r="CPB97" s="219"/>
      <c r="CPC97" s="219"/>
      <c r="CPD97" s="219"/>
      <c r="CPE97" s="219"/>
      <c r="CPF97" s="219"/>
      <c r="CPG97" s="219"/>
      <c r="CPH97" s="219"/>
      <c r="CPI97" s="219"/>
      <c r="CPJ97" s="219"/>
      <c r="CPK97" s="219"/>
      <c r="CPL97" s="219"/>
      <c r="CPM97" s="219"/>
      <c r="CPN97" s="219"/>
      <c r="CPO97" s="219"/>
      <c r="CPP97" s="219"/>
      <c r="CPQ97" s="219"/>
      <c r="CPR97" s="219"/>
      <c r="CPS97" s="219"/>
      <c r="CPT97" s="219"/>
      <c r="CPU97" s="219"/>
      <c r="CPV97" s="219"/>
      <c r="CPW97" s="219"/>
      <c r="CPX97" s="219"/>
      <c r="CPY97" s="219"/>
      <c r="CPZ97" s="219"/>
      <c r="CQA97" s="219"/>
      <c r="CQB97" s="219"/>
      <c r="CQC97" s="219"/>
      <c r="CQD97" s="219"/>
      <c r="CQE97" s="219"/>
      <c r="CQF97" s="219"/>
      <c r="CQG97" s="219"/>
      <c r="CQH97" s="219"/>
      <c r="CQI97" s="219"/>
      <c r="CQJ97" s="219"/>
      <c r="CQK97" s="219"/>
      <c r="CQL97" s="219"/>
      <c r="CQM97" s="219"/>
      <c r="CQN97" s="219"/>
      <c r="CQO97" s="219"/>
      <c r="CQP97" s="219"/>
      <c r="CQQ97" s="219"/>
      <c r="CQR97" s="219"/>
      <c r="CQS97" s="219"/>
      <c r="CQT97" s="219"/>
      <c r="CQU97" s="219"/>
      <c r="CQV97" s="219"/>
      <c r="CQW97" s="219"/>
      <c r="CQX97" s="219"/>
      <c r="CQY97" s="219"/>
      <c r="CQZ97" s="219"/>
      <c r="CRA97" s="219"/>
      <c r="CRB97" s="219"/>
      <c r="CRC97" s="219"/>
      <c r="CRD97" s="219"/>
      <c r="CRE97" s="219"/>
      <c r="CRF97" s="219"/>
      <c r="CRG97" s="219"/>
      <c r="CRH97" s="219"/>
      <c r="CRI97" s="219"/>
      <c r="CRJ97" s="219"/>
      <c r="CRK97" s="219"/>
      <c r="CRL97" s="219"/>
      <c r="CRM97" s="219"/>
      <c r="CRN97" s="219"/>
      <c r="CRO97" s="219"/>
      <c r="CRP97" s="219"/>
      <c r="CRQ97" s="219"/>
      <c r="CRR97" s="219"/>
      <c r="CRS97" s="219"/>
      <c r="CRT97" s="219"/>
      <c r="CRU97" s="219"/>
      <c r="CRV97" s="219"/>
      <c r="CRW97" s="219"/>
      <c r="CRX97" s="219"/>
      <c r="CRY97" s="219"/>
      <c r="CRZ97" s="219"/>
      <c r="CSA97" s="219"/>
      <c r="CSB97" s="219"/>
      <c r="CSC97" s="219"/>
      <c r="CSD97" s="219"/>
      <c r="CSE97" s="219"/>
      <c r="CSF97" s="219"/>
      <c r="CSG97" s="219"/>
      <c r="CSH97" s="219"/>
      <c r="CSI97" s="219"/>
      <c r="CSJ97" s="219"/>
      <c r="CSK97" s="219"/>
      <c r="CSL97" s="219"/>
      <c r="CSM97" s="219"/>
      <c r="CSN97" s="219"/>
      <c r="CSO97" s="219"/>
      <c r="CSP97" s="219"/>
      <c r="CSQ97" s="219"/>
      <c r="CSR97" s="219"/>
      <c r="CSS97" s="219"/>
      <c r="CST97" s="219"/>
      <c r="CSU97" s="219"/>
      <c r="CSV97" s="219"/>
      <c r="CSW97" s="219"/>
      <c r="CSX97" s="219"/>
      <c r="CSY97" s="219"/>
      <c r="CSZ97" s="219"/>
      <c r="CTA97" s="219"/>
      <c r="CTB97" s="219"/>
      <c r="CTC97" s="219"/>
      <c r="CTD97" s="219"/>
      <c r="CTE97" s="219"/>
      <c r="CTF97" s="219"/>
      <c r="CTG97" s="219"/>
      <c r="CTH97" s="219"/>
      <c r="CTI97" s="219"/>
      <c r="CTJ97" s="219"/>
      <c r="CTK97" s="219"/>
      <c r="CTL97" s="219"/>
      <c r="CTM97" s="219"/>
      <c r="CTN97" s="219"/>
      <c r="CTO97" s="219"/>
      <c r="CTP97" s="219"/>
      <c r="CTQ97" s="219"/>
      <c r="CTR97" s="219"/>
      <c r="CTS97" s="219"/>
      <c r="CTT97" s="219"/>
      <c r="CTU97" s="219"/>
      <c r="CTV97" s="219"/>
      <c r="CTW97" s="219"/>
      <c r="CTX97" s="219"/>
      <c r="CTY97" s="219"/>
      <c r="CTZ97" s="219"/>
      <c r="CUA97" s="219"/>
      <c r="CUB97" s="219"/>
      <c r="CUC97" s="219"/>
      <c r="CUD97" s="219"/>
      <c r="CUE97" s="219"/>
      <c r="CUF97" s="219"/>
      <c r="CUG97" s="219"/>
      <c r="CUH97" s="219"/>
      <c r="CUI97" s="219"/>
      <c r="CUJ97" s="219"/>
      <c r="CUK97" s="219"/>
      <c r="CUL97" s="219"/>
      <c r="CUM97" s="219"/>
      <c r="CUN97" s="219"/>
      <c r="CUO97" s="219"/>
      <c r="CUP97" s="219"/>
      <c r="CUQ97" s="219"/>
      <c r="CUR97" s="219"/>
      <c r="CUS97" s="219"/>
      <c r="CUT97" s="219"/>
      <c r="CUU97" s="219"/>
      <c r="CUV97" s="219"/>
      <c r="CUW97" s="219"/>
      <c r="CUX97" s="219"/>
      <c r="CUY97" s="219"/>
      <c r="CUZ97" s="219"/>
      <c r="CVA97" s="219"/>
      <c r="CVB97" s="219"/>
      <c r="CVC97" s="219"/>
      <c r="CVD97" s="219"/>
      <c r="CVE97" s="219"/>
      <c r="CVF97" s="219"/>
      <c r="CVG97" s="219"/>
      <c r="CVH97" s="219"/>
      <c r="CVI97" s="219"/>
      <c r="CVJ97" s="219"/>
      <c r="CVK97" s="219"/>
      <c r="CVL97" s="219"/>
      <c r="CVM97" s="219"/>
      <c r="CVN97" s="219"/>
      <c r="CVO97" s="219"/>
      <c r="CVP97" s="219"/>
      <c r="CVQ97" s="219"/>
      <c r="CVR97" s="219"/>
      <c r="CVS97" s="219"/>
      <c r="CVT97" s="219"/>
      <c r="CVU97" s="219"/>
      <c r="CVV97" s="219"/>
      <c r="CVW97" s="219"/>
      <c r="CVX97" s="219"/>
      <c r="CVY97" s="219"/>
      <c r="CVZ97" s="219"/>
      <c r="CWA97" s="219"/>
      <c r="CWB97" s="219"/>
      <c r="CWC97" s="219"/>
      <c r="CWD97" s="219"/>
      <c r="CWE97" s="219"/>
      <c r="CWF97" s="219"/>
      <c r="CWG97" s="219"/>
      <c r="CWH97" s="219"/>
      <c r="CWI97" s="219"/>
      <c r="CWJ97" s="219"/>
      <c r="CWK97" s="219"/>
      <c r="CWL97" s="219"/>
      <c r="CWM97" s="219"/>
      <c r="CWN97" s="219"/>
      <c r="CWO97" s="219"/>
      <c r="CWP97" s="219"/>
      <c r="CWQ97" s="219"/>
      <c r="CWR97" s="219"/>
      <c r="CWS97" s="219"/>
      <c r="CWT97" s="219"/>
      <c r="CWU97" s="219"/>
      <c r="CWV97" s="219"/>
      <c r="CWW97" s="219"/>
      <c r="CWX97" s="219"/>
      <c r="CWY97" s="219"/>
      <c r="CWZ97" s="219"/>
      <c r="CXA97" s="219"/>
      <c r="CXB97" s="219"/>
      <c r="CXC97" s="219"/>
      <c r="CXD97" s="219"/>
      <c r="CXE97" s="219"/>
      <c r="CXF97" s="219"/>
      <c r="CXG97" s="219"/>
      <c r="CXH97" s="219"/>
      <c r="CXI97" s="219"/>
      <c r="CXJ97" s="219"/>
      <c r="CXK97" s="219"/>
      <c r="CXL97" s="219"/>
      <c r="CXM97" s="219"/>
      <c r="CXN97" s="219"/>
      <c r="CXO97" s="219"/>
      <c r="CXP97" s="219"/>
      <c r="CXQ97" s="219"/>
      <c r="CXR97" s="219"/>
      <c r="CXS97" s="219"/>
      <c r="CXT97" s="219"/>
      <c r="CXU97" s="219"/>
      <c r="CXV97" s="219"/>
      <c r="CXW97" s="219"/>
      <c r="CXX97" s="219"/>
      <c r="CXY97" s="219"/>
      <c r="CXZ97" s="219"/>
      <c r="CYA97" s="219"/>
      <c r="CYB97" s="219"/>
      <c r="CYC97" s="219"/>
      <c r="CYD97" s="219"/>
      <c r="CYE97" s="219"/>
      <c r="CYF97" s="219"/>
      <c r="CYG97" s="219"/>
      <c r="CYH97" s="219"/>
      <c r="CYI97" s="219"/>
      <c r="CYJ97" s="219"/>
      <c r="CYK97" s="219"/>
      <c r="CYL97" s="219"/>
      <c r="CYM97" s="219"/>
      <c r="CYN97" s="219"/>
      <c r="CYO97" s="219"/>
      <c r="CYP97" s="219"/>
      <c r="CYQ97" s="219"/>
      <c r="CYR97" s="219"/>
      <c r="CYS97" s="219"/>
      <c r="CYT97" s="219"/>
      <c r="CYU97" s="219"/>
      <c r="CYV97" s="219"/>
      <c r="CYW97" s="219"/>
      <c r="CYX97" s="219"/>
      <c r="CYY97" s="219"/>
      <c r="CYZ97" s="219"/>
      <c r="CZA97" s="219"/>
      <c r="CZB97" s="219"/>
      <c r="CZC97" s="219"/>
      <c r="CZD97" s="219"/>
      <c r="CZE97" s="219"/>
      <c r="CZF97" s="219"/>
      <c r="CZG97" s="219"/>
      <c r="CZH97" s="219"/>
      <c r="CZI97" s="219"/>
      <c r="CZJ97" s="219"/>
      <c r="CZK97" s="219"/>
      <c r="CZL97" s="219"/>
      <c r="CZM97" s="219"/>
      <c r="CZN97" s="219"/>
      <c r="CZO97" s="219"/>
      <c r="CZP97" s="219"/>
      <c r="CZQ97" s="219"/>
      <c r="CZR97" s="219"/>
      <c r="CZS97" s="219"/>
      <c r="CZT97" s="219"/>
      <c r="CZU97" s="219"/>
      <c r="CZV97" s="219"/>
      <c r="CZW97" s="219"/>
      <c r="CZX97" s="219"/>
      <c r="CZY97" s="219"/>
      <c r="CZZ97" s="219"/>
      <c r="DAA97" s="219"/>
      <c r="DAB97" s="219"/>
      <c r="DAC97" s="219"/>
      <c r="DAD97" s="219"/>
      <c r="DAE97" s="219"/>
      <c r="DAF97" s="219"/>
      <c r="DAG97" s="219"/>
      <c r="DAH97" s="219"/>
      <c r="DAI97" s="219"/>
      <c r="DAJ97" s="219"/>
      <c r="DAK97" s="219"/>
      <c r="DAL97" s="219"/>
      <c r="DAM97" s="219"/>
      <c r="DAN97" s="219"/>
      <c r="DAO97" s="219"/>
      <c r="DAP97" s="219"/>
      <c r="DAQ97" s="219"/>
      <c r="DAR97" s="219"/>
      <c r="DAS97" s="219"/>
      <c r="DAT97" s="219"/>
      <c r="DAU97" s="219"/>
      <c r="DAV97" s="219"/>
      <c r="DAW97" s="219"/>
      <c r="DAX97" s="219"/>
      <c r="DAY97" s="219"/>
      <c r="DAZ97" s="219"/>
      <c r="DBA97" s="219"/>
      <c r="DBB97" s="219"/>
      <c r="DBC97" s="219"/>
      <c r="DBD97" s="219"/>
      <c r="DBE97" s="219"/>
      <c r="DBF97" s="219"/>
      <c r="DBG97" s="219"/>
      <c r="DBH97" s="219"/>
      <c r="DBI97" s="219"/>
      <c r="DBJ97" s="219"/>
      <c r="DBK97" s="219"/>
      <c r="DBL97" s="219"/>
      <c r="DBM97" s="219"/>
      <c r="DBN97" s="219"/>
      <c r="DBO97" s="219"/>
      <c r="DBP97" s="219"/>
      <c r="DBQ97" s="219"/>
      <c r="DBR97" s="219"/>
      <c r="DBS97" s="219"/>
      <c r="DBT97" s="219"/>
      <c r="DBU97" s="219"/>
      <c r="DBV97" s="219"/>
      <c r="DBW97" s="219"/>
      <c r="DBX97" s="219"/>
      <c r="DBY97" s="219"/>
      <c r="DBZ97" s="219"/>
      <c r="DCA97" s="219"/>
      <c r="DCB97" s="219"/>
      <c r="DCC97" s="219"/>
      <c r="DCD97" s="219"/>
      <c r="DCE97" s="219"/>
      <c r="DCF97" s="219"/>
      <c r="DCG97" s="219"/>
      <c r="DCH97" s="219"/>
      <c r="DCI97" s="219"/>
      <c r="DCJ97" s="219"/>
      <c r="DCK97" s="219"/>
      <c r="DCL97" s="219"/>
      <c r="DCM97" s="219"/>
      <c r="DCN97" s="219"/>
      <c r="DCO97" s="219"/>
      <c r="DCP97" s="219"/>
      <c r="DCQ97" s="219"/>
      <c r="DCR97" s="219"/>
      <c r="DCS97" s="219"/>
      <c r="DCT97" s="219"/>
      <c r="DCU97" s="219"/>
      <c r="DCV97" s="219"/>
      <c r="DCW97" s="219"/>
      <c r="DCX97" s="219"/>
      <c r="DCY97" s="219"/>
      <c r="DCZ97" s="219"/>
      <c r="DDA97" s="219"/>
      <c r="DDB97" s="219"/>
      <c r="DDC97" s="219"/>
      <c r="DDD97" s="219"/>
      <c r="DDE97" s="219"/>
      <c r="DDF97" s="219"/>
      <c r="DDG97" s="219"/>
      <c r="DDH97" s="219"/>
      <c r="DDI97" s="219"/>
      <c r="DDJ97" s="219"/>
      <c r="DDK97" s="219"/>
      <c r="DDL97" s="219"/>
      <c r="DDM97" s="219"/>
      <c r="DDN97" s="219"/>
      <c r="DDO97" s="219"/>
      <c r="DDP97" s="219"/>
      <c r="DDQ97" s="219"/>
      <c r="DDR97" s="219"/>
      <c r="DDS97" s="219"/>
      <c r="DDT97" s="219"/>
      <c r="DDU97" s="219"/>
      <c r="DDV97" s="219"/>
      <c r="DDW97" s="219"/>
      <c r="DDX97" s="219"/>
      <c r="DDY97" s="219"/>
      <c r="DDZ97" s="219"/>
      <c r="DEA97" s="219"/>
      <c r="DEB97" s="219"/>
      <c r="DEC97" s="219"/>
      <c r="DED97" s="219"/>
      <c r="DEE97" s="219"/>
      <c r="DEF97" s="219"/>
      <c r="DEG97" s="219"/>
      <c r="DEH97" s="219"/>
      <c r="DEI97" s="219"/>
      <c r="DEJ97" s="219"/>
      <c r="DEK97" s="219"/>
      <c r="DEL97" s="219"/>
      <c r="DEM97" s="219"/>
      <c r="DEN97" s="219"/>
      <c r="DEO97" s="219"/>
      <c r="DEP97" s="219"/>
      <c r="DEQ97" s="219"/>
      <c r="DER97" s="219"/>
      <c r="DES97" s="219"/>
      <c r="DET97" s="219"/>
      <c r="DEU97" s="219"/>
      <c r="DEV97" s="219"/>
      <c r="DEW97" s="219"/>
      <c r="DEX97" s="219"/>
      <c r="DEY97" s="219"/>
      <c r="DEZ97" s="219"/>
      <c r="DFA97" s="219"/>
      <c r="DFB97" s="219"/>
      <c r="DFC97" s="219"/>
      <c r="DFD97" s="219"/>
      <c r="DFE97" s="219"/>
      <c r="DFF97" s="219"/>
      <c r="DFG97" s="219"/>
      <c r="DFH97" s="219"/>
      <c r="DFI97" s="219"/>
      <c r="DFJ97" s="219"/>
      <c r="DFK97" s="219"/>
      <c r="DFL97" s="219"/>
      <c r="DFM97" s="219"/>
      <c r="DFN97" s="219"/>
      <c r="DFO97" s="219"/>
      <c r="DFP97" s="219"/>
      <c r="DFQ97" s="219"/>
      <c r="DFR97" s="219"/>
      <c r="DFS97" s="219"/>
      <c r="DFT97" s="219"/>
      <c r="DFU97" s="219"/>
      <c r="DFV97" s="219"/>
      <c r="DFW97" s="219"/>
      <c r="DFX97" s="219"/>
      <c r="DFY97" s="219"/>
      <c r="DFZ97" s="219"/>
      <c r="DGA97" s="219"/>
      <c r="DGB97" s="219"/>
      <c r="DGC97" s="219"/>
      <c r="DGD97" s="219"/>
      <c r="DGE97" s="219"/>
      <c r="DGF97" s="219"/>
      <c r="DGG97" s="219"/>
      <c r="DGH97" s="219"/>
      <c r="DGI97" s="219"/>
      <c r="DGJ97" s="219"/>
      <c r="DGK97" s="219"/>
      <c r="DGL97" s="219"/>
      <c r="DGM97" s="219"/>
      <c r="DGN97" s="219"/>
      <c r="DGO97" s="219"/>
      <c r="DGP97" s="219"/>
      <c r="DGQ97" s="219"/>
      <c r="DGR97" s="219"/>
      <c r="DGS97" s="219"/>
      <c r="DGT97" s="219"/>
      <c r="DGU97" s="219"/>
      <c r="DGV97" s="219"/>
      <c r="DGW97" s="219"/>
      <c r="DGX97" s="219"/>
      <c r="DGY97" s="219"/>
      <c r="DGZ97" s="219"/>
      <c r="DHA97" s="219"/>
      <c r="DHB97" s="219"/>
      <c r="DHC97" s="219"/>
      <c r="DHD97" s="219"/>
      <c r="DHE97" s="219"/>
      <c r="DHF97" s="219"/>
      <c r="DHG97" s="219"/>
      <c r="DHH97" s="219"/>
      <c r="DHI97" s="219"/>
      <c r="DHJ97" s="219"/>
      <c r="DHK97" s="219"/>
      <c r="DHL97" s="219"/>
      <c r="DHM97" s="219"/>
      <c r="DHN97" s="219"/>
      <c r="DHO97" s="219"/>
      <c r="DHP97" s="219"/>
      <c r="DHQ97" s="219"/>
      <c r="DHR97" s="219"/>
      <c r="DHS97" s="219"/>
      <c r="DHT97" s="219"/>
      <c r="DHU97" s="219"/>
      <c r="DHV97" s="219"/>
      <c r="DHW97" s="219"/>
      <c r="DHX97" s="219"/>
      <c r="DHY97" s="219"/>
      <c r="DHZ97" s="219"/>
      <c r="DIA97" s="219"/>
      <c r="DIB97" s="219"/>
      <c r="DIC97" s="219"/>
      <c r="DID97" s="219"/>
      <c r="DIE97" s="219"/>
      <c r="DIF97" s="219"/>
      <c r="DIG97" s="219"/>
      <c r="DIH97" s="219"/>
      <c r="DII97" s="219"/>
      <c r="DIJ97" s="219"/>
      <c r="DIK97" s="219"/>
      <c r="DIL97" s="219"/>
      <c r="DIM97" s="219"/>
      <c r="DIN97" s="219"/>
      <c r="DIO97" s="219"/>
      <c r="DIP97" s="219"/>
      <c r="DIQ97" s="219"/>
      <c r="DIR97" s="219"/>
      <c r="DIS97" s="219"/>
      <c r="DIT97" s="219"/>
      <c r="DIU97" s="219"/>
      <c r="DIV97" s="219"/>
      <c r="DIW97" s="219"/>
      <c r="DIX97" s="219"/>
      <c r="DIY97" s="219"/>
      <c r="DIZ97" s="219"/>
      <c r="DJA97" s="219"/>
      <c r="DJB97" s="219"/>
      <c r="DJC97" s="219"/>
      <c r="DJD97" s="219"/>
      <c r="DJE97" s="219"/>
      <c r="DJF97" s="219"/>
      <c r="DJG97" s="219"/>
      <c r="DJH97" s="219"/>
      <c r="DJI97" s="219"/>
      <c r="DJJ97" s="219"/>
      <c r="DJK97" s="219"/>
      <c r="DJL97" s="219"/>
      <c r="DJM97" s="219"/>
      <c r="DJN97" s="219"/>
      <c r="DJO97" s="219"/>
      <c r="DJP97" s="219"/>
      <c r="DJQ97" s="219"/>
      <c r="DJR97" s="219"/>
      <c r="DJS97" s="219"/>
      <c r="DJT97" s="219"/>
      <c r="DJU97" s="219"/>
      <c r="DJV97" s="219"/>
      <c r="DJW97" s="219"/>
      <c r="DJX97" s="219"/>
      <c r="DJY97" s="219"/>
      <c r="DJZ97" s="219"/>
      <c r="DKA97" s="219"/>
      <c r="DKB97" s="219"/>
      <c r="DKC97" s="219"/>
      <c r="DKD97" s="219"/>
      <c r="DKE97" s="219"/>
      <c r="DKF97" s="219"/>
      <c r="DKG97" s="219"/>
      <c r="DKH97" s="219"/>
      <c r="DKI97" s="219"/>
      <c r="DKJ97" s="219"/>
      <c r="DKK97" s="219"/>
      <c r="DKL97" s="219"/>
      <c r="DKM97" s="219"/>
      <c r="DKN97" s="219"/>
      <c r="DKO97" s="219"/>
      <c r="DKP97" s="219"/>
      <c r="DKQ97" s="219"/>
      <c r="DKR97" s="219"/>
      <c r="DKS97" s="219"/>
      <c r="DKT97" s="219"/>
      <c r="DKU97" s="219"/>
      <c r="DKV97" s="219"/>
      <c r="DKW97" s="219"/>
      <c r="DKX97" s="219"/>
      <c r="DKY97" s="219"/>
      <c r="DKZ97" s="219"/>
      <c r="DLA97" s="219"/>
      <c r="DLB97" s="219"/>
      <c r="DLC97" s="219"/>
      <c r="DLD97" s="219"/>
      <c r="DLE97" s="219"/>
      <c r="DLF97" s="219"/>
      <c r="DLG97" s="219"/>
      <c r="DLH97" s="219"/>
      <c r="DLI97" s="219"/>
      <c r="DLJ97" s="219"/>
      <c r="DLK97" s="219"/>
      <c r="DLL97" s="219"/>
      <c r="DLM97" s="219"/>
      <c r="DLN97" s="219"/>
      <c r="DLO97" s="219"/>
      <c r="DLP97" s="219"/>
      <c r="DLQ97" s="219"/>
      <c r="DLR97" s="219"/>
      <c r="DLS97" s="219"/>
      <c r="DLT97" s="219"/>
      <c r="DLU97" s="219"/>
      <c r="DLV97" s="219"/>
      <c r="DLW97" s="219"/>
      <c r="DLX97" s="219"/>
      <c r="DLY97" s="219"/>
      <c r="DLZ97" s="219"/>
      <c r="DMA97" s="219"/>
      <c r="DMB97" s="219"/>
      <c r="DMC97" s="219"/>
      <c r="DMD97" s="219"/>
      <c r="DME97" s="219"/>
      <c r="DMF97" s="219"/>
      <c r="DMG97" s="219"/>
      <c r="DMH97" s="219"/>
      <c r="DMI97" s="219"/>
      <c r="DMJ97" s="219"/>
      <c r="DMK97" s="219"/>
      <c r="DML97" s="219"/>
      <c r="DMM97" s="219"/>
      <c r="DMN97" s="219"/>
      <c r="DMO97" s="219"/>
      <c r="DMP97" s="219"/>
      <c r="DMQ97" s="219"/>
      <c r="DMR97" s="219"/>
      <c r="DMS97" s="219"/>
      <c r="DMT97" s="219"/>
      <c r="DMU97" s="219"/>
      <c r="DMV97" s="219"/>
      <c r="DMW97" s="219"/>
      <c r="DMX97" s="219"/>
      <c r="DMY97" s="219"/>
      <c r="DMZ97" s="219"/>
      <c r="DNA97" s="219"/>
      <c r="DNB97" s="219"/>
      <c r="DNC97" s="219"/>
      <c r="DND97" s="219"/>
      <c r="DNE97" s="219"/>
      <c r="DNF97" s="219"/>
      <c r="DNG97" s="219"/>
      <c r="DNH97" s="219"/>
      <c r="DNI97" s="219"/>
      <c r="DNJ97" s="219"/>
      <c r="DNK97" s="219"/>
      <c r="DNL97" s="219"/>
      <c r="DNM97" s="219"/>
      <c r="DNN97" s="219"/>
      <c r="DNO97" s="219"/>
      <c r="DNP97" s="219"/>
      <c r="DNQ97" s="219"/>
      <c r="DNR97" s="219"/>
      <c r="DNS97" s="219"/>
      <c r="DNT97" s="219"/>
      <c r="DNU97" s="219"/>
      <c r="DNV97" s="219"/>
      <c r="DNW97" s="219"/>
      <c r="DNX97" s="219"/>
      <c r="DNY97" s="219"/>
      <c r="DNZ97" s="219"/>
      <c r="DOA97" s="219"/>
      <c r="DOB97" s="219"/>
      <c r="DOC97" s="219"/>
      <c r="DOD97" s="219"/>
      <c r="DOE97" s="219"/>
      <c r="DOF97" s="219"/>
      <c r="DOG97" s="219"/>
      <c r="DOH97" s="219"/>
      <c r="DOI97" s="219"/>
      <c r="DOJ97" s="219"/>
      <c r="DOK97" s="219"/>
      <c r="DOL97" s="219"/>
      <c r="DOM97" s="219"/>
      <c r="DON97" s="219"/>
      <c r="DOO97" s="219"/>
      <c r="DOP97" s="219"/>
      <c r="DOQ97" s="219"/>
      <c r="DOR97" s="219"/>
      <c r="DOS97" s="219"/>
      <c r="DOT97" s="219"/>
      <c r="DOU97" s="219"/>
      <c r="DOV97" s="219"/>
      <c r="DOW97" s="219"/>
      <c r="DOX97" s="219"/>
      <c r="DOY97" s="219"/>
      <c r="DOZ97" s="219"/>
      <c r="DPA97" s="219"/>
      <c r="DPB97" s="219"/>
      <c r="DPC97" s="219"/>
      <c r="DPD97" s="219"/>
      <c r="DPE97" s="219"/>
      <c r="DPF97" s="219"/>
      <c r="DPG97" s="219"/>
      <c r="DPH97" s="219"/>
      <c r="DPI97" s="219"/>
      <c r="DPJ97" s="219"/>
      <c r="DPK97" s="219"/>
      <c r="DPL97" s="219"/>
      <c r="DPM97" s="219"/>
      <c r="DPN97" s="219"/>
      <c r="DPO97" s="219"/>
      <c r="DPP97" s="219"/>
      <c r="DPQ97" s="219"/>
      <c r="DPR97" s="219"/>
      <c r="DPS97" s="219"/>
      <c r="DPT97" s="219"/>
      <c r="DPU97" s="219"/>
      <c r="DPV97" s="219"/>
      <c r="DPW97" s="219"/>
      <c r="DPX97" s="219"/>
      <c r="DPY97" s="219"/>
      <c r="DPZ97" s="219"/>
      <c r="DQA97" s="219"/>
      <c r="DQB97" s="219"/>
      <c r="DQC97" s="219"/>
      <c r="DQD97" s="219"/>
      <c r="DQE97" s="219"/>
      <c r="DQF97" s="219"/>
      <c r="DQG97" s="219"/>
      <c r="DQH97" s="219"/>
      <c r="DQI97" s="219"/>
      <c r="DQJ97" s="219"/>
      <c r="DQK97" s="219"/>
      <c r="DQL97" s="219"/>
      <c r="DQM97" s="219"/>
      <c r="DQN97" s="219"/>
      <c r="DQO97" s="219"/>
      <c r="DQP97" s="219"/>
      <c r="DQQ97" s="219"/>
      <c r="DQR97" s="219"/>
      <c r="DQS97" s="219"/>
      <c r="DQT97" s="219"/>
      <c r="DQU97" s="219"/>
      <c r="DQV97" s="219"/>
      <c r="DQW97" s="219"/>
      <c r="DQX97" s="219"/>
      <c r="DQY97" s="219"/>
      <c r="DQZ97" s="219"/>
      <c r="DRA97" s="219"/>
      <c r="DRB97" s="219"/>
      <c r="DRC97" s="219"/>
      <c r="DRD97" s="219"/>
      <c r="DRE97" s="219"/>
      <c r="DRF97" s="219"/>
      <c r="DRG97" s="219"/>
      <c r="DRH97" s="219"/>
      <c r="DRI97" s="219"/>
      <c r="DRJ97" s="219"/>
      <c r="DRK97" s="219"/>
      <c r="DRL97" s="219"/>
      <c r="DRM97" s="219"/>
      <c r="DRN97" s="219"/>
      <c r="DRO97" s="219"/>
      <c r="DRP97" s="219"/>
      <c r="DRQ97" s="219"/>
      <c r="DRR97" s="219"/>
      <c r="DRS97" s="219"/>
      <c r="DRT97" s="219"/>
      <c r="DRU97" s="219"/>
      <c r="DRV97" s="219"/>
      <c r="DRW97" s="219"/>
      <c r="DRX97" s="219"/>
      <c r="DRY97" s="219"/>
      <c r="DRZ97" s="219"/>
      <c r="DSA97" s="219"/>
      <c r="DSB97" s="219"/>
      <c r="DSC97" s="219"/>
      <c r="DSD97" s="219"/>
      <c r="DSE97" s="219"/>
      <c r="DSF97" s="219"/>
      <c r="DSG97" s="219"/>
      <c r="DSH97" s="219"/>
      <c r="DSI97" s="219"/>
      <c r="DSJ97" s="219"/>
      <c r="DSK97" s="219"/>
      <c r="DSL97" s="219"/>
      <c r="DSM97" s="219"/>
      <c r="DSN97" s="219"/>
      <c r="DSO97" s="219"/>
      <c r="DSP97" s="219"/>
      <c r="DSQ97" s="219"/>
      <c r="DSR97" s="219"/>
      <c r="DSS97" s="219"/>
      <c r="DST97" s="219"/>
      <c r="DSU97" s="219"/>
      <c r="DSV97" s="219"/>
      <c r="DSW97" s="219"/>
      <c r="DSX97" s="219"/>
      <c r="DSY97" s="219"/>
      <c r="DSZ97" s="219"/>
      <c r="DTA97" s="219"/>
      <c r="DTB97" s="219"/>
      <c r="DTC97" s="219"/>
      <c r="DTD97" s="219"/>
      <c r="DTE97" s="219"/>
      <c r="DTF97" s="219"/>
      <c r="DTG97" s="219"/>
      <c r="DTH97" s="219"/>
      <c r="DTI97" s="219"/>
      <c r="DTJ97" s="219"/>
      <c r="DTK97" s="219"/>
      <c r="DTL97" s="219"/>
      <c r="DTM97" s="219"/>
      <c r="DTN97" s="219"/>
      <c r="DTO97" s="219"/>
      <c r="DTP97" s="219"/>
      <c r="DTQ97" s="219"/>
      <c r="DTR97" s="219"/>
      <c r="DTS97" s="219"/>
      <c r="DTT97" s="219"/>
      <c r="DTU97" s="219"/>
      <c r="DTV97" s="219"/>
      <c r="DTW97" s="219"/>
      <c r="DTX97" s="219"/>
      <c r="DTY97" s="219"/>
      <c r="DTZ97" s="219"/>
      <c r="DUA97" s="219"/>
      <c r="DUB97" s="219"/>
      <c r="DUC97" s="219"/>
      <c r="DUD97" s="219"/>
      <c r="DUE97" s="219"/>
      <c r="DUF97" s="219"/>
      <c r="DUG97" s="219"/>
      <c r="DUH97" s="219"/>
      <c r="DUI97" s="219"/>
      <c r="DUJ97" s="219"/>
      <c r="DUK97" s="219"/>
      <c r="DUL97" s="219"/>
      <c r="DUM97" s="219"/>
      <c r="DUN97" s="219"/>
      <c r="DUO97" s="219"/>
      <c r="DUP97" s="219"/>
      <c r="DUQ97" s="219"/>
      <c r="DUR97" s="219"/>
      <c r="DUS97" s="219"/>
      <c r="DUT97" s="219"/>
      <c r="DUU97" s="219"/>
      <c r="DUV97" s="219"/>
      <c r="DUW97" s="219"/>
      <c r="DUX97" s="219"/>
      <c r="DUY97" s="219"/>
      <c r="DUZ97" s="219"/>
      <c r="DVA97" s="219"/>
      <c r="DVB97" s="219"/>
      <c r="DVC97" s="219"/>
      <c r="DVD97" s="219"/>
      <c r="DVE97" s="219"/>
      <c r="DVF97" s="219"/>
      <c r="DVG97" s="219"/>
      <c r="DVH97" s="219"/>
      <c r="DVI97" s="219"/>
      <c r="DVJ97" s="219"/>
      <c r="DVK97" s="219"/>
      <c r="DVL97" s="219"/>
      <c r="DVM97" s="219"/>
      <c r="DVN97" s="219"/>
      <c r="DVO97" s="219"/>
      <c r="DVP97" s="219"/>
      <c r="DVQ97" s="219"/>
      <c r="DVR97" s="219"/>
      <c r="DVS97" s="219"/>
      <c r="DVT97" s="219"/>
      <c r="DVU97" s="219"/>
      <c r="DVV97" s="219"/>
      <c r="DVW97" s="219"/>
      <c r="DVX97" s="219"/>
      <c r="DVY97" s="219"/>
      <c r="DVZ97" s="219"/>
      <c r="DWA97" s="219"/>
      <c r="DWB97" s="219"/>
      <c r="DWC97" s="219"/>
      <c r="DWD97" s="219"/>
      <c r="DWE97" s="219"/>
      <c r="DWF97" s="219"/>
      <c r="DWG97" s="219"/>
      <c r="DWH97" s="219"/>
      <c r="DWI97" s="219"/>
      <c r="DWJ97" s="219"/>
      <c r="DWK97" s="219"/>
      <c r="DWL97" s="219"/>
      <c r="DWM97" s="219"/>
      <c r="DWN97" s="219"/>
      <c r="DWO97" s="219"/>
      <c r="DWP97" s="219"/>
      <c r="DWQ97" s="219"/>
      <c r="DWR97" s="219"/>
      <c r="DWS97" s="219"/>
      <c r="DWT97" s="219"/>
      <c r="DWU97" s="219"/>
      <c r="DWV97" s="219"/>
      <c r="DWW97" s="219"/>
      <c r="DWX97" s="219"/>
      <c r="DWY97" s="219"/>
      <c r="DWZ97" s="219"/>
      <c r="DXA97" s="219"/>
      <c r="DXB97" s="219"/>
      <c r="DXC97" s="219"/>
      <c r="DXD97" s="219"/>
      <c r="DXE97" s="219"/>
      <c r="DXF97" s="219"/>
      <c r="DXG97" s="219"/>
      <c r="DXH97" s="219"/>
      <c r="DXI97" s="219"/>
      <c r="DXJ97" s="219"/>
      <c r="DXK97" s="219"/>
      <c r="DXL97" s="219"/>
      <c r="DXM97" s="219"/>
      <c r="DXN97" s="219"/>
      <c r="DXO97" s="219"/>
      <c r="DXP97" s="219"/>
      <c r="DXQ97" s="219"/>
      <c r="DXR97" s="219"/>
      <c r="DXS97" s="219"/>
      <c r="DXT97" s="219"/>
      <c r="DXU97" s="219"/>
      <c r="DXV97" s="219"/>
      <c r="DXW97" s="219"/>
      <c r="DXX97" s="219"/>
      <c r="DXY97" s="219"/>
      <c r="DXZ97" s="219"/>
      <c r="DYA97" s="219"/>
      <c r="DYB97" s="219"/>
      <c r="DYC97" s="219"/>
      <c r="DYD97" s="219"/>
      <c r="DYE97" s="219"/>
      <c r="DYF97" s="219"/>
      <c r="DYG97" s="219"/>
      <c r="DYH97" s="219"/>
      <c r="DYI97" s="219"/>
      <c r="DYJ97" s="219"/>
      <c r="DYK97" s="219"/>
      <c r="DYL97" s="219"/>
      <c r="DYM97" s="219"/>
      <c r="DYN97" s="219"/>
      <c r="DYO97" s="219"/>
      <c r="DYP97" s="219"/>
      <c r="DYQ97" s="219"/>
      <c r="DYR97" s="219"/>
      <c r="DYS97" s="219"/>
      <c r="DYT97" s="219"/>
      <c r="DYU97" s="219"/>
      <c r="DYV97" s="219"/>
      <c r="DYW97" s="219"/>
      <c r="DYX97" s="219"/>
      <c r="DYY97" s="219"/>
      <c r="DYZ97" s="219"/>
      <c r="DZA97" s="219"/>
      <c r="DZB97" s="219"/>
      <c r="DZC97" s="219"/>
      <c r="DZD97" s="219"/>
      <c r="DZE97" s="219"/>
      <c r="DZF97" s="219"/>
      <c r="DZG97" s="219"/>
      <c r="DZH97" s="219"/>
      <c r="DZI97" s="219"/>
      <c r="DZJ97" s="219"/>
      <c r="DZK97" s="219"/>
      <c r="DZL97" s="219"/>
      <c r="DZM97" s="219"/>
      <c r="DZN97" s="219"/>
      <c r="DZO97" s="219"/>
      <c r="DZP97" s="219"/>
      <c r="DZQ97" s="219"/>
      <c r="DZR97" s="219"/>
      <c r="DZS97" s="219"/>
      <c r="DZT97" s="219"/>
      <c r="DZU97" s="219"/>
      <c r="DZV97" s="219"/>
      <c r="DZW97" s="219"/>
      <c r="DZX97" s="219"/>
      <c r="DZY97" s="219"/>
      <c r="DZZ97" s="219"/>
      <c r="EAA97" s="219"/>
      <c r="EAB97" s="219"/>
      <c r="EAC97" s="219"/>
      <c r="EAD97" s="219"/>
      <c r="EAE97" s="219"/>
      <c r="EAF97" s="219"/>
      <c r="EAG97" s="219"/>
      <c r="EAH97" s="219"/>
      <c r="EAI97" s="219"/>
      <c r="EAJ97" s="219"/>
      <c r="EAK97" s="219"/>
      <c r="EAL97" s="219"/>
      <c r="EAM97" s="219"/>
      <c r="EAN97" s="219"/>
      <c r="EAO97" s="219"/>
      <c r="EAP97" s="219"/>
      <c r="EAQ97" s="219"/>
      <c r="EAR97" s="219"/>
      <c r="EAS97" s="219"/>
      <c r="EAT97" s="219"/>
      <c r="EAU97" s="219"/>
      <c r="EAV97" s="219"/>
      <c r="EAW97" s="219"/>
      <c r="EAX97" s="219"/>
      <c r="EAY97" s="219"/>
      <c r="EAZ97" s="219"/>
      <c r="EBA97" s="219"/>
      <c r="EBB97" s="219"/>
      <c r="EBC97" s="219"/>
      <c r="EBD97" s="219"/>
      <c r="EBE97" s="219"/>
      <c r="EBF97" s="219"/>
      <c r="EBG97" s="219"/>
      <c r="EBH97" s="219"/>
      <c r="EBI97" s="219"/>
      <c r="EBJ97" s="219"/>
      <c r="EBK97" s="219"/>
      <c r="EBL97" s="219"/>
      <c r="EBM97" s="219"/>
      <c r="EBN97" s="219"/>
      <c r="EBO97" s="219"/>
      <c r="EBP97" s="219"/>
      <c r="EBQ97" s="219"/>
      <c r="EBR97" s="219"/>
      <c r="EBS97" s="219"/>
      <c r="EBT97" s="219"/>
      <c r="EBU97" s="219"/>
      <c r="EBV97" s="219"/>
      <c r="EBW97" s="219"/>
      <c r="EBX97" s="219"/>
      <c r="EBY97" s="219"/>
      <c r="EBZ97" s="219"/>
      <c r="ECA97" s="219"/>
      <c r="ECB97" s="219"/>
      <c r="ECC97" s="219"/>
      <c r="ECD97" s="219"/>
      <c r="ECE97" s="219"/>
      <c r="ECF97" s="219"/>
      <c r="ECG97" s="219"/>
      <c r="ECH97" s="219"/>
      <c r="ECI97" s="219"/>
      <c r="ECJ97" s="219"/>
      <c r="ECK97" s="219"/>
      <c r="ECL97" s="219"/>
      <c r="ECM97" s="219"/>
      <c r="ECN97" s="219"/>
      <c r="ECO97" s="219"/>
      <c r="ECP97" s="219"/>
      <c r="ECQ97" s="219"/>
      <c r="ECR97" s="219"/>
      <c r="ECS97" s="219"/>
      <c r="ECT97" s="219"/>
      <c r="ECU97" s="219"/>
      <c r="ECV97" s="219"/>
      <c r="ECW97" s="219"/>
      <c r="ECX97" s="219"/>
      <c r="ECY97" s="219"/>
      <c r="ECZ97" s="219"/>
      <c r="EDA97" s="219"/>
      <c r="EDB97" s="219"/>
      <c r="EDC97" s="219"/>
      <c r="EDD97" s="219"/>
      <c r="EDE97" s="219"/>
      <c r="EDF97" s="219"/>
      <c r="EDG97" s="219"/>
      <c r="EDH97" s="219"/>
      <c r="EDI97" s="219"/>
      <c r="EDJ97" s="219"/>
      <c r="EDK97" s="219"/>
      <c r="EDL97" s="219"/>
      <c r="EDM97" s="219"/>
      <c r="EDN97" s="219"/>
      <c r="EDO97" s="219"/>
      <c r="EDP97" s="219"/>
      <c r="EDQ97" s="219"/>
      <c r="EDR97" s="219"/>
      <c r="EDS97" s="219"/>
      <c r="EDT97" s="219"/>
      <c r="EDU97" s="219"/>
      <c r="EDV97" s="219"/>
      <c r="EDW97" s="219"/>
      <c r="EDX97" s="219"/>
      <c r="EDY97" s="219"/>
      <c r="EDZ97" s="219"/>
      <c r="EEA97" s="219"/>
      <c r="EEB97" s="219"/>
      <c r="EEC97" s="219"/>
      <c r="EED97" s="219"/>
      <c r="EEE97" s="219"/>
      <c r="EEF97" s="219"/>
      <c r="EEG97" s="219"/>
      <c r="EEH97" s="219"/>
      <c r="EEI97" s="219"/>
      <c r="EEJ97" s="219"/>
      <c r="EEK97" s="219"/>
      <c r="EEL97" s="219"/>
      <c r="EEM97" s="219"/>
      <c r="EEN97" s="219"/>
      <c r="EEO97" s="219"/>
      <c r="EEP97" s="219"/>
      <c r="EEQ97" s="219"/>
      <c r="EER97" s="219"/>
      <c r="EES97" s="219"/>
      <c r="EET97" s="219"/>
      <c r="EEU97" s="219"/>
      <c r="EEV97" s="219"/>
      <c r="EEW97" s="219"/>
      <c r="EEX97" s="219"/>
      <c r="EEY97" s="219"/>
      <c r="EEZ97" s="219"/>
      <c r="EFA97" s="219"/>
      <c r="EFB97" s="219"/>
      <c r="EFC97" s="219"/>
      <c r="EFD97" s="219"/>
      <c r="EFE97" s="219"/>
      <c r="EFF97" s="219"/>
      <c r="EFG97" s="219"/>
      <c r="EFH97" s="219"/>
      <c r="EFI97" s="219"/>
      <c r="EFJ97" s="219"/>
      <c r="EFK97" s="219"/>
      <c r="EFL97" s="219"/>
      <c r="EFM97" s="219"/>
      <c r="EFN97" s="219"/>
      <c r="EFO97" s="219"/>
      <c r="EFP97" s="219"/>
      <c r="EFQ97" s="219"/>
      <c r="EFR97" s="219"/>
      <c r="EFS97" s="219"/>
      <c r="EFT97" s="219"/>
      <c r="EFU97" s="219"/>
      <c r="EFV97" s="219"/>
      <c r="EFW97" s="219"/>
      <c r="EFX97" s="219"/>
      <c r="EFY97" s="219"/>
      <c r="EFZ97" s="219"/>
      <c r="EGA97" s="219"/>
      <c r="EGB97" s="219"/>
      <c r="EGC97" s="219"/>
      <c r="EGD97" s="219"/>
      <c r="EGE97" s="219"/>
      <c r="EGF97" s="219"/>
      <c r="EGG97" s="219"/>
      <c r="EGH97" s="219"/>
      <c r="EGI97" s="219"/>
      <c r="EGJ97" s="219"/>
      <c r="EGK97" s="219"/>
      <c r="EGL97" s="219"/>
      <c r="EGM97" s="219"/>
      <c r="EGN97" s="219"/>
      <c r="EGO97" s="219"/>
      <c r="EGP97" s="219"/>
      <c r="EGQ97" s="219"/>
      <c r="EGR97" s="219"/>
      <c r="EGS97" s="219"/>
      <c r="EGT97" s="219"/>
      <c r="EGU97" s="219"/>
      <c r="EGV97" s="219"/>
      <c r="EGW97" s="219"/>
      <c r="EGX97" s="219"/>
      <c r="EGY97" s="219"/>
      <c r="EGZ97" s="219"/>
      <c r="EHA97" s="219"/>
      <c r="EHB97" s="219"/>
      <c r="EHC97" s="219"/>
      <c r="EHD97" s="219"/>
      <c r="EHE97" s="219"/>
      <c r="EHF97" s="219"/>
      <c r="EHG97" s="219"/>
      <c r="EHH97" s="219"/>
      <c r="EHI97" s="219"/>
      <c r="EHJ97" s="219"/>
      <c r="EHK97" s="219"/>
      <c r="EHL97" s="219"/>
      <c r="EHM97" s="219"/>
      <c r="EHN97" s="219"/>
      <c r="EHO97" s="219"/>
      <c r="EHP97" s="219"/>
      <c r="EHQ97" s="219"/>
      <c r="EHR97" s="219"/>
      <c r="EHS97" s="219"/>
      <c r="EHT97" s="219"/>
      <c r="EHU97" s="219"/>
      <c r="EHV97" s="219"/>
      <c r="EHW97" s="219"/>
      <c r="EHX97" s="219"/>
      <c r="EHY97" s="219"/>
      <c r="EHZ97" s="219"/>
      <c r="EIA97" s="219"/>
      <c r="EIB97" s="219"/>
      <c r="EIC97" s="219"/>
      <c r="EID97" s="219"/>
      <c r="EIE97" s="219"/>
      <c r="EIF97" s="219"/>
      <c r="EIG97" s="219"/>
      <c r="EIH97" s="219"/>
      <c r="EII97" s="219"/>
      <c r="EIJ97" s="219"/>
      <c r="EIK97" s="219"/>
      <c r="EIL97" s="219"/>
      <c r="EIM97" s="219"/>
      <c r="EIN97" s="219"/>
      <c r="EIO97" s="219"/>
      <c r="EIP97" s="219"/>
      <c r="EIQ97" s="219"/>
      <c r="EIR97" s="219"/>
      <c r="EIS97" s="219"/>
      <c r="EIT97" s="219"/>
      <c r="EIU97" s="219"/>
      <c r="EIV97" s="219"/>
      <c r="EIW97" s="219"/>
      <c r="EIX97" s="219"/>
      <c r="EIY97" s="219"/>
      <c r="EIZ97" s="219"/>
      <c r="EJA97" s="219"/>
      <c r="EJB97" s="219"/>
      <c r="EJC97" s="219"/>
      <c r="EJD97" s="219"/>
      <c r="EJE97" s="219"/>
      <c r="EJF97" s="219"/>
      <c r="EJG97" s="219"/>
      <c r="EJH97" s="219"/>
      <c r="EJI97" s="219"/>
      <c r="EJJ97" s="219"/>
      <c r="EJK97" s="219"/>
      <c r="EJL97" s="219"/>
      <c r="EJM97" s="219"/>
      <c r="EJN97" s="219"/>
      <c r="EJO97" s="219"/>
      <c r="EJP97" s="219"/>
      <c r="EJQ97" s="219"/>
      <c r="EJR97" s="219"/>
      <c r="EJS97" s="219"/>
      <c r="EJT97" s="219"/>
      <c r="EJU97" s="219"/>
      <c r="EJV97" s="219"/>
      <c r="EJW97" s="219"/>
      <c r="EJX97" s="219"/>
      <c r="EJY97" s="219"/>
      <c r="EJZ97" s="219"/>
      <c r="EKA97" s="219"/>
      <c r="EKB97" s="219"/>
      <c r="EKC97" s="219"/>
      <c r="EKD97" s="219"/>
      <c r="EKE97" s="219"/>
      <c r="EKF97" s="219"/>
      <c r="EKG97" s="219"/>
      <c r="EKH97" s="219"/>
      <c r="EKI97" s="219"/>
      <c r="EKJ97" s="219"/>
      <c r="EKK97" s="219"/>
      <c r="EKL97" s="219"/>
      <c r="EKM97" s="219"/>
      <c r="EKN97" s="219"/>
      <c r="EKO97" s="219"/>
      <c r="EKP97" s="219"/>
      <c r="EKQ97" s="219"/>
      <c r="EKR97" s="219"/>
      <c r="EKS97" s="219"/>
      <c r="EKT97" s="219"/>
      <c r="EKU97" s="219"/>
      <c r="EKV97" s="219"/>
      <c r="EKW97" s="219"/>
      <c r="EKX97" s="219"/>
      <c r="EKY97" s="219"/>
      <c r="EKZ97" s="219"/>
      <c r="ELA97" s="219"/>
      <c r="ELB97" s="219"/>
      <c r="ELC97" s="219"/>
      <c r="ELD97" s="219"/>
      <c r="ELE97" s="219"/>
      <c r="ELF97" s="219"/>
      <c r="ELG97" s="219"/>
      <c r="ELH97" s="219"/>
      <c r="ELI97" s="219"/>
      <c r="ELJ97" s="219"/>
      <c r="ELK97" s="219"/>
      <c r="ELL97" s="219"/>
      <c r="ELM97" s="219"/>
      <c r="ELN97" s="219"/>
      <c r="ELO97" s="219"/>
      <c r="ELP97" s="219"/>
      <c r="ELQ97" s="219"/>
      <c r="ELR97" s="219"/>
      <c r="ELS97" s="219"/>
      <c r="ELT97" s="219"/>
      <c r="ELU97" s="219"/>
      <c r="ELV97" s="219"/>
      <c r="ELW97" s="219"/>
      <c r="ELX97" s="219"/>
      <c r="ELY97" s="219"/>
      <c r="ELZ97" s="219"/>
      <c r="EMA97" s="219"/>
      <c r="EMB97" s="219"/>
      <c r="EMC97" s="219"/>
      <c r="EMD97" s="219"/>
      <c r="EME97" s="219"/>
      <c r="EMF97" s="219"/>
      <c r="EMG97" s="219"/>
      <c r="EMH97" s="219"/>
      <c r="EMI97" s="219"/>
      <c r="EMJ97" s="219"/>
      <c r="EMK97" s="219"/>
      <c r="EML97" s="219"/>
      <c r="EMM97" s="219"/>
      <c r="EMN97" s="219"/>
      <c r="EMO97" s="219"/>
      <c r="EMP97" s="219"/>
      <c r="EMQ97" s="219"/>
      <c r="EMR97" s="219"/>
      <c r="EMS97" s="219"/>
      <c r="EMT97" s="219"/>
      <c r="EMU97" s="219"/>
      <c r="EMV97" s="219"/>
      <c r="EMW97" s="219"/>
      <c r="EMX97" s="219"/>
      <c r="EMY97" s="219"/>
      <c r="EMZ97" s="219"/>
      <c r="ENA97" s="219"/>
      <c r="ENB97" s="219"/>
      <c r="ENC97" s="219"/>
      <c r="END97" s="219"/>
      <c r="ENE97" s="219"/>
      <c r="ENF97" s="219"/>
      <c r="ENG97" s="219"/>
      <c r="ENH97" s="219"/>
      <c r="ENI97" s="219"/>
      <c r="ENJ97" s="219"/>
      <c r="ENK97" s="219"/>
      <c r="ENL97" s="219"/>
      <c r="ENM97" s="219"/>
      <c r="ENN97" s="219"/>
      <c r="ENO97" s="219"/>
      <c r="ENP97" s="219"/>
      <c r="ENQ97" s="219"/>
      <c r="ENR97" s="219"/>
      <c r="ENS97" s="219"/>
      <c r="ENT97" s="219"/>
      <c r="ENU97" s="219"/>
      <c r="ENV97" s="219"/>
      <c r="ENW97" s="219"/>
      <c r="ENX97" s="219"/>
      <c r="ENY97" s="219"/>
      <c r="ENZ97" s="219"/>
      <c r="EOA97" s="219"/>
      <c r="EOB97" s="219"/>
      <c r="EOC97" s="219"/>
      <c r="EOD97" s="219"/>
      <c r="EOE97" s="219"/>
      <c r="EOF97" s="219"/>
      <c r="EOG97" s="219"/>
      <c r="EOH97" s="219"/>
      <c r="EOI97" s="219"/>
      <c r="EOJ97" s="219"/>
      <c r="EOK97" s="219"/>
      <c r="EOL97" s="219"/>
      <c r="EOM97" s="219"/>
      <c r="EON97" s="219"/>
      <c r="EOO97" s="219"/>
      <c r="EOP97" s="219"/>
      <c r="EOQ97" s="219"/>
      <c r="EOR97" s="219"/>
      <c r="EOS97" s="219"/>
      <c r="EOT97" s="219"/>
      <c r="EOU97" s="219"/>
      <c r="EOV97" s="219"/>
      <c r="EOW97" s="219"/>
      <c r="EOX97" s="219"/>
      <c r="EOY97" s="219"/>
      <c r="EOZ97" s="219"/>
      <c r="EPA97" s="219"/>
      <c r="EPB97" s="219"/>
      <c r="EPC97" s="219"/>
      <c r="EPD97" s="219"/>
      <c r="EPE97" s="219"/>
      <c r="EPF97" s="219"/>
      <c r="EPG97" s="219"/>
      <c r="EPH97" s="219"/>
      <c r="EPI97" s="219"/>
      <c r="EPJ97" s="219"/>
      <c r="EPK97" s="219"/>
      <c r="EPL97" s="219"/>
      <c r="EPM97" s="219"/>
      <c r="EPN97" s="219"/>
      <c r="EPO97" s="219"/>
      <c r="EPP97" s="219"/>
      <c r="EPQ97" s="219"/>
      <c r="EPR97" s="219"/>
      <c r="EPS97" s="219"/>
      <c r="EPT97" s="219"/>
      <c r="EPU97" s="219"/>
      <c r="EPV97" s="219"/>
      <c r="EPW97" s="219"/>
      <c r="EPX97" s="219"/>
      <c r="EPY97" s="219"/>
      <c r="EPZ97" s="219"/>
      <c r="EQA97" s="219"/>
      <c r="EQB97" s="219"/>
      <c r="EQC97" s="219"/>
      <c r="EQD97" s="219"/>
      <c r="EQE97" s="219"/>
      <c r="EQF97" s="219"/>
      <c r="EQG97" s="219"/>
      <c r="EQH97" s="219"/>
      <c r="EQI97" s="219"/>
      <c r="EQJ97" s="219"/>
      <c r="EQK97" s="219"/>
      <c r="EQL97" s="219"/>
      <c r="EQM97" s="219"/>
      <c r="EQN97" s="219"/>
      <c r="EQO97" s="219"/>
      <c r="EQP97" s="219"/>
      <c r="EQQ97" s="219"/>
      <c r="EQR97" s="219"/>
      <c r="EQS97" s="219"/>
      <c r="EQT97" s="219"/>
      <c r="EQU97" s="219"/>
      <c r="EQV97" s="219"/>
      <c r="EQW97" s="219"/>
      <c r="EQX97" s="219"/>
      <c r="EQY97" s="219"/>
      <c r="EQZ97" s="219"/>
      <c r="ERA97" s="219"/>
      <c r="ERB97" s="219"/>
      <c r="ERC97" s="219"/>
      <c r="ERD97" s="219"/>
      <c r="ERE97" s="219"/>
      <c r="ERF97" s="219"/>
      <c r="ERG97" s="219"/>
      <c r="ERH97" s="219"/>
      <c r="ERI97" s="219"/>
      <c r="ERJ97" s="219"/>
      <c r="ERK97" s="219"/>
      <c r="ERL97" s="219"/>
      <c r="ERM97" s="219"/>
      <c r="ERN97" s="219"/>
      <c r="ERO97" s="219"/>
      <c r="ERP97" s="219"/>
      <c r="ERQ97" s="219"/>
      <c r="ERR97" s="219"/>
      <c r="ERS97" s="219"/>
      <c r="ERT97" s="219"/>
      <c r="ERU97" s="219"/>
      <c r="ERV97" s="219"/>
      <c r="ERW97" s="219"/>
      <c r="ERX97" s="219"/>
      <c r="ERY97" s="219"/>
      <c r="ERZ97" s="219"/>
      <c r="ESA97" s="219"/>
      <c r="ESB97" s="219"/>
      <c r="ESC97" s="219"/>
      <c r="ESD97" s="219"/>
      <c r="ESE97" s="219"/>
      <c r="ESF97" s="219"/>
      <c r="ESG97" s="219"/>
      <c r="ESH97" s="219"/>
      <c r="ESI97" s="219"/>
      <c r="ESJ97" s="219"/>
      <c r="ESK97" s="219"/>
      <c r="ESL97" s="219"/>
      <c r="ESM97" s="219"/>
      <c r="ESN97" s="219"/>
      <c r="ESO97" s="219"/>
      <c r="ESP97" s="219"/>
      <c r="ESQ97" s="219"/>
      <c r="ESR97" s="219"/>
      <c r="ESS97" s="219"/>
      <c r="EST97" s="219"/>
      <c r="ESU97" s="219"/>
      <c r="ESV97" s="219"/>
      <c r="ESW97" s="219"/>
      <c r="ESX97" s="219"/>
      <c r="ESY97" s="219"/>
      <c r="ESZ97" s="219"/>
      <c r="ETA97" s="219"/>
      <c r="ETB97" s="219"/>
      <c r="ETC97" s="219"/>
      <c r="ETD97" s="219"/>
      <c r="ETE97" s="219"/>
      <c r="ETF97" s="219"/>
      <c r="ETG97" s="219"/>
      <c r="ETH97" s="219"/>
      <c r="ETI97" s="219"/>
      <c r="ETJ97" s="219"/>
      <c r="ETK97" s="219"/>
      <c r="ETL97" s="219"/>
      <c r="ETM97" s="219"/>
      <c r="ETN97" s="219"/>
      <c r="ETO97" s="219"/>
      <c r="ETP97" s="219"/>
      <c r="ETQ97" s="219"/>
      <c r="ETR97" s="219"/>
      <c r="ETS97" s="219"/>
      <c r="ETT97" s="219"/>
      <c r="ETU97" s="219"/>
      <c r="ETV97" s="219"/>
      <c r="ETW97" s="219"/>
      <c r="ETX97" s="219"/>
      <c r="ETY97" s="219"/>
      <c r="ETZ97" s="219"/>
      <c r="EUA97" s="219"/>
      <c r="EUB97" s="219"/>
      <c r="EUC97" s="219"/>
      <c r="EUD97" s="219"/>
      <c r="EUE97" s="219"/>
      <c r="EUF97" s="219"/>
      <c r="EUG97" s="219"/>
      <c r="EUH97" s="219"/>
      <c r="EUI97" s="219"/>
      <c r="EUJ97" s="219"/>
      <c r="EUK97" s="219"/>
      <c r="EUL97" s="219"/>
      <c r="EUM97" s="219"/>
      <c r="EUN97" s="219"/>
      <c r="EUO97" s="219"/>
      <c r="EUP97" s="219"/>
      <c r="EUQ97" s="219"/>
      <c r="EUR97" s="219"/>
      <c r="EUS97" s="219"/>
      <c r="EUT97" s="219"/>
      <c r="EUU97" s="219"/>
      <c r="EUV97" s="219"/>
      <c r="EUW97" s="219"/>
      <c r="EUX97" s="219"/>
      <c r="EUY97" s="219"/>
      <c r="EUZ97" s="219"/>
      <c r="EVA97" s="219"/>
      <c r="EVB97" s="219"/>
      <c r="EVC97" s="219"/>
      <c r="EVD97" s="219"/>
      <c r="EVE97" s="219"/>
      <c r="EVF97" s="219"/>
      <c r="EVG97" s="219"/>
      <c r="EVH97" s="219"/>
      <c r="EVI97" s="219"/>
      <c r="EVJ97" s="219"/>
      <c r="EVK97" s="219"/>
      <c r="EVL97" s="219"/>
      <c r="EVM97" s="219"/>
      <c r="EVN97" s="219"/>
      <c r="EVO97" s="219"/>
      <c r="EVP97" s="219"/>
      <c r="EVQ97" s="219"/>
      <c r="EVR97" s="219"/>
      <c r="EVS97" s="219"/>
      <c r="EVT97" s="219"/>
      <c r="EVU97" s="219"/>
      <c r="EVV97" s="219"/>
      <c r="EVW97" s="219"/>
      <c r="EVX97" s="219"/>
      <c r="EVY97" s="219"/>
      <c r="EVZ97" s="219"/>
      <c r="EWA97" s="219"/>
      <c r="EWB97" s="219"/>
      <c r="EWC97" s="219"/>
      <c r="EWD97" s="219"/>
      <c r="EWE97" s="219"/>
      <c r="EWF97" s="219"/>
      <c r="EWG97" s="219"/>
      <c r="EWH97" s="219"/>
      <c r="EWI97" s="219"/>
      <c r="EWJ97" s="219"/>
      <c r="EWK97" s="219"/>
      <c r="EWL97" s="219"/>
      <c r="EWM97" s="219"/>
      <c r="EWN97" s="219"/>
      <c r="EWO97" s="219"/>
      <c r="EWP97" s="219"/>
      <c r="EWQ97" s="219"/>
      <c r="EWR97" s="219"/>
      <c r="EWS97" s="219"/>
      <c r="EWT97" s="219"/>
      <c r="EWU97" s="219"/>
      <c r="EWV97" s="219"/>
      <c r="EWW97" s="219"/>
      <c r="EWX97" s="219"/>
      <c r="EWY97" s="219"/>
      <c r="EWZ97" s="219"/>
      <c r="EXA97" s="219"/>
      <c r="EXB97" s="219"/>
      <c r="EXC97" s="219"/>
      <c r="EXD97" s="219"/>
      <c r="EXE97" s="219"/>
      <c r="EXF97" s="219"/>
      <c r="EXG97" s="219"/>
      <c r="EXH97" s="219"/>
      <c r="EXI97" s="219"/>
      <c r="EXJ97" s="219"/>
      <c r="EXK97" s="219"/>
      <c r="EXL97" s="219"/>
      <c r="EXM97" s="219"/>
      <c r="EXN97" s="219"/>
      <c r="EXO97" s="219"/>
      <c r="EXP97" s="219"/>
      <c r="EXQ97" s="219"/>
      <c r="EXR97" s="219"/>
      <c r="EXS97" s="219"/>
      <c r="EXT97" s="219"/>
      <c r="EXU97" s="219"/>
      <c r="EXV97" s="219"/>
      <c r="EXW97" s="219"/>
      <c r="EXX97" s="219"/>
      <c r="EXY97" s="219"/>
      <c r="EXZ97" s="219"/>
      <c r="EYA97" s="219"/>
      <c r="EYB97" s="219"/>
      <c r="EYC97" s="219"/>
      <c r="EYD97" s="219"/>
      <c r="EYE97" s="219"/>
      <c r="EYF97" s="219"/>
      <c r="EYG97" s="219"/>
      <c r="EYH97" s="219"/>
      <c r="EYI97" s="219"/>
      <c r="EYJ97" s="219"/>
      <c r="EYK97" s="219"/>
      <c r="EYL97" s="219"/>
      <c r="EYM97" s="219"/>
      <c r="EYN97" s="219"/>
      <c r="EYO97" s="219"/>
      <c r="EYP97" s="219"/>
      <c r="EYQ97" s="219"/>
      <c r="EYR97" s="219"/>
      <c r="EYS97" s="219"/>
      <c r="EYT97" s="219"/>
      <c r="EYU97" s="219"/>
      <c r="EYV97" s="219"/>
      <c r="EYW97" s="219"/>
      <c r="EYX97" s="219"/>
      <c r="EYY97" s="219"/>
      <c r="EYZ97" s="219"/>
      <c r="EZA97" s="219"/>
      <c r="EZB97" s="219"/>
      <c r="EZC97" s="219"/>
      <c r="EZD97" s="219"/>
      <c r="EZE97" s="219"/>
      <c r="EZF97" s="219"/>
      <c r="EZG97" s="219"/>
      <c r="EZH97" s="219"/>
      <c r="EZI97" s="219"/>
      <c r="EZJ97" s="219"/>
      <c r="EZK97" s="219"/>
      <c r="EZL97" s="219"/>
      <c r="EZM97" s="219"/>
      <c r="EZN97" s="219"/>
      <c r="EZO97" s="219"/>
      <c r="EZP97" s="219"/>
      <c r="EZQ97" s="219"/>
      <c r="EZR97" s="219"/>
      <c r="EZS97" s="219"/>
      <c r="EZT97" s="219"/>
      <c r="EZU97" s="219"/>
      <c r="EZV97" s="219"/>
      <c r="EZW97" s="219"/>
      <c r="EZX97" s="219"/>
      <c r="EZY97" s="219"/>
      <c r="EZZ97" s="219"/>
      <c r="FAA97" s="219"/>
      <c r="FAB97" s="219"/>
      <c r="FAC97" s="219"/>
      <c r="FAD97" s="219"/>
      <c r="FAE97" s="219"/>
      <c r="FAF97" s="219"/>
      <c r="FAG97" s="219"/>
      <c r="FAH97" s="219"/>
      <c r="FAI97" s="219"/>
      <c r="FAJ97" s="219"/>
      <c r="FAK97" s="219"/>
      <c r="FAL97" s="219"/>
      <c r="FAM97" s="219"/>
      <c r="FAN97" s="219"/>
      <c r="FAO97" s="219"/>
      <c r="FAP97" s="219"/>
      <c r="FAQ97" s="219"/>
      <c r="FAR97" s="219"/>
      <c r="FAS97" s="219"/>
      <c r="FAT97" s="219"/>
      <c r="FAU97" s="219"/>
      <c r="FAV97" s="219"/>
      <c r="FAW97" s="219"/>
      <c r="FAX97" s="219"/>
      <c r="FAY97" s="219"/>
      <c r="FAZ97" s="219"/>
      <c r="FBA97" s="219"/>
      <c r="FBB97" s="219"/>
      <c r="FBC97" s="219"/>
      <c r="FBD97" s="219"/>
      <c r="FBE97" s="219"/>
      <c r="FBF97" s="219"/>
      <c r="FBG97" s="219"/>
      <c r="FBH97" s="219"/>
      <c r="FBI97" s="219"/>
      <c r="FBJ97" s="219"/>
      <c r="FBK97" s="219"/>
      <c r="FBL97" s="219"/>
      <c r="FBM97" s="219"/>
      <c r="FBN97" s="219"/>
      <c r="FBO97" s="219"/>
      <c r="FBP97" s="219"/>
      <c r="FBQ97" s="219"/>
      <c r="FBR97" s="219"/>
      <c r="FBS97" s="219"/>
      <c r="FBT97" s="219"/>
      <c r="FBU97" s="219"/>
      <c r="FBV97" s="219"/>
      <c r="FBW97" s="219"/>
      <c r="FBX97" s="219"/>
      <c r="FBY97" s="219"/>
      <c r="FBZ97" s="219"/>
      <c r="FCA97" s="219"/>
      <c r="FCB97" s="219"/>
      <c r="FCC97" s="219"/>
      <c r="FCD97" s="219"/>
      <c r="FCE97" s="219"/>
      <c r="FCF97" s="219"/>
      <c r="FCG97" s="219"/>
      <c r="FCH97" s="219"/>
      <c r="FCI97" s="219"/>
      <c r="FCJ97" s="219"/>
      <c r="FCK97" s="219"/>
      <c r="FCL97" s="219"/>
      <c r="FCM97" s="219"/>
      <c r="FCN97" s="219"/>
      <c r="FCO97" s="219"/>
      <c r="FCP97" s="219"/>
      <c r="FCQ97" s="219"/>
      <c r="FCR97" s="219"/>
      <c r="FCS97" s="219"/>
      <c r="FCT97" s="219"/>
      <c r="FCU97" s="219"/>
      <c r="FCV97" s="219"/>
      <c r="FCW97" s="219"/>
      <c r="FCX97" s="219"/>
      <c r="FCY97" s="219"/>
      <c r="FCZ97" s="219"/>
      <c r="FDA97" s="219"/>
      <c r="FDB97" s="219"/>
      <c r="FDC97" s="219"/>
      <c r="FDD97" s="219"/>
      <c r="FDE97" s="219"/>
      <c r="FDF97" s="219"/>
      <c r="FDG97" s="219"/>
      <c r="FDH97" s="219"/>
      <c r="FDI97" s="219"/>
      <c r="FDJ97" s="219"/>
      <c r="FDK97" s="219"/>
      <c r="FDL97" s="219"/>
      <c r="FDM97" s="219"/>
      <c r="FDN97" s="219"/>
      <c r="FDO97" s="219"/>
      <c r="FDP97" s="219"/>
      <c r="FDQ97" s="219"/>
      <c r="FDR97" s="219"/>
      <c r="FDS97" s="219"/>
      <c r="FDT97" s="219"/>
      <c r="FDU97" s="219"/>
      <c r="FDV97" s="219"/>
      <c r="FDW97" s="219"/>
      <c r="FDX97" s="219"/>
      <c r="FDY97" s="219"/>
      <c r="FDZ97" s="219"/>
      <c r="FEA97" s="219"/>
      <c r="FEB97" s="219"/>
      <c r="FEC97" s="219"/>
      <c r="FED97" s="219"/>
      <c r="FEE97" s="219"/>
      <c r="FEF97" s="219"/>
      <c r="FEG97" s="219"/>
      <c r="FEH97" s="219"/>
      <c r="FEI97" s="219"/>
      <c r="FEJ97" s="219"/>
      <c r="FEK97" s="219"/>
      <c r="FEL97" s="219"/>
      <c r="FEM97" s="219"/>
      <c r="FEN97" s="219"/>
      <c r="FEO97" s="219"/>
      <c r="FEP97" s="219"/>
      <c r="FEQ97" s="219"/>
      <c r="FER97" s="219"/>
      <c r="FES97" s="219"/>
      <c r="FET97" s="219"/>
      <c r="FEU97" s="219"/>
      <c r="FEV97" s="219"/>
      <c r="FEW97" s="219"/>
      <c r="FEX97" s="219"/>
      <c r="FEY97" s="219"/>
      <c r="FEZ97" s="219"/>
      <c r="FFA97" s="219"/>
      <c r="FFB97" s="219"/>
      <c r="FFC97" s="219"/>
      <c r="FFD97" s="219"/>
      <c r="FFE97" s="219"/>
      <c r="FFF97" s="219"/>
      <c r="FFG97" s="219"/>
      <c r="FFH97" s="219"/>
      <c r="FFI97" s="219"/>
      <c r="FFJ97" s="219"/>
      <c r="FFK97" s="219"/>
      <c r="FFL97" s="219"/>
      <c r="FFM97" s="219"/>
      <c r="FFN97" s="219"/>
      <c r="FFO97" s="219"/>
      <c r="FFP97" s="219"/>
      <c r="FFQ97" s="219"/>
      <c r="FFR97" s="219"/>
      <c r="FFS97" s="219"/>
      <c r="FFT97" s="219"/>
      <c r="FFU97" s="219"/>
      <c r="FFV97" s="219"/>
      <c r="FFW97" s="219"/>
      <c r="FFX97" s="219"/>
      <c r="FFY97" s="219"/>
      <c r="FFZ97" s="219"/>
      <c r="FGA97" s="219"/>
      <c r="FGB97" s="219"/>
      <c r="FGC97" s="219"/>
      <c r="FGD97" s="219"/>
      <c r="FGE97" s="219"/>
      <c r="FGF97" s="219"/>
      <c r="FGG97" s="219"/>
      <c r="FGH97" s="219"/>
      <c r="FGI97" s="219"/>
      <c r="FGJ97" s="219"/>
      <c r="FGK97" s="219"/>
      <c r="FGL97" s="219"/>
      <c r="FGM97" s="219"/>
      <c r="FGN97" s="219"/>
      <c r="FGO97" s="219"/>
      <c r="FGP97" s="219"/>
      <c r="FGQ97" s="219"/>
      <c r="FGR97" s="219"/>
      <c r="FGS97" s="219"/>
      <c r="FGT97" s="219"/>
      <c r="FGU97" s="219"/>
      <c r="FGV97" s="219"/>
      <c r="FGW97" s="219"/>
      <c r="FGX97" s="219"/>
      <c r="FGY97" s="219"/>
      <c r="FGZ97" s="219"/>
      <c r="FHA97" s="219"/>
      <c r="FHB97" s="219"/>
      <c r="FHC97" s="219"/>
      <c r="FHD97" s="219"/>
      <c r="FHE97" s="219"/>
      <c r="FHF97" s="219"/>
      <c r="FHG97" s="219"/>
      <c r="FHH97" s="219"/>
      <c r="FHI97" s="219"/>
      <c r="FHJ97" s="219"/>
      <c r="FHK97" s="219"/>
      <c r="FHL97" s="219"/>
      <c r="FHM97" s="219"/>
      <c r="FHN97" s="219"/>
      <c r="FHO97" s="219"/>
      <c r="FHP97" s="219"/>
      <c r="FHQ97" s="219"/>
      <c r="FHR97" s="219"/>
      <c r="FHS97" s="219"/>
      <c r="FHT97" s="219"/>
      <c r="FHU97" s="219"/>
      <c r="FHV97" s="219"/>
      <c r="FHW97" s="219"/>
      <c r="FHX97" s="219"/>
      <c r="FHY97" s="219"/>
      <c r="FHZ97" s="219"/>
      <c r="FIA97" s="219"/>
      <c r="FIB97" s="219"/>
      <c r="FIC97" s="219"/>
      <c r="FID97" s="219"/>
      <c r="FIE97" s="219"/>
      <c r="FIF97" s="219"/>
      <c r="FIG97" s="219"/>
      <c r="FIH97" s="219"/>
      <c r="FII97" s="219"/>
      <c r="FIJ97" s="219"/>
      <c r="FIK97" s="219"/>
      <c r="FIL97" s="219"/>
      <c r="FIM97" s="219"/>
      <c r="FIN97" s="219"/>
      <c r="FIO97" s="219"/>
      <c r="FIP97" s="219"/>
      <c r="FIQ97" s="219"/>
      <c r="FIR97" s="219"/>
      <c r="FIS97" s="219"/>
      <c r="FIT97" s="219"/>
      <c r="FIU97" s="219"/>
      <c r="FIV97" s="219"/>
      <c r="FIW97" s="219"/>
      <c r="FIX97" s="219"/>
      <c r="FIY97" s="219"/>
      <c r="FIZ97" s="219"/>
      <c r="FJA97" s="219"/>
      <c r="FJB97" s="219"/>
      <c r="FJC97" s="219"/>
      <c r="FJD97" s="219"/>
      <c r="FJE97" s="219"/>
      <c r="FJF97" s="219"/>
      <c r="FJG97" s="219"/>
      <c r="FJH97" s="219"/>
      <c r="FJI97" s="219"/>
      <c r="FJJ97" s="219"/>
      <c r="FJK97" s="219"/>
      <c r="FJL97" s="219"/>
      <c r="FJM97" s="219"/>
      <c r="FJN97" s="219"/>
      <c r="FJO97" s="219"/>
      <c r="FJP97" s="219"/>
      <c r="FJQ97" s="219"/>
      <c r="FJR97" s="219"/>
      <c r="FJS97" s="219"/>
      <c r="FJT97" s="219"/>
      <c r="FJU97" s="219"/>
      <c r="FJV97" s="219"/>
      <c r="FJW97" s="219"/>
      <c r="FJX97" s="219"/>
      <c r="FJY97" s="219"/>
      <c r="FJZ97" s="219"/>
      <c r="FKA97" s="219"/>
      <c r="FKB97" s="219"/>
      <c r="FKC97" s="219"/>
      <c r="FKD97" s="219"/>
      <c r="FKE97" s="219"/>
      <c r="FKF97" s="219"/>
      <c r="FKG97" s="219"/>
      <c r="FKH97" s="219"/>
      <c r="FKI97" s="219"/>
      <c r="FKJ97" s="219"/>
      <c r="FKK97" s="219"/>
      <c r="FKL97" s="219"/>
      <c r="FKM97" s="219"/>
      <c r="FKN97" s="219"/>
      <c r="FKO97" s="219"/>
      <c r="FKP97" s="219"/>
      <c r="FKQ97" s="219"/>
      <c r="FKR97" s="219"/>
      <c r="FKS97" s="219"/>
      <c r="FKT97" s="219"/>
      <c r="FKU97" s="219"/>
      <c r="FKV97" s="219"/>
      <c r="FKW97" s="219"/>
      <c r="FKX97" s="219"/>
      <c r="FKY97" s="219"/>
      <c r="FKZ97" s="219"/>
      <c r="FLA97" s="219"/>
      <c r="FLB97" s="219"/>
      <c r="FLC97" s="219"/>
      <c r="FLD97" s="219"/>
      <c r="FLE97" s="219"/>
      <c r="FLF97" s="219"/>
      <c r="FLG97" s="219"/>
      <c r="FLH97" s="219"/>
      <c r="FLI97" s="219"/>
      <c r="FLJ97" s="219"/>
      <c r="FLK97" s="219"/>
      <c r="FLL97" s="219"/>
      <c r="FLM97" s="219"/>
      <c r="FLN97" s="219"/>
      <c r="FLO97" s="219"/>
      <c r="FLP97" s="219"/>
      <c r="FLQ97" s="219"/>
      <c r="FLR97" s="219"/>
      <c r="FLS97" s="219"/>
      <c r="FLT97" s="219"/>
      <c r="FLU97" s="219"/>
      <c r="FLV97" s="219"/>
      <c r="FLW97" s="219"/>
      <c r="FLX97" s="219"/>
      <c r="FLY97" s="219"/>
      <c r="FLZ97" s="219"/>
      <c r="FMA97" s="219"/>
      <c r="FMB97" s="219"/>
      <c r="FMC97" s="219"/>
      <c r="FMD97" s="219"/>
      <c r="FME97" s="219"/>
      <c r="FMF97" s="219"/>
      <c r="FMG97" s="219"/>
      <c r="FMH97" s="219"/>
      <c r="FMI97" s="219"/>
      <c r="FMJ97" s="219"/>
      <c r="FMK97" s="219"/>
      <c r="FML97" s="219"/>
      <c r="FMM97" s="219"/>
      <c r="FMN97" s="219"/>
      <c r="FMO97" s="219"/>
      <c r="FMP97" s="219"/>
      <c r="FMQ97" s="219"/>
      <c r="FMR97" s="219"/>
      <c r="FMS97" s="219"/>
      <c r="FMT97" s="219"/>
      <c r="FMU97" s="219"/>
      <c r="FMV97" s="219"/>
      <c r="FMW97" s="219"/>
      <c r="FMX97" s="219"/>
      <c r="FMY97" s="219"/>
      <c r="FMZ97" s="219"/>
      <c r="FNA97" s="219"/>
      <c r="FNB97" s="219"/>
      <c r="FNC97" s="219"/>
      <c r="FND97" s="219"/>
      <c r="FNE97" s="219"/>
      <c r="FNF97" s="219"/>
      <c r="FNG97" s="219"/>
      <c r="FNH97" s="219"/>
      <c r="FNI97" s="219"/>
      <c r="FNJ97" s="219"/>
      <c r="FNK97" s="219"/>
      <c r="FNL97" s="219"/>
      <c r="FNM97" s="219"/>
      <c r="FNN97" s="219"/>
      <c r="FNO97" s="219"/>
      <c r="FNP97" s="219"/>
      <c r="FNQ97" s="219"/>
      <c r="FNR97" s="219"/>
      <c r="FNS97" s="219"/>
      <c r="FNT97" s="219"/>
      <c r="FNU97" s="219"/>
      <c r="FNV97" s="219"/>
      <c r="FNW97" s="219"/>
      <c r="FNX97" s="219"/>
      <c r="FNY97" s="219"/>
      <c r="FNZ97" s="219"/>
      <c r="FOA97" s="219"/>
      <c r="FOB97" s="219"/>
      <c r="FOC97" s="219"/>
      <c r="FOD97" s="219"/>
      <c r="FOE97" s="219"/>
      <c r="FOF97" s="219"/>
      <c r="FOG97" s="219"/>
      <c r="FOH97" s="219"/>
      <c r="FOI97" s="219"/>
      <c r="FOJ97" s="219"/>
      <c r="FOK97" s="219"/>
      <c r="FOL97" s="219"/>
      <c r="FOM97" s="219"/>
      <c r="FON97" s="219"/>
      <c r="FOO97" s="219"/>
      <c r="FOP97" s="219"/>
      <c r="FOQ97" s="219"/>
      <c r="FOR97" s="219"/>
      <c r="FOS97" s="219"/>
      <c r="FOT97" s="219"/>
      <c r="FOU97" s="219"/>
      <c r="FOV97" s="219"/>
      <c r="FOW97" s="219"/>
      <c r="FOX97" s="219"/>
      <c r="FOY97" s="219"/>
      <c r="FOZ97" s="219"/>
      <c r="FPA97" s="219"/>
      <c r="FPB97" s="219"/>
      <c r="FPC97" s="219"/>
      <c r="FPD97" s="219"/>
      <c r="FPE97" s="219"/>
      <c r="FPF97" s="219"/>
      <c r="FPG97" s="219"/>
      <c r="FPH97" s="219"/>
      <c r="FPI97" s="219"/>
      <c r="FPJ97" s="219"/>
      <c r="FPK97" s="219"/>
      <c r="FPL97" s="219"/>
      <c r="FPM97" s="219"/>
      <c r="FPN97" s="219"/>
      <c r="FPO97" s="219"/>
      <c r="FPP97" s="219"/>
      <c r="FPQ97" s="219"/>
      <c r="FPR97" s="219"/>
      <c r="FPS97" s="219"/>
      <c r="FPT97" s="219"/>
      <c r="FPU97" s="219"/>
      <c r="FPV97" s="219"/>
      <c r="FPW97" s="219"/>
      <c r="FPX97" s="219"/>
      <c r="FPY97" s="219"/>
      <c r="FPZ97" s="219"/>
      <c r="FQA97" s="219"/>
      <c r="FQB97" s="219"/>
      <c r="FQC97" s="219"/>
      <c r="FQD97" s="219"/>
      <c r="FQE97" s="219"/>
      <c r="FQF97" s="219"/>
      <c r="FQG97" s="219"/>
      <c r="FQH97" s="219"/>
      <c r="FQI97" s="219"/>
      <c r="FQJ97" s="219"/>
      <c r="FQK97" s="219"/>
      <c r="FQL97" s="219"/>
      <c r="FQM97" s="219"/>
      <c r="FQN97" s="219"/>
      <c r="FQO97" s="219"/>
      <c r="FQP97" s="219"/>
      <c r="FQQ97" s="219"/>
      <c r="FQR97" s="219"/>
      <c r="FQS97" s="219"/>
      <c r="FQT97" s="219"/>
      <c r="FQU97" s="219"/>
      <c r="FQV97" s="219"/>
      <c r="FQW97" s="219"/>
      <c r="FQX97" s="219"/>
      <c r="FQY97" s="219"/>
      <c r="FQZ97" s="219"/>
      <c r="FRA97" s="219"/>
      <c r="FRB97" s="219"/>
      <c r="FRC97" s="219"/>
      <c r="FRD97" s="219"/>
      <c r="FRE97" s="219"/>
      <c r="FRF97" s="219"/>
      <c r="FRG97" s="219"/>
      <c r="FRH97" s="219"/>
      <c r="FRI97" s="219"/>
      <c r="FRJ97" s="219"/>
      <c r="FRK97" s="219"/>
      <c r="FRL97" s="219"/>
      <c r="FRM97" s="219"/>
      <c r="FRN97" s="219"/>
      <c r="FRO97" s="219"/>
      <c r="FRP97" s="219"/>
      <c r="FRQ97" s="219"/>
      <c r="FRR97" s="219"/>
      <c r="FRS97" s="219"/>
      <c r="FRT97" s="219"/>
      <c r="FRU97" s="219"/>
      <c r="FRV97" s="219"/>
      <c r="FRW97" s="219"/>
      <c r="FRX97" s="219"/>
      <c r="FRY97" s="219"/>
      <c r="FRZ97" s="219"/>
      <c r="FSA97" s="219"/>
      <c r="FSB97" s="219"/>
      <c r="FSC97" s="219"/>
      <c r="FSD97" s="219"/>
      <c r="FSE97" s="219"/>
      <c r="FSF97" s="219"/>
      <c r="FSG97" s="219"/>
      <c r="FSH97" s="219"/>
      <c r="FSI97" s="219"/>
      <c r="FSJ97" s="219"/>
      <c r="FSK97" s="219"/>
      <c r="FSL97" s="219"/>
      <c r="FSM97" s="219"/>
      <c r="FSN97" s="219"/>
      <c r="FSO97" s="219"/>
      <c r="FSP97" s="219"/>
      <c r="FSQ97" s="219"/>
      <c r="FSR97" s="219"/>
      <c r="FSS97" s="219"/>
      <c r="FST97" s="219"/>
      <c r="FSU97" s="219"/>
      <c r="FSV97" s="219"/>
      <c r="FSW97" s="219"/>
      <c r="FSX97" s="219"/>
      <c r="FSY97" s="219"/>
      <c r="FSZ97" s="219"/>
      <c r="FTA97" s="219"/>
      <c r="FTB97" s="219"/>
      <c r="FTC97" s="219"/>
      <c r="FTD97" s="219"/>
      <c r="FTE97" s="219"/>
      <c r="FTF97" s="219"/>
      <c r="FTG97" s="219"/>
      <c r="FTH97" s="219"/>
      <c r="FTI97" s="219"/>
      <c r="FTJ97" s="219"/>
      <c r="FTK97" s="219"/>
      <c r="FTL97" s="219"/>
      <c r="FTM97" s="219"/>
      <c r="FTN97" s="219"/>
      <c r="FTO97" s="219"/>
      <c r="FTP97" s="219"/>
      <c r="FTQ97" s="219"/>
      <c r="FTR97" s="219"/>
      <c r="FTS97" s="219"/>
      <c r="FTT97" s="219"/>
      <c r="FTU97" s="219"/>
      <c r="FTV97" s="219"/>
      <c r="FTW97" s="219"/>
      <c r="FTX97" s="219"/>
      <c r="FTY97" s="219"/>
      <c r="FTZ97" s="219"/>
      <c r="FUA97" s="219"/>
      <c r="FUB97" s="219"/>
      <c r="FUC97" s="219"/>
      <c r="FUD97" s="219"/>
      <c r="FUE97" s="219"/>
      <c r="FUF97" s="219"/>
      <c r="FUG97" s="219"/>
      <c r="FUH97" s="219"/>
      <c r="FUI97" s="219"/>
      <c r="FUJ97" s="219"/>
      <c r="FUK97" s="219"/>
      <c r="FUL97" s="219"/>
      <c r="FUM97" s="219"/>
      <c r="FUN97" s="219"/>
      <c r="FUO97" s="219"/>
      <c r="FUP97" s="219"/>
      <c r="FUQ97" s="219"/>
      <c r="FUR97" s="219"/>
      <c r="FUS97" s="219"/>
      <c r="FUT97" s="219"/>
      <c r="FUU97" s="219"/>
      <c r="FUV97" s="219"/>
      <c r="FUW97" s="219"/>
      <c r="FUX97" s="219"/>
      <c r="FUY97" s="219"/>
      <c r="FUZ97" s="219"/>
      <c r="FVA97" s="219"/>
      <c r="FVB97" s="219"/>
      <c r="FVC97" s="219"/>
      <c r="FVD97" s="219"/>
      <c r="FVE97" s="219"/>
      <c r="FVF97" s="219"/>
      <c r="FVG97" s="219"/>
      <c r="FVH97" s="219"/>
      <c r="FVI97" s="219"/>
      <c r="FVJ97" s="219"/>
      <c r="FVK97" s="219"/>
      <c r="FVL97" s="219"/>
      <c r="FVM97" s="219"/>
      <c r="FVN97" s="219"/>
      <c r="FVO97" s="219"/>
      <c r="FVP97" s="219"/>
      <c r="FVQ97" s="219"/>
      <c r="FVR97" s="219"/>
      <c r="FVS97" s="219"/>
      <c r="FVT97" s="219"/>
      <c r="FVU97" s="219"/>
      <c r="FVV97" s="219"/>
      <c r="FVW97" s="219"/>
      <c r="FVX97" s="219"/>
      <c r="FVY97" s="219"/>
      <c r="FVZ97" s="219"/>
      <c r="FWA97" s="219"/>
      <c r="FWB97" s="219"/>
      <c r="FWC97" s="219"/>
      <c r="FWD97" s="219"/>
      <c r="FWE97" s="219"/>
      <c r="FWF97" s="219"/>
      <c r="FWG97" s="219"/>
      <c r="FWH97" s="219"/>
      <c r="FWI97" s="219"/>
      <c r="FWJ97" s="219"/>
      <c r="FWK97" s="219"/>
      <c r="FWL97" s="219"/>
      <c r="FWM97" s="219"/>
      <c r="FWN97" s="219"/>
      <c r="FWO97" s="219"/>
      <c r="FWP97" s="219"/>
      <c r="FWQ97" s="219"/>
      <c r="FWR97" s="219"/>
      <c r="FWS97" s="219"/>
      <c r="FWT97" s="219"/>
      <c r="FWU97" s="219"/>
      <c r="FWV97" s="219"/>
      <c r="FWW97" s="219"/>
      <c r="FWX97" s="219"/>
      <c r="FWY97" s="219"/>
      <c r="FWZ97" s="219"/>
      <c r="FXA97" s="219"/>
      <c r="FXB97" s="219"/>
      <c r="FXC97" s="219"/>
      <c r="FXD97" s="219"/>
      <c r="FXE97" s="219"/>
      <c r="FXF97" s="219"/>
      <c r="FXG97" s="219"/>
      <c r="FXH97" s="219"/>
      <c r="FXI97" s="219"/>
      <c r="FXJ97" s="219"/>
      <c r="FXK97" s="219"/>
      <c r="FXL97" s="219"/>
      <c r="FXM97" s="219"/>
      <c r="FXN97" s="219"/>
      <c r="FXO97" s="219"/>
      <c r="FXP97" s="219"/>
      <c r="FXQ97" s="219"/>
      <c r="FXR97" s="219"/>
      <c r="FXS97" s="219"/>
      <c r="FXT97" s="219"/>
      <c r="FXU97" s="219"/>
      <c r="FXV97" s="219"/>
      <c r="FXW97" s="219"/>
      <c r="FXX97" s="219"/>
      <c r="FXY97" s="219"/>
      <c r="FXZ97" s="219"/>
      <c r="FYA97" s="219"/>
      <c r="FYB97" s="219"/>
      <c r="FYC97" s="219"/>
      <c r="FYD97" s="219"/>
      <c r="FYE97" s="219"/>
      <c r="FYF97" s="219"/>
      <c r="FYG97" s="219"/>
      <c r="FYH97" s="219"/>
      <c r="FYI97" s="219"/>
      <c r="FYJ97" s="219"/>
      <c r="FYK97" s="219"/>
      <c r="FYL97" s="219"/>
      <c r="FYM97" s="219"/>
      <c r="FYN97" s="219"/>
      <c r="FYO97" s="219"/>
      <c r="FYP97" s="219"/>
      <c r="FYQ97" s="219"/>
      <c r="FYR97" s="219"/>
      <c r="FYS97" s="219"/>
      <c r="FYT97" s="219"/>
      <c r="FYU97" s="219"/>
      <c r="FYV97" s="219"/>
      <c r="FYW97" s="219"/>
      <c r="FYX97" s="219"/>
      <c r="FYY97" s="219"/>
      <c r="FYZ97" s="219"/>
      <c r="FZA97" s="219"/>
      <c r="FZB97" s="219"/>
      <c r="FZC97" s="219"/>
      <c r="FZD97" s="219"/>
      <c r="FZE97" s="219"/>
      <c r="FZF97" s="219"/>
      <c r="FZG97" s="219"/>
      <c r="FZH97" s="219"/>
      <c r="FZI97" s="219"/>
      <c r="FZJ97" s="219"/>
      <c r="FZK97" s="219"/>
      <c r="FZL97" s="219"/>
      <c r="FZM97" s="219"/>
      <c r="FZN97" s="219"/>
      <c r="FZO97" s="219"/>
      <c r="FZP97" s="219"/>
      <c r="FZQ97" s="219"/>
      <c r="FZR97" s="219"/>
      <c r="FZS97" s="219"/>
      <c r="FZT97" s="219"/>
      <c r="FZU97" s="219"/>
      <c r="FZV97" s="219"/>
      <c r="FZW97" s="219"/>
      <c r="FZX97" s="219"/>
      <c r="FZY97" s="219"/>
      <c r="FZZ97" s="219"/>
      <c r="GAA97" s="219"/>
      <c r="GAB97" s="219"/>
      <c r="GAC97" s="219"/>
      <c r="GAD97" s="219"/>
      <c r="GAE97" s="219"/>
      <c r="GAF97" s="219"/>
      <c r="GAG97" s="219"/>
      <c r="GAH97" s="219"/>
      <c r="GAI97" s="219"/>
      <c r="GAJ97" s="219"/>
      <c r="GAK97" s="219"/>
      <c r="GAL97" s="219"/>
      <c r="GAM97" s="219"/>
      <c r="GAN97" s="219"/>
      <c r="GAO97" s="219"/>
      <c r="GAP97" s="219"/>
      <c r="GAQ97" s="219"/>
      <c r="GAR97" s="219"/>
      <c r="GAS97" s="219"/>
      <c r="GAT97" s="219"/>
      <c r="GAU97" s="219"/>
      <c r="GAV97" s="219"/>
      <c r="GAW97" s="219"/>
      <c r="GAX97" s="219"/>
      <c r="GAY97" s="219"/>
      <c r="GAZ97" s="219"/>
      <c r="GBA97" s="219"/>
      <c r="GBB97" s="219"/>
      <c r="GBC97" s="219"/>
      <c r="GBD97" s="219"/>
      <c r="GBE97" s="219"/>
      <c r="GBF97" s="219"/>
      <c r="GBG97" s="219"/>
      <c r="GBH97" s="219"/>
      <c r="GBI97" s="219"/>
      <c r="GBJ97" s="219"/>
      <c r="GBK97" s="219"/>
      <c r="GBL97" s="219"/>
      <c r="GBM97" s="219"/>
      <c r="GBN97" s="219"/>
      <c r="GBO97" s="219"/>
      <c r="GBP97" s="219"/>
      <c r="GBQ97" s="219"/>
      <c r="GBR97" s="219"/>
      <c r="GBS97" s="219"/>
      <c r="GBT97" s="219"/>
      <c r="GBU97" s="219"/>
      <c r="GBV97" s="219"/>
      <c r="GBW97" s="219"/>
      <c r="GBX97" s="219"/>
      <c r="GBY97" s="219"/>
      <c r="GBZ97" s="219"/>
      <c r="GCA97" s="219"/>
      <c r="GCB97" s="219"/>
      <c r="GCC97" s="219"/>
      <c r="GCD97" s="219"/>
      <c r="GCE97" s="219"/>
      <c r="GCF97" s="219"/>
      <c r="GCG97" s="219"/>
      <c r="GCH97" s="219"/>
      <c r="GCI97" s="219"/>
      <c r="GCJ97" s="219"/>
      <c r="GCK97" s="219"/>
      <c r="GCL97" s="219"/>
      <c r="GCM97" s="219"/>
      <c r="GCN97" s="219"/>
      <c r="GCO97" s="219"/>
      <c r="GCP97" s="219"/>
      <c r="GCQ97" s="219"/>
      <c r="GCR97" s="219"/>
      <c r="GCS97" s="219"/>
      <c r="GCT97" s="219"/>
      <c r="GCU97" s="219"/>
      <c r="GCV97" s="219"/>
      <c r="GCW97" s="219"/>
      <c r="GCX97" s="219"/>
      <c r="GCY97" s="219"/>
      <c r="GCZ97" s="219"/>
      <c r="GDA97" s="219"/>
      <c r="GDB97" s="219"/>
      <c r="GDC97" s="219"/>
      <c r="GDD97" s="219"/>
      <c r="GDE97" s="219"/>
      <c r="GDF97" s="219"/>
      <c r="GDG97" s="219"/>
      <c r="GDH97" s="219"/>
      <c r="GDI97" s="219"/>
      <c r="GDJ97" s="219"/>
      <c r="GDK97" s="219"/>
      <c r="GDL97" s="219"/>
      <c r="GDM97" s="219"/>
      <c r="GDN97" s="219"/>
      <c r="GDO97" s="219"/>
      <c r="GDP97" s="219"/>
      <c r="GDQ97" s="219"/>
      <c r="GDR97" s="219"/>
      <c r="GDS97" s="219"/>
      <c r="GDT97" s="219"/>
      <c r="GDU97" s="219"/>
      <c r="GDV97" s="219"/>
      <c r="GDW97" s="219"/>
      <c r="GDX97" s="219"/>
      <c r="GDY97" s="219"/>
      <c r="GDZ97" s="219"/>
      <c r="GEA97" s="219"/>
      <c r="GEB97" s="219"/>
      <c r="GEC97" s="219"/>
      <c r="GED97" s="219"/>
      <c r="GEE97" s="219"/>
      <c r="GEF97" s="219"/>
      <c r="GEG97" s="219"/>
      <c r="GEH97" s="219"/>
      <c r="GEI97" s="219"/>
      <c r="GEJ97" s="219"/>
      <c r="GEK97" s="219"/>
      <c r="GEL97" s="219"/>
      <c r="GEM97" s="219"/>
      <c r="GEN97" s="219"/>
      <c r="GEO97" s="219"/>
      <c r="GEP97" s="219"/>
      <c r="GEQ97" s="219"/>
      <c r="GER97" s="219"/>
      <c r="GES97" s="219"/>
      <c r="GET97" s="219"/>
      <c r="GEU97" s="219"/>
      <c r="GEV97" s="219"/>
      <c r="GEW97" s="219"/>
      <c r="GEX97" s="219"/>
      <c r="GEY97" s="219"/>
      <c r="GEZ97" s="219"/>
      <c r="GFA97" s="219"/>
      <c r="GFB97" s="219"/>
      <c r="GFC97" s="219"/>
      <c r="GFD97" s="219"/>
      <c r="GFE97" s="219"/>
      <c r="GFF97" s="219"/>
      <c r="GFG97" s="219"/>
      <c r="GFH97" s="219"/>
      <c r="GFI97" s="219"/>
      <c r="GFJ97" s="219"/>
      <c r="GFK97" s="219"/>
      <c r="GFL97" s="219"/>
      <c r="GFM97" s="219"/>
      <c r="GFN97" s="219"/>
      <c r="GFO97" s="219"/>
      <c r="GFP97" s="219"/>
      <c r="GFQ97" s="219"/>
      <c r="GFR97" s="219"/>
      <c r="GFS97" s="219"/>
      <c r="GFT97" s="219"/>
      <c r="GFU97" s="219"/>
      <c r="GFV97" s="219"/>
      <c r="GFW97" s="219"/>
      <c r="GFX97" s="219"/>
      <c r="GFY97" s="219"/>
      <c r="GFZ97" s="219"/>
      <c r="GGA97" s="219"/>
      <c r="GGB97" s="219"/>
      <c r="GGC97" s="219"/>
      <c r="GGD97" s="219"/>
      <c r="GGE97" s="219"/>
      <c r="GGF97" s="219"/>
      <c r="GGG97" s="219"/>
      <c r="GGH97" s="219"/>
      <c r="GGI97" s="219"/>
      <c r="GGJ97" s="219"/>
      <c r="GGK97" s="219"/>
      <c r="GGL97" s="219"/>
      <c r="GGM97" s="219"/>
      <c r="GGN97" s="219"/>
      <c r="GGO97" s="219"/>
      <c r="GGP97" s="219"/>
      <c r="GGQ97" s="219"/>
      <c r="GGR97" s="219"/>
      <c r="GGS97" s="219"/>
      <c r="GGT97" s="219"/>
      <c r="GGU97" s="219"/>
      <c r="GGV97" s="219"/>
      <c r="GGW97" s="219"/>
      <c r="GGX97" s="219"/>
      <c r="GGY97" s="219"/>
      <c r="GGZ97" s="219"/>
      <c r="GHA97" s="219"/>
      <c r="GHB97" s="219"/>
      <c r="GHC97" s="219"/>
      <c r="GHD97" s="219"/>
      <c r="GHE97" s="219"/>
      <c r="GHF97" s="219"/>
      <c r="GHG97" s="219"/>
      <c r="GHH97" s="219"/>
      <c r="GHI97" s="219"/>
      <c r="GHJ97" s="219"/>
      <c r="GHK97" s="219"/>
      <c r="GHL97" s="219"/>
      <c r="GHM97" s="219"/>
      <c r="GHN97" s="219"/>
      <c r="GHO97" s="219"/>
      <c r="GHP97" s="219"/>
      <c r="GHQ97" s="219"/>
      <c r="GHR97" s="219"/>
      <c r="GHS97" s="219"/>
      <c r="GHT97" s="219"/>
      <c r="GHU97" s="219"/>
      <c r="GHV97" s="219"/>
      <c r="GHW97" s="219"/>
      <c r="GHX97" s="219"/>
      <c r="GHY97" s="219"/>
      <c r="GHZ97" s="219"/>
      <c r="GIA97" s="219"/>
      <c r="GIB97" s="219"/>
      <c r="GIC97" s="219"/>
      <c r="GID97" s="219"/>
      <c r="GIE97" s="219"/>
      <c r="GIF97" s="219"/>
      <c r="GIG97" s="219"/>
      <c r="GIH97" s="219"/>
      <c r="GII97" s="219"/>
      <c r="GIJ97" s="219"/>
      <c r="GIK97" s="219"/>
      <c r="GIL97" s="219"/>
      <c r="GIM97" s="219"/>
      <c r="GIN97" s="219"/>
      <c r="GIO97" s="219"/>
      <c r="GIP97" s="219"/>
      <c r="GIQ97" s="219"/>
      <c r="GIR97" s="219"/>
      <c r="GIS97" s="219"/>
      <c r="GIT97" s="219"/>
      <c r="GIU97" s="219"/>
      <c r="GIV97" s="219"/>
      <c r="GIW97" s="219"/>
      <c r="GIX97" s="219"/>
      <c r="GIY97" s="219"/>
      <c r="GIZ97" s="219"/>
      <c r="GJA97" s="219"/>
      <c r="GJB97" s="219"/>
      <c r="GJC97" s="219"/>
      <c r="GJD97" s="219"/>
      <c r="GJE97" s="219"/>
      <c r="GJF97" s="219"/>
      <c r="GJG97" s="219"/>
      <c r="GJH97" s="219"/>
      <c r="GJI97" s="219"/>
      <c r="GJJ97" s="219"/>
      <c r="GJK97" s="219"/>
      <c r="GJL97" s="219"/>
      <c r="GJM97" s="219"/>
      <c r="GJN97" s="219"/>
      <c r="GJO97" s="219"/>
      <c r="GJP97" s="219"/>
      <c r="GJQ97" s="219"/>
      <c r="GJR97" s="219"/>
      <c r="GJS97" s="219"/>
      <c r="GJT97" s="219"/>
      <c r="GJU97" s="219"/>
      <c r="GJV97" s="219"/>
      <c r="GJW97" s="219"/>
      <c r="GJX97" s="219"/>
      <c r="GJY97" s="219"/>
      <c r="GJZ97" s="219"/>
      <c r="GKA97" s="219"/>
      <c r="GKB97" s="219"/>
      <c r="GKC97" s="219"/>
      <c r="GKD97" s="219"/>
      <c r="GKE97" s="219"/>
      <c r="GKF97" s="219"/>
      <c r="GKG97" s="219"/>
      <c r="GKH97" s="219"/>
      <c r="GKI97" s="219"/>
      <c r="GKJ97" s="219"/>
      <c r="GKK97" s="219"/>
      <c r="GKL97" s="219"/>
      <c r="GKM97" s="219"/>
      <c r="GKN97" s="219"/>
      <c r="GKO97" s="219"/>
      <c r="GKP97" s="219"/>
      <c r="GKQ97" s="219"/>
      <c r="GKR97" s="219"/>
      <c r="GKS97" s="219"/>
      <c r="GKT97" s="219"/>
      <c r="GKU97" s="219"/>
      <c r="GKV97" s="219"/>
      <c r="GKW97" s="219"/>
      <c r="GKX97" s="219"/>
      <c r="GKY97" s="219"/>
      <c r="GKZ97" s="219"/>
      <c r="GLA97" s="219"/>
      <c r="GLB97" s="219"/>
      <c r="GLC97" s="219"/>
      <c r="GLD97" s="219"/>
      <c r="GLE97" s="219"/>
      <c r="GLF97" s="219"/>
      <c r="GLG97" s="219"/>
      <c r="GLH97" s="219"/>
      <c r="GLI97" s="219"/>
      <c r="GLJ97" s="219"/>
      <c r="GLK97" s="219"/>
      <c r="GLL97" s="219"/>
      <c r="GLM97" s="219"/>
      <c r="GLN97" s="219"/>
      <c r="GLO97" s="219"/>
      <c r="GLP97" s="219"/>
      <c r="GLQ97" s="219"/>
      <c r="GLR97" s="219"/>
      <c r="GLS97" s="219"/>
      <c r="GLT97" s="219"/>
      <c r="GLU97" s="219"/>
      <c r="GLV97" s="219"/>
      <c r="GLW97" s="219"/>
      <c r="GLX97" s="219"/>
      <c r="GLY97" s="219"/>
      <c r="GLZ97" s="219"/>
      <c r="GMA97" s="219"/>
      <c r="GMB97" s="219"/>
      <c r="GMC97" s="219"/>
      <c r="GMD97" s="219"/>
      <c r="GME97" s="219"/>
      <c r="GMF97" s="219"/>
      <c r="GMG97" s="219"/>
      <c r="GMH97" s="219"/>
      <c r="GMI97" s="219"/>
      <c r="GMJ97" s="219"/>
      <c r="GMK97" s="219"/>
      <c r="GML97" s="219"/>
      <c r="GMM97" s="219"/>
      <c r="GMN97" s="219"/>
      <c r="GMO97" s="219"/>
      <c r="GMP97" s="219"/>
      <c r="GMQ97" s="219"/>
      <c r="GMR97" s="219"/>
      <c r="GMS97" s="219"/>
      <c r="GMT97" s="219"/>
      <c r="GMU97" s="219"/>
      <c r="GMV97" s="219"/>
      <c r="GMW97" s="219"/>
      <c r="GMX97" s="219"/>
      <c r="GMY97" s="219"/>
      <c r="GMZ97" s="219"/>
      <c r="GNA97" s="219"/>
      <c r="GNB97" s="219"/>
      <c r="GNC97" s="219"/>
      <c r="GND97" s="219"/>
      <c r="GNE97" s="219"/>
      <c r="GNF97" s="219"/>
      <c r="GNG97" s="219"/>
      <c r="GNH97" s="219"/>
      <c r="GNI97" s="219"/>
      <c r="GNJ97" s="219"/>
      <c r="GNK97" s="219"/>
      <c r="GNL97" s="219"/>
      <c r="GNM97" s="219"/>
      <c r="GNN97" s="219"/>
      <c r="GNO97" s="219"/>
      <c r="GNP97" s="219"/>
      <c r="GNQ97" s="219"/>
      <c r="GNR97" s="219"/>
      <c r="GNS97" s="219"/>
      <c r="GNT97" s="219"/>
      <c r="GNU97" s="219"/>
      <c r="GNV97" s="219"/>
      <c r="GNW97" s="219"/>
      <c r="GNX97" s="219"/>
      <c r="GNY97" s="219"/>
      <c r="GNZ97" s="219"/>
      <c r="GOA97" s="219"/>
      <c r="GOB97" s="219"/>
      <c r="GOC97" s="219"/>
      <c r="GOD97" s="219"/>
      <c r="GOE97" s="219"/>
      <c r="GOF97" s="219"/>
      <c r="GOG97" s="219"/>
      <c r="GOH97" s="219"/>
      <c r="GOI97" s="219"/>
      <c r="GOJ97" s="219"/>
      <c r="GOK97" s="219"/>
      <c r="GOL97" s="219"/>
      <c r="GOM97" s="219"/>
      <c r="GON97" s="219"/>
      <c r="GOO97" s="219"/>
      <c r="GOP97" s="219"/>
      <c r="GOQ97" s="219"/>
      <c r="GOR97" s="219"/>
      <c r="GOS97" s="219"/>
      <c r="GOT97" s="219"/>
      <c r="GOU97" s="219"/>
      <c r="GOV97" s="219"/>
      <c r="GOW97" s="219"/>
      <c r="GOX97" s="219"/>
      <c r="GOY97" s="219"/>
      <c r="GOZ97" s="219"/>
      <c r="GPA97" s="219"/>
      <c r="GPB97" s="219"/>
      <c r="GPC97" s="219"/>
      <c r="GPD97" s="219"/>
      <c r="GPE97" s="219"/>
      <c r="GPF97" s="219"/>
      <c r="GPG97" s="219"/>
      <c r="GPH97" s="219"/>
      <c r="GPI97" s="219"/>
      <c r="GPJ97" s="219"/>
      <c r="GPK97" s="219"/>
      <c r="GPL97" s="219"/>
      <c r="GPM97" s="219"/>
      <c r="GPN97" s="219"/>
      <c r="GPO97" s="219"/>
      <c r="GPP97" s="219"/>
      <c r="GPQ97" s="219"/>
      <c r="GPR97" s="219"/>
      <c r="GPS97" s="219"/>
      <c r="GPT97" s="219"/>
      <c r="GPU97" s="219"/>
      <c r="GPV97" s="219"/>
      <c r="GPW97" s="219"/>
      <c r="GPX97" s="219"/>
      <c r="GPY97" s="219"/>
      <c r="GPZ97" s="219"/>
      <c r="GQA97" s="219"/>
      <c r="GQB97" s="219"/>
      <c r="GQC97" s="219"/>
      <c r="GQD97" s="219"/>
      <c r="GQE97" s="219"/>
      <c r="GQF97" s="219"/>
      <c r="GQG97" s="219"/>
      <c r="GQH97" s="219"/>
      <c r="GQI97" s="219"/>
      <c r="GQJ97" s="219"/>
      <c r="GQK97" s="219"/>
      <c r="GQL97" s="219"/>
      <c r="GQM97" s="219"/>
      <c r="GQN97" s="219"/>
      <c r="GQO97" s="219"/>
      <c r="GQP97" s="219"/>
      <c r="GQQ97" s="219"/>
      <c r="GQR97" s="219"/>
      <c r="GQS97" s="219"/>
      <c r="GQT97" s="219"/>
      <c r="GQU97" s="219"/>
      <c r="GQV97" s="219"/>
      <c r="GQW97" s="219"/>
      <c r="GQX97" s="219"/>
      <c r="GQY97" s="219"/>
      <c r="GQZ97" s="219"/>
      <c r="GRA97" s="219"/>
      <c r="GRB97" s="219"/>
      <c r="GRC97" s="219"/>
      <c r="GRD97" s="219"/>
      <c r="GRE97" s="219"/>
      <c r="GRF97" s="219"/>
      <c r="GRG97" s="219"/>
      <c r="GRH97" s="219"/>
      <c r="GRI97" s="219"/>
      <c r="GRJ97" s="219"/>
      <c r="GRK97" s="219"/>
      <c r="GRL97" s="219"/>
      <c r="GRM97" s="219"/>
      <c r="GRN97" s="219"/>
      <c r="GRO97" s="219"/>
      <c r="GRP97" s="219"/>
      <c r="GRQ97" s="219"/>
      <c r="GRR97" s="219"/>
      <c r="GRS97" s="219"/>
      <c r="GRT97" s="219"/>
      <c r="GRU97" s="219"/>
      <c r="GRV97" s="219"/>
      <c r="GRW97" s="219"/>
      <c r="GRX97" s="219"/>
      <c r="GRY97" s="219"/>
      <c r="GRZ97" s="219"/>
      <c r="GSA97" s="219"/>
      <c r="GSB97" s="219"/>
      <c r="GSC97" s="219"/>
      <c r="GSD97" s="219"/>
      <c r="GSE97" s="219"/>
      <c r="GSF97" s="219"/>
      <c r="GSG97" s="219"/>
      <c r="GSH97" s="219"/>
      <c r="GSI97" s="219"/>
      <c r="GSJ97" s="219"/>
      <c r="GSK97" s="219"/>
      <c r="GSL97" s="219"/>
      <c r="GSM97" s="219"/>
      <c r="GSN97" s="219"/>
      <c r="GSO97" s="219"/>
      <c r="GSP97" s="219"/>
      <c r="GSQ97" s="219"/>
      <c r="GSR97" s="219"/>
      <c r="GSS97" s="219"/>
      <c r="GST97" s="219"/>
      <c r="GSU97" s="219"/>
      <c r="GSV97" s="219"/>
      <c r="GSW97" s="219"/>
      <c r="GSX97" s="219"/>
      <c r="GSY97" s="219"/>
      <c r="GSZ97" s="219"/>
      <c r="GTA97" s="219"/>
      <c r="GTB97" s="219"/>
      <c r="GTC97" s="219"/>
      <c r="GTD97" s="219"/>
      <c r="GTE97" s="219"/>
      <c r="GTF97" s="219"/>
      <c r="GTG97" s="219"/>
      <c r="GTH97" s="219"/>
      <c r="GTI97" s="219"/>
      <c r="GTJ97" s="219"/>
      <c r="GTK97" s="219"/>
      <c r="GTL97" s="219"/>
      <c r="GTM97" s="219"/>
      <c r="GTN97" s="219"/>
      <c r="GTO97" s="219"/>
      <c r="GTP97" s="219"/>
      <c r="GTQ97" s="219"/>
      <c r="GTR97" s="219"/>
      <c r="GTS97" s="219"/>
      <c r="GTT97" s="219"/>
      <c r="GTU97" s="219"/>
      <c r="GTV97" s="219"/>
      <c r="GTW97" s="219"/>
      <c r="GTX97" s="219"/>
      <c r="GTY97" s="219"/>
      <c r="GTZ97" s="219"/>
      <c r="GUA97" s="219"/>
      <c r="GUB97" s="219"/>
      <c r="GUC97" s="219"/>
      <c r="GUD97" s="219"/>
      <c r="GUE97" s="219"/>
      <c r="GUF97" s="219"/>
      <c r="GUG97" s="219"/>
      <c r="GUH97" s="219"/>
      <c r="GUI97" s="219"/>
      <c r="GUJ97" s="219"/>
      <c r="GUK97" s="219"/>
      <c r="GUL97" s="219"/>
      <c r="GUM97" s="219"/>
      <c r="GUN97" s="219"/>
      <c r="GUO97" s="219"/>
      <c r="GUP97" s="219"/>
      <c r="GUQ97" s="219"/>
      <c r="GUR97" s="219"/>
      <c r="GUS97" s="219"/>
      <c r="GUT97" s="219"/>
      <c r="GUU97" s="219"/>
      <c r="GUV97" s="219"/>
      <c r="GUW97" s="219"/>
      <c r="GUX97" s="219"/>
      <c r="GUY97" s="219"/>
      <c r="GUZ97" s="219"/>
      <c r="GVA97" s="219"/>
      <c r="GVB97" s="219"/>
      <c r="GVC97" s="219"/>
      <c r="GVD97" s="219"/>
      <c r="GVE97" s="219"/>
      <c r="GVF97" s="219"/>
      <c r="GVG97" s="219"/>
      <c r="GVH97" s="219"/>
      <c r="GVI97" s="219"/>
      <c r="GVJ97" s="219"/>
      <c r="GVK97" s="219"/>
      <c r="GVL97" s="219"/>
      <c r="GVM97" s="219"/>
      <c r="GVN97" s="219"/>
      <c r="GVO97" s="219"/>
      <c r="GVP97" s="219"/>
      <c r="GVQ97" s="219"/>
      <c r="GVR97" s="219"/>
      <c r="GVS97" s="219"/>
      <c r="GVT97" s="219"/>
      <c r="GVU97" s="219"/>
      <c r="GVV97" s="219"/>
      <c r="GVW97" s="219"/>
      <c r="GVX97" s="219"/>
      <c r="GVY97" s="219"/>
      <c r="GVZ97" s="219"/>
      <c r="GWA97" s="219"/>
      <c r="GWB97" s="219"/>
      <c r="GWC97" s="219"/>
      <c r="GWD97" s="219"/>
      <c r="GWE97" s="219"/>
      <c r="GWF97" s="219"/>
      <c r="GWG97" s="219"/>
      <c r="GWH97" s="219"/>
      <c r="GWI97" s="219"/>
      <c r="GWJ97" s="219"/>
      <c r="GWK97" s="219"/>
      <c r="GWL97" s="219"/>
      <c r="GWM97" s="219"/>
      <c r="GWN97" s="219"/>
      <c r="GWO97" s="219"/>
      <c r="GWP97" s="219"/>
      <c r="GWQ97" s="219"/>
      <c r="GWR97" s="219"/>
      <c r="GWS97" s="219"/>
      <c r="GWT97" s="219"/>
      <c r="GWU97" s="219"/>
      <c r="GWV97" s="219"/>
      <c r="GWW97" s="219"/>
      <c r="GWX97" s="219"/>
      <c r="GWY97" s="219"/>
      <c r="GWZ97" s="219"/>
      <c r="GXA97" s="219"/>
      <c r="GXB97" s="219"/>
      <c r="GXC97" s="219"/>
      <c r="GXD97" s="219"/>
      <c r="GXE97" s="219"/>
      <c r="GXF97" s="219"/>
      <c r="GXG97" s="219"/>
      <c r="GXH97" s="219"/>
      <c r="GXI97" s="219"/>
      <c r="GXJ97" s="219"/>
      <c r="GXK97" s="219"/>
      <c r="GXL97" s="219"/>
      <c r="GXM97" s="219"/>
      <c r="GXN97" s="219"/>
      <c r="GXO97" s="219"/>
      <c r="GXP97" s="219"/>
      <c r="GXQ97" s="219"/>
      <c r="GXR97" s="219"/>
      <c r="GXS97" s="219"/>
      <c r="GXT97" s="219"/>
      <c r="GXU97" s="219"/>
      <c r="GXV97" s="219"/>
      <c r="GXW97" s="219"/>
      <c r="GXX97" s="219"/>
      <c r="GXY97" s="219"/>
      <c r="GXZ97" s="219"/>
      <c r="GYA97" s="219"/>
      <c r="GYB97" s="219"/>
      <c r="GYC97" s="219"/>
      <c r="GYD97" s="219"/>
      <c r="GYE97" s="219"/>
      <c r="GYF97" s="219"/>
      <c r="GYG97" s="219"/>
      <c r="GYH97" s="219"/>
      <c r="GYI97" s="219"/>
      <c r="GYJ97" s="219"/>
      <c r="GYK97" s="219"/>
      <c r="GYL97" s="219"/>
      <c r="GYM97" s="219"/>
      <c r="GYN97" s="219"/>
      <c r="GYO97" s="219"/>
      <c r="GYP97" s="219"/>
      <c r="GYQ97" s="219"/>
      <c r="GYR97" s="219"/>
      <c r="GYS97" s="219"/>
      <c r="GYT97" s="219"/>
      <c r="GYU97" s="219"/>
      <c r="GYV97" s="219"/>
      <c r="GYW97" s="219"/>
      <c r="GYX97" s="219"/>
      <c r="GYY97" s="219"/>
      <c r="GYZ97" s="219"/>
      <c r="GZA97" s="219"/>
      <c r="GZB97" s="219"/>
      <c r="GZC97" s="219"/>
      <c r="GZD97" s="219"/>
      <c r="GZE97" s="219"/>
      <c r="GZF97" s="219"/>
      <c r="GZG97" s="219"/>
      <c r="GZH97" s="219"/>
      <c r="GZI97" s="219"/>
      <c r="GZJ97" s="219"/>
      <c r="GZK97" s="219"/>
      <c r="GZL97" s="219"/>
      <c r="GZM97" s="219"/>
      <c r="GZN97" s="219"/>
      <c r="GZO97" s="219"/>
      <c r="GZP97" s="219"/>
      <c r="GZQ97" s="219"/>
      <c r="GZR97" s="219"/>
      <c r="GZS97" s="219"/>
      <c r="GZT97" s="219"/>
      <c r="GZU97" s="219"/>
      <c r="GZV97" s="219"/>
      <c r="GZW97" s="219"/>
      <c r="GZX97" s="219"/>
      <c r="GZY97" s="219"/>
      <c r="GZZ97" s="219"/>
      <c r="HAA97" s="219"/>
      <c r="HAB97" s="219"/>
      <c r="HAC97" s="219"/>
      <c r="HAD97" s="219"/>
      <c r="HAE97" s="219"/>
      <c r="HAF97" s="219"/>
      <c r="HAG97" s="219"/>
      <c r="HAH97" s="219"/>
      <c r="HAI97" s="219"/>
      <c r="HAJ97" s="219"/>
      <c r="HAK97" s="219"/>
      <c r="HAL97" s="219"/>
      <c r="HAM97" s="219"/>
      <c r="HAN97" s="219"/>
      <c r="HAO97" s="219"/>
      <c r="HAP97" s="219"/>
      <c r="HAQ97" s="219"/>
      <c r="HAR97" s="219"/>
      <c r="HAS97" s="219"/>
      <c r="HAT97" s="219"/>
      <c r="HAU97" s="219"/>
      <c r="HAV97" s="219"/>
      <c r="HAW97" s="219"/>
      <c r="HAX97" s="219"/>
      <c r="HAY97" s="219"/>
      <c r="HAZ97" s="219"/>
      <c r="HBA97" s="219"/>
      <c r="HBB97" s="219"/>
      <c r="HBC97" s="219"/>
      <c r="HBD97" s="219"/>
      <c r="HBE97" s="219"/>
      <c r="HBF97" s="219"/>
      <c r="HBG97" s="219"/>
      <c r="HBH97" s="219"/>
      <c r="HBI97" s="219"/>
      <c r="HBJ97" s="219"/>
      <c r="HBK97" s="219"/>
      <c r="HBL97" s="219"/>
      <c r="HBM97" s="219"/>
      <c r="HBN97" s="219"/>
      <c r="HBO97" s="219"/>
      <c r="HBP97" s="219"/>
      <c r="HBQ97" s="219"/>
      <c r="HBR97" s="219"/>
      <c r="HBS97" s="219"/>
      <c r="HBT97" s="219"/>
      <c r="HBU97" s="219"/>
      <c r="HBV97" s="219"/>
      <c r="HBW97" s="219"/>
      <c r="HBX97" s="219"/>
      <c r="HBY97" s="219"/>
      <c r="HBZ97" s="219"/>
      <c r="HCA97" s="219"/>
      <c r="HCB97" s="219"/>
      <c r="HCC97" s="219"/>
      <c r="HCD97" s="219"/>
      <c r="HCE97" s="219"/>
      <c r="HCF97" s="219"/>
      <c r="HCG97" s="219"/>
      <c r="HCH97" s="219"/>
      <c r="HCI97" s="219"/>
      <c r="HCJ97" s="219"/>
      <c r="HCK97" s="219"/>
      <c r="HCL97" s="219"/>
      <c r="HCM97" s="219"/>
      <c r="HCN97" s="219"/>
      <c r="HCO97" s="219"/>
      <c r="HCP97" s="219"/>
      <c r="HCQ97" s="219"/>
      <c r="HCR97" s="219"/>
      <c r="HCS97" s="219"/>
      <c r="HCT97" s="219"/>
      <c r="HCU97" s="219"/>
      <c r="HCV97" s="219"/>
      <c r="HCW97" s="219"/>
      <c r="HCX97" s="219"/>
      <c r="HCY97" s="219"/>
      <c r="HCZ97" s="219"/>
      <c r="HDA97" s="219"/>
      <c r="HDB97" s="219"/>
      <c r="HDC97" s="219"/>
      <c r="HDD97" s="219"/>
      <c r="HDE97" s="219"/>
      <c r="HDF97" s="219"/>
      <c r="HDG97" s="219"/>
      <c r="HDH97" s="219"/>
      <c r="HDI97" s="219"/>
      <c r="HDJ97" s="219"/>
      <c r="HDK97" s="219"/>
      <c r="HDL97" s="219"/>
      <c r="HDM97" s="219"/>
      <c r="HDN97" s="219"/>
      <c r="HDO97" s="219"/>
      <c r="HDP97" s="219"/>
      <c r="HDQ97" s="219"/>
      <c r="HDR97" s="219"/>
      <c r="HDS97" s="219"/>
      <c r="HDT97" s="219"/>
      <c r="HDU97" s="219"/>
      <c r="HDV97" s="219"/>
      <c r="HDW97" s="219"/>
      <c r="HDX97" s="219"/>
      <c r="HDY97" s="219"/>
      <c r="HDZ97" s="219"/>
      <c r="HEA97" s="219"/>
      <c r="HEB97" s="219"/>
      <c r="HEC97" s="219"/>
      <c r="HED97" s="219"/>
      <c r="HEE97" s="219"/>
      <c r="HEF97" s="219"/>
      <c r="HEG97" s="219"/>
      <c r="HEH97" s="219"/>
      <c r="HEI97" s="219"/>
      <c r="HEJ97" s="219"/>
      <c r="HEK97" s="219"/>
      <c r="HEL97" s="219"/>
      <c r="HEM97" s="219"/>
      <c r="HEN97" s="219"/>
      <c r="HEO97" s="219"/>
      <c r="HEP97" s="219"/>
      <c r="HEQ97" s="219"/>
      <c r="HER97" s="219"/>
      <c r="HES97" s="219"/>
      <c r="HET97" s="219"/>
      <c r="HEU97" s="219"/>
      <c r="HEV97" s="219"/>
      <c r="HEW97" s="219"/>
      <c r="HEX97" s="219"/>
      <c r="HEY97" s="219"/>
      <c r="HEZ97" s="219"/>
      <c r="HFA97" s="219"/>
      <c r="HFB97" s="219"/>
      <c r="HFC97" s="219"/>
      <c r="HFD97" s="219"/>
      <c r="HFE97" s="219"/>
      <c r="HFF97" s="219"/>
      <c r="HFG97" s="219"/>
      <c r="HFH97" s="219"/>
      <c r="HFI97" s="219"/>
      <c r="HFJ97" s="219"/>
      <c r="HFK97" s="219"/>
      <c r="HFL97" s="219"/>
      <c r="HFM97" s="219"/>
      <c r="HFN97" s="219"/>
      <c r="HFO97" s="219"/>
      <c r="HFP97" s="219"/>
      <c r="HFQ97" s="219"/>
      <c r="HFR97" s="219"/>
      <c r="HFS97" s="219"/>
      <c r="HFT97" s="219"/>
      <c r="HFU97" s="219"/>
      <c r="HFV97" s="219"/>
      <c r="HFW97" s="219"/>
      <c r="HFX97" s="219"/>
      <c r="HFY97" s="219"/>
      <c r="HFZ97" s="219"/>
      <c r="HGA97" s="219"/>
      <c r="HGB97" s="219"/>
      <c r="HGC97" s="219"/>
      <c r="HGD97" s="219"/>
      <c r="HGE97" s="219"/>
      <c r="HGF97" s="219"/>
      <c r="HGG97" s="219"/>
      <c r="HGH97" s="219"/>
      <c r="HGI97" s="219"/>
      <c r="HGJ97" s="219"/>
      <c r="HGK97" s="219"/>
      <c r="HGL97" s="219"/>
      <c r="HGM97" s="219"/>
      <c r="HGN97" s="219"/>
      <c r="HGO97" s="219"/>
      <c r="HGP97" s="219"/>
      <c r="HGQ97" s="219"/>
      <c r="HGR97" s="219"/>
      <c r="HGS97" s="219"/>
      <c r="HGT97" s="219"/>
      <c r="HGU97" s="219"/>
      <c r="HGV97" s="219"/>
      <c r="HGW97" s="219"/>
      <c r="HGX97" s="219"/>
      <c r="HGY97" s="219"/>
      <c r="HGZ97" s="219"/>
      <c r="HHA97" s="219"/>
      <c r="HHB97" s="219"/>
      <c r="HHC97" s="219"/>
      <c r="HHD97" s="219"/>
      <c r="HHE97" s="219"/>
      <c r="HHF97" s="219"/>
      <c r="HHG97" s="219"/>
      <c r="HHH97" s="219"/>
      <c r="HHI97" s="219"/>
      <c r="HHJ97" s="219"/>
      <c r="HHK97" s="219"/>
      <c r="HHL97" s="219"/>
      <c r="HHM97" s="219"/>
      <c r="HHN97" s="219"/>
      <c r="HHO97" s="219"/>
      <c r="HHP97" s="219"/>
      <c r="HHQ97" s="219"/>
      <c r="HHR97" s="219"/>
      <c r="HHS97" s="219"/>
      <c r="HHT97" s="219"/>
      <c r="HHU97" s="219"/>
      <c r="HHV97" s="219"/>
      <c r="HHW97" s="219"/>
      <c r="HHX97" s="219"/>
      <c r="HHY97" s="219"/>
      <c r="HHZ97" s="219"/>
      <c r="HIA97" s="219"/>
      <c r="HIB97" s="219"/>
      <c r="HIC97" s="219"/>
      <c r="HID97" s="219"/>
      <c r="HIE97" s="219"/>
      <c r="HIF97" s="219"/>
      <c r="HIG97" s="219"/>
      <c r="HIH97" s="219"/>
      <c r="HII97" s="219"/>
      <c r="HIJ97" s="219"/>
      <c r="HIK97" s="219"/>
      <c r="HIL97" s="219"/>
      <c r="HIM97" s="219"/>
      <c r="HIN97" s="219"/>
      <c r="HIO97" s="219"/>
      <c r="HIP97" s="219"/>
      <c r="HIQ97" s="219"/>
      <c r="HIR97" s="219"/>
      <c r="HIS97" s="219"/>
      <c r="HIT97" s="219"/>
      <c r="HIU97" s="219"/>
      <c r="HIV97" s="219"/>
      <c r="HIW97" s="219"/>
      <c r="HIX97" s="219"/>
      <c r="HIY97" s="219"/>
      <c r="HIZ97" s="219"/>
      <c r="HJA97" s="219"/>
      <c r="HJB97" s="219"/>
      <c r="HJC97" s="219"/>
      <c r="HJD97" s="219"/>
      <c r="HJE97" s="219"/>
      <c r="HJF97" s="219"/>
      <c r="HJG97" s="219"/>
      <c r="HJH97" s="219"/>
      <c r="HJI97" s="219"/>
      <c r="HJJ97" s="219"/>
      <c r="HJK97" s="219"/>
      <c r="HJL97" s="219"/>
      <c r="HJM97" s="219"/>
      <c r="HJN97" s="219"/>
      <c r="HJO97" s="219"/>
      <c r="HJP97" s="219"/>
      <c r="HJQ97" s="219"/>
      <c r="HJR97" s="219"/>
      <c r="HJS97" s="219"/>
      <c r="HJT97" s="219"/>
      <c r="HJU97" s="219"/>
      <c r="HJV97" s="219"/>
      <c r="HJW97" s="219"/>
      <c r="HJX97" s="219"/>
      <c r="HJY97" s="219"/>
      <c r="HJZ97" s="219"/>
      <c r="HKA97" s="219"/>
      <c r="HKB97" s="219"/>
      <c r="HKC97" s="219"/>
      <c r="HKD97" s="219"/>
      <c r="HKE97" s="219"/>
      <c r="HKF97" s="219"/>
      <c r="HKG97" s="219"/>
      <c r="HKH97" s="219"/>
      <c r="HKI97" s="219"/>
      <c r="HKJ97" s="219"/>
      <c r="HKK97" s="219"/>
      <c r="HKL97" s="219"/>
      <c r="HKM97" s="219"/>
      <c r="HKN97" s="219"/>
      <c r="HKO97" s="219"/>
      <c r="HKP97" s="219"/>
      <c r="HKQ97" s="219"/>
      <c r="HKR97" s="219"/>
      <c r="HKS97" s="219"/>
      <c r="HKT97" s="219"/>
      <c r="HKU97" s="219"/>
      <c r="HKV97" s="219"/>
      <c r="HKW97" s="219"/>
      <c r="HKX97" s="219"/>
      <c r="HKY97" s="219"/>
      <c r="HKZ97" s="219"/>
      <c r="HLA97" s="219"/>
      <c r="HLB97" s="219"/>
      <c r="HLC97" s="219"/>
      <c r="HLD97" s="219"/>
      <c r="HLE97" s="219"/>
      <c r="HLF97" s="219"/>
      <c r="HLG97" s="219"/>
      <c r="HLH97" s="219"/>
      <c r="HLI97" s="219"/>
      <c r="HLJ97" s="219"/>
      <c r="HLK97" s="219"/>
      <c r="HLL97" s="219"/>
      <c r="HLM97" s="219"/>
      <c r="HLN97" s="219"/>
      <c r="HLO97" s="219"/>
      <c r="HLP97" s="219"/>
      <c r="HLQ97" s="219"/>
      <c r="HLR97" s="219"/>
      <c r="HLS97" s="219"/>
      <c r="HLT97" s="219"/>
      <c r="HLU97" s="219"/>
      <c r="HLV97" s="219"/>
      <c r="HLW97" s="219"/>
      <c r="HLX97" s="219"/>
      <c r="HLY97" s="219"/>
      <c r="HLZ97" s="219"/>
      <c r="HMA97" s="219"/>
      <c r="HMB97" s="219"/>
      <c r="HMC97" s="219"/>
      <c r="HMD97" s="219"/>
      <c r="HME97" s="219"/>
      <c r="HMF97" s="219"/>
      <c r="HMG97" s="219"/>
      <c r="HMH97" s="219"/>
      <c r="HMI97" s="219"/>
      <c r="HMJ97" s="219"/>
      <c r="HMK97" s="219"/>
      <c r="HML97" s="219"/>
      <c r="HMM97" s="219"/>
      <c r="HMN97" s="219"/>
      <c r="HMO97" s="219"/>
      <c r="HMP97" s="219"/>
      <c r="HMQ97" s="219"/>
      <c r="HMR97" s="219"/>
      <c r="HMS97" s="219"/>
      <c r="HMT97" s="219"/>
      <c r="HMU97" s="219"/>
      <c r="HMV97" s="219"/>
      <c r="HMW97" s="219"/>
      <c r="HMX97" s="219"/>
      <c r="HMY97" s="219"/>
      <c r="HMZ97" s="219"/>
      <c r="HNA97" s="219"/>
      <c r="HNB97" s="219"/>
      <c r="HNC97" s="219"/>
      <c r="HND97" s="219"/>
      <c r="HNE97" s="219"/>
      <c r="HNF97" s="219"/>
      <c r="HNG97" s="219"/>
      <c r="HNH97" s="219"/>
      <c r="HNI97" s="219"/>
      <c r="HNJ97" s="219"/>
      <c r="HNK97" s="219"/>
      <c r="HNL97" s="219"/>
      <c r="HNM97" s="219"/>
      <c r="HNN97" s="219"/>
      <c r="HNO97" s="219"/>
      <c r="HNP97" s="219"/>
      <c r="HNQ97" s="219"/>
      <c r="HNR97" s="219"/>
      <c r="HNS97" s="219"/>
      <c r="HNT97" s="219"/>
      <c r="HNU97" s="219"/>
      <c r="HNV97" s="219"/>
      <c r="HNW97" s="219"/>
      <c r="HNX97" s="219"/>
      <c r="HNY97" s="219"/>
      <c r="HNZ97" s="219"/>
      <c r="HOA97" s="219"/>
      <c r="HOB97" s="219"/>
      <c r="HOC97" s="219"/>
      <c r="HOD97" s="219"/>
      <c r="HOE97" s="219"/>
      <c r="HOF97" s="219"/>
      <c r="HOG97" s="219"/>
      <c r="HOH97" s="219"/>
      <c r="HOI97" s="219"/>
      <c r="HOJ97" s="219"/>
      <c r="HOK97" s="219"/>
      <c r="HOL97" s="219"/>
      <c r="HOM97" s="219"/>
      <c r="HON97" s="219"/>
      <c r="HOO97" s="219"/>
      <c r="HOP97" s="219"/>
      <c r="HOQ97" s="219"/>
      <c r="HOR97" s="219"/>
      <c r="HOS97" s="219"/>
      <c r="HOT97" s="219"/>
      <c r="HOU97" s="219"/>
      <c r="HOV97" s="219"/>
      <c r="HOW97" s="219"/>
      <c r="HOX97" s="219"/>
      <c r="HOY97" s="219"/>
      <c r="HOZ97" s="219"/>
      <c r="HPA97" s="219"/>
      <c r="HPB97" s="219"/>
      <c r="HPC97" s="219"/>
      <c r="HPD97" s="219"/>
      <c r="HPE97" s="219"/>
      <c r="HPF97" s="219"/>
      <c r="HPG97" s="219"/>
      <c r="HPH97" s="219"/>
      <c r="HPI97" s="219"/>
      <c r="HPJ97" s="219"/>
      <c r="HPK97" s="219"/>
      <c r="HPL97" s="219"/>
      <c r="HPM97" s="219"/>
      <c r="HPN97" s="219"/>
      <c r="HPO97" s="219"/>
      <c r="HPP97" s="219"/>
      <c r="HPQ97" s="219"/>
      <c r="HPR97" s="219"/>
      <c r="HPS97" s="219"/>
      <c r="HPT97" s="219"/>
      <c r="HPU97" s="219"/>
      <c r="HPV97" s="219"/>
      <c r="HPW97" s="219"/>
      <c r="HPX97" s="219"/>
      <c r="HPY97" s="219"/>
      <c r="HPZ97" s="219"/>
      <c r="HQA97" s="219"/>
      <c r="HQB97" s="219"/>
      <c r="HQC97" s="219"/>
      <c r="HQD97" s="219"/>
      <c r="HQE97" s="219"/>
      <c r="HQF97" s="219"/>
      <c r="HQG97" s="219"/>
      <c r="HQH97" s="219"/>
      <c r="HQI97" s="219"/>
      <c r="HQJ97" s="219"/>
      <c r="HQK97" s="219"/>
      <c r="HQL97" s="219"/>
      <c r="HQM97" s="219"/>
      <c r="HQN97" s="219"/>
      <c r="HQO97" s="219"/>
      <c r="HQP97" s="219"/>
      <c r="HQQ97" s="219"/>
      <c r="HQR97" s="219"/>
      <c r="HQS97" s="219"/>
      <c r="HQT97" s="219"/>
      <c r="HQU97" s="219"/>
      <c r="HQV97" s="219"/>
      <c r="HQW97" s="219"/>
      <c r="HQX97" s="219"/>
      <c r="HQY97" s="219"/>
      <c r="HQZ97" s="219"/>
      <c r="HRA97" s="219"/>
      <c r="HRB97" s="219"/>
      <c r="HRC97" s="219"/>
      <c r="HRD97" s="219"/>
      <c r="HRE97" s="219"/>
      <c r="HRF97" s="219"/>
      <c r="HRG97" s="219"/>
      <c r="HRH97" s="219"/>
      <c r="HRI97" s="219"/>
      <c r="HRJ97" s="219"/>
      <c r="HRK97" s="219"/>
      <c r="HRL97" s="219"/>
      <c r="HRM97" s="219"/>
      <c r="HRN97" s="219"/>
      <c r="HRO97" s="219"/>
      <c r="HRP97" s="219"/>
      <c r="HRQ97" s="219"/>
      <c r="HRR97" s="219"/>
      <c r="HRS97" s="219"/>
      <c r="HRT97" s="219"/>
      <c r="HRU97" s="219"/>
      <c r="HRV97" s="219"/>
      <c r="HRW97" s="219"/>
      <c r="HRX97" s="219"/>
      <c r="HRY97" s="219"/>
      <c r="HRZ97" s="219"/>
      <c r="HSA97" s="219"/>
      <c r="HSB97" s="219"/>
      <c r="HSC97" s="219"/>
      <c r="HSD97" s="219"/>
      <c r="HSE97" s="219"/>
      <c r="HSF97" s="219"/>
      <c r="HSG97" s="219"/>
      <c r="HSH97" s="219"/>
      <c r="HSI97" s="219"/>
      <c r="HSJ97" s="219"/>
      <c r="HSK97" s="219"/>
      <c r="HSL97" s="219"/>
      <c r="HSM97" s="219"/>
      <c r="HSN97" s="219"/>
      <c r="HSO97" s="219"/>
      <c r="HSP97" s="219"/>
      <c r="HSQ97" s="219"/>
      <c r="HSR97" s="219"/>
      <c r="HSS97" s="219"/>
      <c r="HST97" s="219"/>
      <c r="HSU97" s="219"/>
      <c r="HSV97" s="219"/>
      <c r="HSW97" s="219"/>
      <c r="HSX97" s="219"/>
      <c r="HSY97" s="219"/>
      <c r="HSZ97" s="219"/>
      <c r="HTA97" s="219"/>
      <c r="HTB97" s="219"/>
      <c r="HTC97" s="219"/>
      <c r="HTD97" s="219"/>
      <c r="HTE97" s="219"/>
      <c r="HTF97" s="219"/>
      <c r="HTG97" s="219"/>
      <c r="HTH97" s="219"/>
      <c r="HTI97" s="219"/>
      <c r="HTJ97" s="219"/>
      <c r="HTK97" s="219"/>
      <c r="HTL97" s="219"/>
      <c r="HTM97" s="219"/>
      <c r="HTN97" s="219"/>
      <c r="HTO97" s="219"/>
      <c r="HTP97" s="219"/>
      <c r="HTQ97" s="219"/>
      <c r="HTR97" s="219"/>
      <c r="HTS97" s="219"/>
      <c r="HTT97" s="219"/>
      <c r="HTU97" s="219"/>
      <c r="HTV97" s="219"/>
      <c r="HTW97" s="219"/>
      <c r="HTX97" s="219"/>
      <c r="HTY97" s="219"/>
      <c r="HTZ97" s="219"/>
      <c r="HUA97" s="219"/>
      <c r="HUB97" s="219"/>
      <c r="HUC97" s="219"/>
      <c r="HUD97" s="219"/>
      <c r="HUE97" s="219"/>
      <c r="HUF97" s="219"/>
      <c r="HUG97" s="219"/>
      <c r="HUH97" s="219"/>
      <c r="HUI97" s="219"/>
      <c r="HUJ97" s="219"/>
      <c r="HUK97" s="219"/>
      <c r="HUL97" s="219"/>
      <c r="HUM97" s="219"/>
      <c r="HUN97" s="219"/>
      <c r="HUO97" s="219"/>
      <c r="HUP97" s="219"/>
      <c r="HUQ97" s="219"/>
      <c r="HUR97" s="219"/>
      <c r="HUS97" s="219"/>
      <c r="HUT97" s="219"/>
      <c r="HUU97" s="219"/>
      <c r="HUV97" s="219"/>
      <c r="HUW97" s="219"/>
      <c r="HUX97" s="219"/>
      <c r="HUY97" s="219"/>
      <c r="HUZ97" s="219"/>
      <c r="HVA97" s="219"/>
      <c r="HVB97" s="219"/>
      <c r="HVC97" s="219"/>
      <c r="HVD97" s="219"/>
      <c r="HVE97" s="219"/>
      <c r="HVF97" s="219"/>
      <c r="HVG97" s="219"/>
      <c r="HVH97" s="219"/>
      <c r="HVI97" s="219"/>
      <c r="HVJ97" s="219"/>
      <c r="HVK97" s="219"/>
      <c r="HVL97" s="219"/>
      <c r="HVM97" s="219"/>
      <c r="HVN97" s="219"/>
      <c r="HVO97" s="219"/>
      <c r="HVP97" s="219"/>
      <c r="HVQ97" s="219"/>
      <c r="HVR97" s="219"/>
      <c r="HVS97" s="219"/>
      <c r="HVT97" s="219"/>
      <c r="HVU97" s="219"/>
      <c r="HVV97" s="219"/>
      <c r="HVW97" s="219"/>
      <c r="HVX97" s="219"/>
      <c r="HVY97" s="219"/>
      <c r="HVZ97" s="219"/>
      <c r="HWA97" s="219"/>
      <c r="HWB97" s="219"/>
      <c r="HWC97" s="219"/>
      <c r="HWD97" s="219"/>
      <c r="HWE97" s="219"/>
      <c r="HWF97" s="219"/>
      <c r="HWG97" s="219"/>
      <c r="HWH97" s="219"/>
      <c r="HWI97" s="219"/>
      <c r="HWJ97" s="219"/>
      <c r="HWK97" s="219"/>
      <c r="HWL97" s="219"/>
      <c r="HWM97" s="219"/>
      <c r="HWN97" s="219"/>
      <c r="HWO97" s="219"/>
      <c r="HWP97" s="219"/>
      <c r="HWQ97" s="219"/>
      <c r="HWR97" s="219"/>
      <c r="HWS97" s="219"/>
      <c r="HWT97" s="219"/>
      <c r="HWU97" s="219"/>
      <c r="HWV97" s="219"/>
      <c r="HWW97" s="219"/>
      <c r="HWX97" s="219"/>
      <c r="HWY97" s="219"/>
      <c r="HWZ97" s="219"/>
      <c r="HXA97" s="219"/>
      <c r="HXB97" s="219"/>
      <c r="HXC97" s="219"/>
      <c r="HXD97" s="219"/>
      <c r="HXE97" s="219"/>
      <c r="HXF97" s="219"/>
      <c r="HXG97" s="219"/>
      <c r="HXH97" s="219"/>
      <c r="HXI97" s="219"/>
      <c r="HXJ97" s="219"/>
      <c r="HXK97" s="219"/>
      <c r="HXL97" s="219"/>
      <c r="HXM97" s="219"/>
      <c r="HXN97" s="219"/>
      <c r="HXO97" s="219"/>
      <c r="HXP97" s="219"/>
      <c r="HXQ97" s="219"/>
      <c r="HXR97" s="219"/>
      <c r="HXS97" s="219"/>
      <c r="HXT97" s="219"/>
      <c r="HXU97" s="219"/>
      <c r="HXV97" s="219"/>
      <c r="HXW97" s="219"/>
      <c r="HXX97" s="219"/>
      <c r="HXY97" s="219"/>
      <c r="HXZ97" s="219"/>
      <c r="HYA97" s="219"/>
      <c r="HYB97" s="219"/>
      <c r="HYC97" s="219"/>
      <c r="HYD97" s="219"/>
      <c r="HYE97" s="219"/>
      <c r="HYF97" s="219"/>
      <c r="HYG97" s="219"/>
      <c r="HYH97" s="219"/>
      <c r="HYI97" s="219"/>
      <c r="HYJ97" s="219"/>
      <c r="HYK97" s="219"/>
      <c r="HYL97" s="219"/>
      <c r="HYM97" s="219"/>
      <c r="HYN97" s="219"/>
      <c r="HYO97" s="219"/>
      <c r="HYP97" s="219"/>
      <c r="HYQ97" s="219"/>
      <c r="HYR97" s="219"/>
      <c r="HYS97" s="219"/>
      <c r="HYT97" s="219"/>
      <c r="HYU97" s="219"/>
      <c r="HYV97" s="219"/>
      <c r="HYW97" s="219"/>
      <c r="HYX97" s="219"/>
      <c r="HYY97" s="219"/>
      <c r="HYZ97" s="219"/>
      <c r="HZA97" s="219"/>
      <c r="HZB97" s="219"/>
      <c r="HZC97" s="219"/>
      <c r="HZD97" s="219"/>
      <c r="HZE97" s="219"/>
      <c r="HZF97" s="219"/>
      <c r="HZG97" s="219"/>
      <c r="HZH97" s="219"/>
      <c r="HZI97" s="219"/>
      <c r="HZJ97" s="219"/>
      <c r="HZK97" s="219"/>
      <c r="HZL97" s="219"/>
      <c r="HZM97" s="219"/>
      <c r="HZN97" s="219"/>
      <c r="HZO97" s="219"/>
      <c r="HZP97" s="219"/>
      <c r="HZQ97" s="219"/>
      <c r="HZR97" s="219"/>
      <c r="HZS97" s="219"/>
      <c r="HZT97" s="219"/>
      <c r="HZU97" s="219"/>
      <c r="HZV97" s="219"/>
      <c r="HZW97" s="219"/>
      <c r="HZX97" s="219"/>
      <c r="HZY97" s="219"/>
      <c r="HZZ97" s="219"/>
      <c r="IAA97" s="219"/>
      <c r="IAB97" s="219"/>
      <c r="IAC97" s="219"/>
      <c r="IAD97" s="219"/>
      <c r="IAE97" s="219"/>
      <c r="IAF97" s="219"/>
      <c r="IAG97" s="219"/>
      <c r="IAH97" s="219"/>
      <c r="IAI97" s="219"/>
      <c r="IAJ97" s="219"/>
      <c r="IAK97" s="219"/>
      <c r="IAL97" s="219"/>
      <c r="IAM97" s="219"/>
      <c r="IAN97" s="219"/>
      <c r="IAO97" s="219"/>
      <c r="IAP97" s="219"/>
      <c r="IAQ97" s="219"/>
      <c r="IAR97" s="219"/>
      <c r="IAS97" s="219"/>
      <c r="IAT97" s="219"/>
      <c r="IAU97" s="219"/>
      <c r="IAV97" s="219"/>
      <c r="IAW97" s="219"/>
      <c r="IAX97" s="219"/>
      <c r="IAY97" s="219"/>
      <c r="IAZ97" s="219"/>
      <c r="IBA97" s="219"/>
      <c r="IBB97" s="219"/>
      <c r="IBC97" s="219"/>
      <c r="IBD97" s="219"/>
      <c r="IBE97" s="219"/>
      <c r="IBF97" s="219"/>
      <c r="IBG97" s="219"/>
      <c r="IBH97" s="219"/>
      <c r="IBI97" s="219"/>
      <c r="IBJ97" s="219"/>
      <c r="IBK97" s="219"/>
      <c r="IBL97" s="219"/>
      <c r="IBM97" s="219"/>
      <c r="IBN97" s="219"/>
      <c r="IBO97" s="219"/>
      <c r="IBP97" s="219"/>
      <c r="IBQ97" s="219"/>
      <c r="IBR97" s="219"/>
      <c r="IBS97" s="219"/>
      <c r="IBT97" s="219"/>
      <c r="IBU97" s="219"/>
      <c r="IBV97" s="219"/>
      <c r="IBW97" s="219"/>
      <c r="IBX97" s="219"/>
      <c r="IBY97" s="219"/>
      <c r="IBZ97" s="219"/>
      <c r="ICA97" s="219"/>
      <c r="ICB97" s="219"/>
      <c r="ICC97" s="219"/>
      <c r="ICD97" s="219"/>
      <c r="ICE97" s="219"/>
      <c r="ICF97" s="219"/>
      <c r="ICG97" s="219"/>
      <c r="ICH97" s="219"/>
      <c r="ICI97" s="219"/>
      <c r="ICJ97" s="219"/>
      <c r="ICK97" s="219"/>
      <c r="ICL97" s="219"/>
      <c r="ICM97" s="219"/>
      <c r="ICN97" s="219"/>
      <c r="ICO97" s="219"/>
      <c r="ICP97" s="219"/>
      <c r="ICQ97" s="219"/>
      <c r="ICR97" s="219"/>
      <c r="ICS97" s="219"/>
      <c r="ICT97" s="219"/>
      <c r="ICU97" s="219"/>
      <c r="ICV97" s="219"/>
      <c r="ICW97" s="219"/>
      <c r="ICX97" s="219"/>
      <c r="ICY97" s="219"/>
      <c r="ICZ97" s="219"/>
      <c r="IDA97" s="219"/>
      <c r="IDB97" s="219"/>
      <c r="IDC97" s="219"/>
      <c r="IDD97" s="219"/>
      <c r="IDE97" s="219"/>
      <c r="IDF97" s="219"/>
      <c r="IDG97" s="219"/>
      <c r="IDH97" s="219"/>
      <c r="IDI97" s="219"/>
      <c r="IDJ97" s="219"/>
      <c r="IDK97" s="219"/>
      <c r="IDL97" s="219"/>
      <c r="IDM97" s="219"/>
      <c r="IDN97" s="219"/>
      <c r="IDO97" s="219"/>
      <c r="IDP97" s="219"/>
      <c r="IDQ97" s="219"/>
      <c r="IDR97" s="219"/>
      <c r="IDS97" s="219"/>
      <c r="IDT97" s="219"/>
      <c r="IDU97" s="219"/>
      <c r="IDV97" s="219"/>
      <c r="IDW97" s="219"/>
      <c r="IDX97" s="219"/>
      <c r="IDY97" s="219"/>
      <c r="IDZ97" s="219"/>
      <c r="IEA97" s="219"/>
      <c r="IEB97" s="219"/>
      <c r="IEC97" s="219"/>
      <c r="IED97" s="219"/>
      <c r="IEE97" s="219"/>
      <c r="IEF97" s="219"/>
      <c r="IEG97" s="219"/>
      <c r="IEH97" s="219"/>
      <c r="IEI97" s="219"/>
      <c r="IEJ97" s="219"/>
      <c r="IEK97" s="219"/>
      <c r="IEL97" s="219"/>
      <c r="IEM97" s="219"/>
      <c r="IEN97" s="219"/>
      <c r="IEO97" s="219"/>
      <c r="IEP97" s="219"/>
      <c r="IEQ97" s="219"/>
      <c r="IER97" s="219"/>
      <c r="IES97" s="219"/>
      <c r="IET97" s="219"/>
      <c r="IEU97" s="219"/>
      <c r="IEV97" s="219"/>
      <c r="IEW97" s="219"/>
      <c r="IEX97" s="219"/>
      <c r="IEY97" s="219"/>
      <c r="IEZ97" s="219"/>
      <c r="IFA97" s="219"/>
      <c r="IFB97" s="219"/>
      <c r="IFC97" s="219"/>
      <c r="IFD97" s="219"/>
      <c r="IFE97" s="219"/>
      <c r="IFF97" s="219"/>
      <c r="IFG97" s="219"/>
      <c r="IFH97" s="219"/>
      <c r="IFI97" s="219"/>
      <c r="IFJ97" s="219"/>
      <c r="IFK97" s="219"/>
      <c r="IFL97" s="219"/>
      <c r="IFM97" s="219"/>
      <c r="IFN97" s="219"/>
      <c r="IFO97" s="219"/>
      <c r="IFP97" s="219"/>
      <c r="IFQ97" s="219"/>
      <c r="IFR97" s="219"/>
      <c r="IFS97" s="219"/>
      <c r="IFT97" s="219"/>
      <c r="IFU97" s="219"/>
      <c r="IFV97" s="219"/>
      <c r="IFW97" s="219"/>
      <c r="IFX97" s="219"/>
      <c r="IFY97" s="219"/>
      <c r="IFZ97" s="219"/>
      <c r="IGA97" s="219"/>
      <c r="IGB97" s="219"/>
      <c r="IGC97" s="219"/>
      <c r="IGD97" s="219"/>
      <c r="IGE97" s="219"/>
      <c r="IGF97" s="219"/>
      <c r="IGG97" s="219"/>
      <c r="IGH97" s="219"/>
      <c r="IGI97" s="219"/>
      <c r="IGJ97" s="219"/>
      <c r="IGK97" s="219"/>
      <c r="IGL97" s="219"/>
      <c r="IGM97" s="219"/>
      <c r="IGN97" s="219"/>
      <c r="IGO97" s="219"/>
      <c r="IGP97" s="219"/>
      <c r="IGQ97" s="219"/>
      <c r="IGR97" s="219"/>
      <c r="IGS97" s="219"/>
      <c r="IGT97" s="219"/>
      <c r="IGU97" s="219"/>
      <c r="IGV97" s="219"/>
      <c r="IGW97" s="219"/>
      <c r="IGX97" s="219"/>
      <c r="IGY97" s="219"/>
      <c r="IGZ97" s="219"/>
      <c r="IHA97" s="219"/>
      <c r="IHB97" s="219"/>
      <c r="IHC97" s="219"/>
      <c r="IHD97" s="219"/>
      <c r="IHE97" s="219"/>
      <c r="IHF97" s="219"/>
      <c r="IHG97" s="219"/>
      <c r="IHH97" s="219"/>
      <c r="IHI97" s="219"/>
      <c r="IHJ97" s="219"/>
      <c r="IHK97" s="219"/>
      <c r="IHL97" s="219"/>
      <c r="IHM97" s="219"/>
      <c r="IHN97" s="219"/>
      <c r="IHO97" s="219"/>
      <c r="IHP97" s="219"/>
      <c r="IHQ97" s="219"/>
      <c r="IHR97" s="219"/>
      <c r="IHS97" s="219"/>
      <c r="IHT97" s="219"/>
      <c r="IHU97" s="219"/>
      <c r="IHV97" s="219"/>
      <c r="IHW97" s="219"/>
      <c r="IHX97" s="219"/>
      <c r="IHY97" s="219"/>
      <c r="IHZ97" s="219"/>
      <c r="IIA97" s="219"/>
      <c r="IIB97" s="219"/>
      <c r="IIC97" s="219"/>
      <c r="IID97" s="219"/>
      <c r="IIE97" s="219"/>
      <c r="IIF97" s="219"/>
      <c r="IIG97" s="219"/>
      <c r="IIH97" s="219"/>
      <c r="III97" s="219"/>
      <c r="IIJ97" s="219"/>
      <c r="IIK97" s="219"/>
      <c r="IIL97" s="219"/>
      <c r="IIM97" s="219"/>
      <c r="IIN97" s="219"/>
      <c r="IIO97" s="219"/>
      <c r="IIP97" s="219"/>
      <c r="IIQ97" s="219"/>
      <c r="IIR97" s="219"/>
      <c r="IIS97" s="219"/>
      <c r="IIT97" s="219"/>
      <c r="IIU97" s="219"/>
      <c r="IIV97" s="219"/>
      <c r="IIW97" s="219"/>
      <c r="IIX97" s="219"/>
      <c r="IIY97" s="219"/>
      <c r="IIZ97" s="219"/>
      <c r="IJA97" s="219"/>
      <c r="IJB97" s="219"/>
      <c r="IJC97" s="219"/>
      <c r="IJD97" s="219"/>
      <c r="IJE97" s="219"/>
      <c r="IJF97" s="219"/>
      <c r="IJG97" s="219"/>
      <c r="IJH97" s="219"/>
      <c r="IJI97" s="219"/>
      <c r="IJJ97" s="219"/>
      <c r="IJK97" s="219"/>
      <c r="IJL97" s="219"/>
      <c r="IJM97" s="219"/>
      <c r="IJN97" s="219"/>
      <c r="IJO97" s="219"/>
      <c r="IJP97" s="219"/>
      <c r="IJQ97" s="219"/>
      <c r="IJR97" s="219"/>
      <c r="IJS97" s="219"/>
      <c r="IJT97" s="219"/>
      <c r="IJU97" s="219"/>
      <c r="IJV97" s="219"/>
      <c r="IJW97" s="219"/>
      <c r="IJX97" s="219"/>
      <c r="IJY97" s="219"/>
      <c r="IJZ97" s="219"/>
      <c r="IKA97" s="219"/>
      <c r="IKB97" s="219"/>
      <c r="IKC97" s="219"/>
      <c r="IKD97" s="219"/>
      <c r="IKE97" s="219"/>
      <c r="IKF97" s="219"/>
      <c r="IKG97" s="219"/>
      <c r="IKH97" s="219"/>
      <c r="IKI97" s="219"/>
      <c r="IKJ97" s="219"/>
      <c r="IKK97" s="219"/>
      <c r="IKL97" s="219"/>
      <c r="IKM97" s="219"/>
      <c r="IKN97" s="219"/>
      <c r="IKO97" s="219"/>
      <c r="IKP97" s="219"/>
      <c r="IKQ97" s="219"/>
      <c r="IKR97" s="219"/>
      <c r="IKS97" s="219"/>
      <c r="IKT97" s="219"/>
      <c r="IKU97" s="219"/>
      <c r="IKV97" s="219"/>
      <c r="IKW97" s="219"/>
      <c r="IKX97" s="219"/>
      <c r="IKY97" s="219"/>
      <c r="IKZ97" s="219"/>
      <c r="ILA97" s="219"/>
      <c r="ILB97" s="219"/>
      <c r="ILC97" s="219"/>
      <c r="ILD97" s="219"/>
      <c r="ILE97" s="219"/>
      <c r="ILF97" s="219"/>
      <c r="ILG97" s="219"/>
      <c r="ILH97" s="219"/>
      <c r="ILI97" s="219"/>
      <c r="ILJ97" s="219"/>
      <c r="ILK97" s="219"/>
      <c r="ILL97" s="219"/>
      <c r="ILM97" s="219"/>
      <c r="ILN97" s="219"/>
      <c r="ILO97" s="219"/>
      <c r="ILP97" s="219"/>
      <c r="ILQ97" s="219"/>
      <c r="ILR97" s="219"/>
      <c r="ILS97" s="219"/>
      <c r="ILT97" s="219"/>
      <c r="ILU97" s="219"/>
      <c r="ILV97" s="219"/>
      <c r="ILW97" s="219"/>
      <c r="ILX97" s="219"/>
      <c r="ILY97" s="219"/>
      <c r="ILZ97" s="219"/>
      <c r="IMA97" s="219"/>
      <c r="IMB97" s="219"/>
      <c r="IMC97" s="219"/>
      <c r="IMD97" s="219"/>
      <c r="IME97" s="219"/>
      <c r="IMF97" s="219"/>
      <c r="IMG97" s="219"/>
      <c r="IMH97" s="219"/>
      <c r="IMI97" s="219"/>
      <c r="IMJ97" s="219"/>
      <c r="IMK97" s="219"/>
      <c r="IML97" s="219"/>
      <c r="IMM97" s="219"/>
      <c r="IMN97" s="219"/>
      <c r="IMO97" s="219"/>
      <c r="IMP97" s="219"/>
      <c r="IMQ97" s="219"/>
      <c r="IMR97" s="219"/>
      <c r="IMS97" s="219"/>
      <c r="IMT97" s="219"/>
      <c r="IMU97" s="219"/>
      <c r="IMV97" s="219"/>
      <c r="IMW97" s="219"/>
      <c r="IMX97" s="219"/>
      <c r="IMY97" s="219"/>
      <c r="IMZ97" s="219"/>
      <c r="INA97" s="219"/>
      <c r="INB97" s="219"/>
      <c r="INC97" s="219"/>
      <c r="IND97" s="219"/>
      <c r="INE97" s="219"/>
      <c r="INF97" s="219"/>
      <c r="ING97" s="219"/>
      <c r="INH97" s="219"/>
      <c r="INI97" s="219"/>
      <c r="INJ97" s="219"/>
      <c r="INK97" s="219"/>
      <c r="INL97" s="219"/>
      <c r="INM97" s="219"/>
      <c r="INN97" s="219"/>
      <c r="INO97" s="219"/>
      <c r="INP97" s="219"/>
      <c r="INQ97" s="219"/>
      <c r="INR97" s="219"/>
      <c r="INS97" s="219"/>
      <c r="INT97" s="219"/>
      <c r="INU97" s="219"/>
      <c r="INV97" s="219"/>
      <c r="INW97" s="219"/>
      <c r="INX97" s="219"/>
      <c r="INY97" s="219"/>
      <c r="INZ97" s="219"/>
      <c r="IOA97" s="219"/>
      <c r="IOB97" s="219"/>
      <c r="IOC97" s="219"/>
      <c r="IOD97" s="219"/>
      <c r="IOE97" s="219"/>
      <c r="IOF97" s="219"/>
      <c r="IOG97" s="219"/>
      <c r="IOH97" s="219"/>
      <c r="IOI97" s="219"/>
      <c r="IOJ97" s="219"/>
      <c r="IOK97" s="219"/>
      <c r="IOL97" s="219"/>
      <c r="IOM97" s="219"/>
      <c r="ION97" s="219"/>
      <c r="IOO97" s="219"/>
      <c r="IOP97" s="219"/>
      <c r="IOQ97" s="219"/>
      <c r="IOR97" s="219"/>
      <c r="IOS97" s="219"/>
      <c r="IOT97" s="219"/>
      <c r="IOU97" s="219"/>
      <c r="IOV97" s="219"/>
      <c r="IOW97" s="219"/>
      <c r="IOX97" s="219"/>
      <c r="IOY97" s="219"/>
      <c r="IOZ97" s="219"/>
      <c r="IPA97" s="219"/>
      <c r="IPB97" s="219"/>
      <c r="IPC97" s="219"/>
      <c r="IPD97" s="219"/>
      <c r="IPE97" s="219"/>
      <c r="IPF97" s="219"/>
      <c r="IPG97" s="219"/>
      <c r="IPH97" s="219"/>
      <c r="IPI97" s="219"/>
      <c r="IPJ97" s="219"/>
      <c r="IPK97" s="219"/>
      <c r="IPL97" s="219"/>
      <c r="IPM97" s="219"/>
      <c r="IPN97" s="219"/>
      <c r="IPO97" s="219"/>
      <c r="IPP97" s="219"/>
      <c r="IPQ97" s="219"/>
      <c r="IPR97" s="219"/>
      <c r="IPS97" s="219"/>
      <c r="IPT97" s="219"/>
      <c r="IPU97" s="219"/>
      <c r="IPV97" s="219"/>
      <c r="IPW97" s="219"/>
      <c r="IPX97" s="219"/>
      <c r="IPY97" s="219"/>
      <c r="IPZ97" s="219"/>
      <c r="IQA97" s="219"/>
      <c r="IQB97" s="219"/>
      <c r="IQC97" s="219"/>
      <c r="IQD97" s="219"/>
      <c r="IQE97" s="219"/>
      <c r="IQF97" s="219"/>
      <c r="IQG97" s="219"/>
      <c r="IQH97" s="219"/>
      <c r="IQI97" s="219"/>
      <c r="IQJ97" s="219"/>
      <c r="IQK97" s="219"/>
      <c r="IQL97" s="219"/>
      <c r="IQM97" s="219"/>
      <c r="IQN97" s="219"/>
      <c r="IQO97" s="219"/>
      <c r="IQP97" s="219"/>
      <c r="IQQ97" s="219"/>
      <c r="IQR97" s="219"/>
      <c r="IQS97" s="219"/>
      <c r="IQT97" s="219"/>
      <c r="IQU97" s="219"/>
      <c r="IQV97" s="219"/>
      <c r="IQW97" s="219"/>
      <c r="IQX97" s="219"/>
      <c r="IQY97" s="219"/>
      <c r="IQZ97" s="219"/>
      <c r="IRA97" s="219"/>
      <c r="IRB97" s="219"/>
      <c r="IRC97" s="219"/>
      <c r="IRD97" s="219"/>
      <c r="IRE97" s="219"/>
      <c r="IRF97" s="219"/>
      <c r="IRG97" s="219"/>
      <c r="IRH97" s="219"/>
      <c r="IRI97" s="219"/>
      <c r="IRJ97" s="219"/>
      <c r="IRK97" s="219"/>
      <c r="IRL97" s="219"/>
      <c r="IRM97" s="219"/>
      <c r="IRN97" s="219"/>
      <c r="IRO97" s="219"/>
      <c r="IRP97" s="219"/>
      <c r="IRQ97" s="219"/>
      <c r="IRR97" s="219"/>
      <c r="IRS97" s="219"/>
      <c r="IRT97" s="219"/>
      <c r="IRU97" s="219"/>
      <c r="IRV97" s="219"/>
      <c r="IRW97" s="219"/>
      <c r="IRX97" s="219"/>
      <c r="IRY97" s="219"/>
      <c r="IRZ97" s="219"/>
      <c r="ISA97" s="219"/>
      <c r="ISB97" s="219"/>
      <c r="ISC97" s="219"/>
      <c r="ISD97" s="219"/>
      <c r="ISE97" s="219"/>
      <c r="ISF97" s="219"/>
      <c r="ISG97" s="219"/>
      <c r="ISH97" s="219"/>
      <c r="ISI97" s="219"/>
      <c r="ISJ97" s="219"/>
      <c r="ISK97" s="219"/>
      <c r="ISL97" s="219"/>
      <c r="ISM97" s="219"/>
      <c r="ISN97" s="219"/>
      <c r="ISO97" s="219"/>
      <c r="ISP97" s="219"/>
      <c r="ISQ97" s="219"/>
      <c r="ISR97" s="219"/>
      <c r="ISS97" s="219"/>
      <c r="IST97" s="219"/>
      <c r="ISU97" s="219"/>
      <c r="ISV97" s="219"/>
      <c r="ISW97" s="219"/>
      <c r="ISX97" s="219"/>
      <c r="ISY97" s="219"/>
      <c r="ISZ97" s="219"/>
      <c r="ITA97" s="219"/>
      <c r="ITB97" s="219"/>
      <c r="ITC97" s="219"/>
      <c r="ITD97" s="219"/>
      <c r="ITE97" s="219"/>
      <c r="ITF97" s="219"/>
      <c r="ITG97" s="219"/>
      <c r="ITH97" s="219"/>
      <c r="ITI97" s="219"/>
      <c r="ITJ97" s="219"/>
      <c r="ITK97" s="219"/>
      <c r="ITL97" s="219"/>
      <c r="ITM97" s="219"/>
      <c r="ITN97" s="219"/>
      <c r="ITO97" s="219"/>
      <c r="ITP97" s="219"/>
      <c r="ITQ97" s="219"/>
      <c r="ITR97" s="219"/>
      <c r="ITS97" s="219"/>
      <c r="ITT97" s="219"/>
      <c r="ITU97" s="219"/>
      <c r="ITV97" s="219"/>
      <c r="ITW97" s="219"/>
      <c r="ITX97" s="219"/>
      <c r="ITY97" s="219"/>
      <c r="ITZ97" s="219"/>
      <c r="IUA97" s="219"/>
      <c r="IUB97" s="219"/>
      <c r="IUC97" s="219"/>
      <c r="IUD97" s="219"/>
      <c r="IUE97" s="219"/>
      <c r="IUF97" s="219"/>
      <c r="IUG97" s="219"/>
      <c r="IUH97" s="219"/>
      <c r="IUI97" s="219"/>
      <c r="IUJ97" s="219"/>
      <c r="IUK97" s="219"/>
      <c r="IUL97" s="219"/>
      <c r="IUM97" s="219"/>
      <c r="IUN97" s="219"/>
      <c r="IUO97" s="219"/>
      <c r="IUP97" s="219"/>
      <c r="IUQ97" s="219"/>
      <c r="IUR97" s="219"/>
      <c r="IUS97" s="219"/>
      <c r="IUT97" s="219"/>
      <c r="IUU97" s="219"/>
      <c r="IUV97" s="219"/>
      <c r="IUW97" s="219"/>
      <c r="IUX97" s="219"/>
      <c r="IUY97" s="219"/>
      <c r="IUZ97" s="219"/>
      <c r="IVA97" s="219"/>
      <c r="IVB97" s="219"/>
      <c r="IVC97" s="219"/>
      <c r="IVD97" s="219"/>
      <c r="IVE97" s="219"/>
      <c r="IVF97" s="219"/>
      <c r="IVG97" s="219"/>
      <c r="IVH97" s="219"/>
      <c r="IVI97" s="219"/>
      <c r="IVJ97" s="219"/>
      <c r="IVK97" s="219"/>
      <c r="IVL97" s="219"/>
      <c r="IVM97" s="219"/>
      <c r="IVN97" s="219"/>
      <c r="IVO97" s="219"/>
      <c r="IVP97" s="219"/>
      <c r="IVQ97" s="219"/>
      <c r="IVR97" s="219"/>
      <c r="IVS97" s="219"/>
      <c r="IVT97" s="219"/>
      <c r="IVU97" s="219"/>
      <c r="IVV97" s="219"/>
      <c r="IVW97" s="219"/>
      <c r="IVX97" s="219"/>
      <c r="IVY97" s="219"/>
      <c r="IVZ97" s="219"/>
      <c r="IWA97" s="219"/>
      <c r="IWB97" s="219"/>
      <c r="IWC97" s="219"/>
      <c r="IWD97" s="219"/>
      <c r="IWE97" s="219"/>
      <c r="IWF97" s="219"/>
      <c r="IWG97" s="219"/>
      <c r="IWH97" s="219"/>
      <c r="IWI97" s="219"/>
      <c r="IWJ97" s="219"/>
      <c r="IWK97" s="219"/>
      <c r="IWL97" s="219"/>
      <c r="IWM97" s="219"/>
      <c r="IWN97" s="219"/>
      <c r="IWO97" s="219"/>
      <c r="IWP97" s="219"/>
      <c r="IWQ97" s="219"/>
      <c r="IWR97" s="219"/>
      <c r="IWS97" s="219"/>
      <c r="IWT97" s="219"/>
      <c r="IWU97" s="219"/>
      <c r="IWV97" s="219"/>
      <c r="IWW97" s="219"/>
      <c r="IWX97" s="219"/>
      <c r="IWY97" s="219"/>
      <c r="IWZ97" s="219"/>
      <c r="IXA97" s="219"/>
      <c r="IXB97" s="219"/>
      <c r="IXC97" s="219"/>
      <c r="IXD97" s="219"/>
      <c r="IXE97" s="219"/>
      <c r="IXF97" s="219"/>
      <c r="IXG97" s="219"/>
      <c r="IXH97" s="219"/>
      <c r="IXI97" s="219"/>
      <c r="IXJ97" s="219"/>
      <c r="IXK97" s="219"/>
      <c r="IXL97" s="219"/>
      <c r="IXM97" s="219"/>
      <c r="IXN97" s="219"/>
      <c r="IXO97" s="219"/>
      <c r="IXP97" s="219"/>
      <c r="IXQ97" s="219"/>
      <c r="IXR97" s="219"/>
      <c r="IXS97" s="219"/>
      <c r="IXT97" s="219"/>
      <c r="IXU97" s="219"/>
      <c r="IXV97" s="219"/>
      <c r="IXW97" s="219"/>
      <c r="IXX97" s="219"/>
      <c r="IXY97" s="219"/>
      <c r="IXZ97" s="219"/>
      <c r="IYA97" s="219"/>
      <c r="IYB97" s="219"/>
      <c r="IYC97" s="219"/>
      <c r="IYD97" s="219"/>
      <c r="IYE97" s="219"/>
      <c r="IYF97" s="219"/>
      <c r="IYG97" s="219"/>
      <c r="IYH97" s="219"/>
      <c r="IYI97" s="219"/>
      <c r="IYJ97" s="219"/>
      <c r="IYK97" s="219"/>
      <c r="IYL97" s="219"/>
      <c r="IYM97" s="219"/>
      <c r="IYN97" s="219"/>
      <c r="IYO97" s="219"/>
      <c r="IYP97" s="219"/>
      <c r="IYQ97" s="219"/>
      <c r="IYR97" s="219"/>
      <c r="IYS97" s="219"/>
      <c r="IYT97" s="219"/>
      <c r="IYU97" s="219"/>
      <c r="IYV97" s="219"/>
      <c r="IYW97" s="219"/>
      <c r="IYX97" s="219"/>
      <c r="IYY97" s="219"/>
      <c r="IYZ97" s="219"/>
      <c r="IZA97" s="219"/>
      <c r="IZB97" s="219"/>
      <c r="IZC97" s="219"/>
      <c r="IZD97" s="219"/>
      <c r="IZE97" s="219"/>
      <c r="IZF97" s="219"/>
      <c r="IZG97" s="219"/>
      <c r="IZH97" s="219"/>
      <c r="IZI97" s="219"/>
      <c r="IZJ97" s="219"/>
      <c r="IZK97" s="219"/>
      <c r="IZL97" s="219"/>
      <c r="IZM97" s="219"/>
      <c r="IZN97" s="219"/>
      <c r="IZO97" s="219"/>
      <c r="IZP97" s="219"/>
      <c r="IZQ97" s="219"/>
      <c r="IZR97" s="219"/>
      <c r="IZS97" s="219"/>
      <c r="IZT97" s="219"/>
      <c r="IZU97" s="219"/>
      <c r="IZV97" s="219"/>
      <c r="IZW97" s="219"/>
      <c r="IZX97" s="219"/>
      <c r="IZY97" s="219"/>
      <c r="IZZ97" s="219"/>
      <c r="JAA97" s="219"/>
      <c r="JAB97" s="219"/>
      <c r="JAC97" s="219"/>
      <c r="JAD97" s="219"/>
      <c r="JAE97" s="219"/>
      <c r="JAF97" s="219"/>
      <c r="JAG97" s="219"/>
      <c r="JAH97" s="219"/>
      <c r="JAI97" s="219"/>
      <c r="JAJ97" s="219"/>
      <c r="JAK97" s="219"/>
      <c r="JAL97" s="219"/>
      <c r="JAM97" s="219"/>
      <c r="JAN97" s="219"/>
      <c r="JAO97" s="219"/>
      <c r="JAP97" s="219"/>
      <c r="JAQ97" s="219"/>
      <c r="JAR97" s="219"/>
      <c r="JAS97" s="219"/>
      <c r="JAT97" s="219"/>
      <c r="JAU97" s="219"/>
      <c r="JAV97" s="219"/>
      <c r="JAW97" s="219"/>
      <c r="JAX97" s="219"/>
      <c r="JAY97" s="219"/>
      <c r="JAZ97" s="219"/>
      <c r="JBA97" s="219"/>
      <c r="JBB97" s="219"/>
      <c r="JBC97" s="219"/>
      <c r="JBD97" s="219"/>
      <c r="JBE97" s="219"/>
      <c r="JBF97" s="219"/>
      <c r="JBG97" s="219"/>
      <c r="JBH97" s="219"/>
      <c r="JBI97" s="219"/>
      <c r="JBJ97" s="219"/>
      <c r="JBK97" s="219"/>
      <c r="JBL97" s="219"/>
      <c r="JBM97" s="219"/>
      <c r="JBN97" s="219"/>
      <c r="JBO97" s="219"/>
      <c r="JBP97" s="219"/>
      <c r="JBQ97" s="219"/>
      <c r="JBR97" s="219"/>
      <c r="JBS97" s="219"/>
      <c r="JBT97" s="219"/>
      <c r="JBU97" s="219"/>
      <c r="JBV97" s="219"/>
      <c r="JBW97" s="219"/>
      <c r="JBX97" s="219"/>
      <c r="JBY97" s="219"/>
      <c r="JBZ97" s="219"/>
      <c r="JCA97" s="219"/>
      <c r="JCB97" s="219"/>
      <c r="JCC97" s="219"/>
      <c r="JCD97" s="219"/>
      <c r="JCE97" s="219"/>
      <c r="JCF97" s="219"/>
      <c r="JCG97" s="219"/>
      <c r="JCH97" s="219"/>
      <c r="JCI97" s="219"/>
      <c r="JCJ97" s="219"/>
      <c r="JCK97" s="219"/>
      <c r="JCL97" s="219"/>
      <c r="JCM97" s="219"/>
      <c r="JCN97" s="219"/>
      <c r="JCO97" s="219"/>
      <c r="JCP97" s="219"/>
      <c r="JCQ97" s="219"/>
      <c r="JCR97" s="219"/>
      <c r="JCS97" s="219"/>
      <c r="JCT97" s="219"/>
      <c r="JCU97" s="219"/>
      <c r="JCV97" s="219"/>
      <c r="JCW97" s="219"/>
      <c r="JCX97" s="219"/>
      <c r="JCY97" s="219"/>
      <c r="JCZ97" s="219"/>
      <c r="JDA97" s="219"/>
      <c r="JDB97" s="219"/>
      <c r="JDC97" s="219"/>
      <c r="JDD97" s="219"/>
      <c r="JDE97" s="219"/>
      <c r="JDF97" s="219"/>
      <c r="JDG97" s="219"/>
      <c r="JDH97" s="219"/>
      <c r="JDI97" s="219"/>
      <c r="JDJ97" s="219"/>
      <c r="JDK97" s="219"/>
      <c r="JDL97" s="219"/>
      <c r="JDM97" s="219"/>
      <c r="JDN97" s="219"/>
      <c r="JDO97" s="219"/>
      <c r="JDP97" s="219"/>
      <c r="JDQ97" s="219"/>
      <c r="JDR97" s="219"/>
      <c r="JDS97" s="219"/>
      <c r="JDT97" s="219"/>
      <c r="JDU97" s="219"/>
      <c r="JDV97" s="219"/>
      <c r="JDW97" s="219"/>
      <c r="JDX97" s="219"/>
      <c r="JDY97" s="219"/>
      <c r="JDZ97" s="219"/>
      <c r="JEA97" s="219"/>
      <c r="JEB97" s="219"/>
      <c r="JEC97" s="219"/>
      <c r="JED97" s="219"/>
      <c r="JEE97" s="219"/>
      <c r="JEF97" s="219"/>
      <c r="JEG97" s="219"/>
      <c r="JEH97" s="219"/>
      <c r="JEI97" s="219"/>
      <c r="JEJ97" s="219"/>
      <c r="JEK97" s="219"/>
      <c r="JEL97" s="219"/>
      <c r="JEM97" s="219"/>
      <c r="JEN97" s="219"/>
      <c r="JEO97" s="219"/>
      <c r="JEP97" s="219"/>
      <c r="JEQ97" s="219"/>
      <c r="JER97" s="219"/>
      <c r="JES97" s="219"/>
      <c r="JET97" s="219"/>
      <c r="JEU97" s="219"/>
      <c r="JEV97" s="219"/>
      <c r="JEW97" s="219"/>
      <c r="JEX97" s="219"/>
      <c r="JEY97" s="219"/>
      <c r="JEZ97" s="219"/>
      <c r="JFA97" s="219"/>
      <c r="JFB97" s="219"/>
      <c r="JFC97" s="219"/>
      <c r="JFD97" s="219"/>
      <c r="JFE97" s="219"/>
      <c r="JFF97" s="219"/>
      <c r="JFG97" s="219"/>
      <c r="JFH97" s="219"/>
      <c r="JFI97" s="219"/>
      <c r="JFJ97" s="219"/>
      <c r="JFK97" s="219"/>
      <c r="JFL97" s="219"/>
      <c r="JFM97" s="219"/>
      <c r="JFN97" s="219"/>
      <c r="JFO97" s="219"/>
      <c r="JFP97" s="219"/>
      <c r="JFQ97" s="219"/>
      <c r="JFR97" s="219"/>
      <c r="JFS97" s="219"/>
      <c r="JFT97" s="219"/>
      <c r="JFU97" s="219"/>
      <c r="JFV97" s="219"/>
      <c r="JFW97" s="219"/>
      <c r="JFX97" s="219"/>
      <c r="JFY97" s="219"/>
      <c r="JFZ97" s="219"/>
      <c r="JGA97" s="219"/>
      <c r="JGB97" s="219"/>
      <c r="JGC97" s="219"/>
      <c r="JGD97" s="219"/>
      <c r="JGE97" s="219"/>
      <c r="JGF97" s="219"/>
      <c r="JGG97" s="219"/>
      <c r="JGH97" s="219"/>
      <c r="JGI97" s="219"/>
      <c r="JGJ97" s="219"/>
      <c r="JGK97" s="219"/>
      <c r="JGL97" s="219"/>
      <c r="JGM97" s="219"/>
      <c r="JGN97" s="219"/>
      <c r="JGO97" s="219"/>
      <c r="JGP97" s="219"/>
      <c r="JGQ97" s="219"/>
      <c r="JGR97" s="219"/>
      <c r="JGS97" s="219"/>
      <c r="JGT97" s="219"/>
      <c r="JGU97" s="219"/>
      <c r="JGV97" s="219"/>
      <c r="JGW97" s="219"/>
      <c r="JGX97" s="219"/>
      <c r="JGY97" s="219"/>
      <c r="JGZ97" s="219"/>
      <c r="JHA97" s="219"/>
      <c r="JHB97" s="219"/>
      <c r="JHC97" s="219"/>
      <c r="JHD97" s="219"/>
      <c r="JHE97" s="219"/>
      <c r="JHF97" s="219"/>
      <c r="JHG97" s="219"/>
      <c r="JHH97" s="219"/>
      <c r="JHI97" s="219"/>
      <c r="JHJ97" s="219"/>
      <c r="JHK97" s="219"/>
      <c r="JHL97" s="219"/>
      <c r="JHM97" s="219"/>
      <c r="JHN97" s="219"/>
      <c r="JHO97" s="219"/>
      <c r="JHP97" s="219"/>
      <c r="JHQ97" s="219"/>
      <c r="JHR97" s="219"/>
      <c r="JHS97" s="219"/>
      <c r="JHT97" s="219"/>
      <c r="JHU97" s="219"/>
      <c r="JHV97" s="219"/>
      <c r="JHW97" s="219"/>
      <c r="JHX97" s="219"/>
      <c r="JHY97" s="219"/>
      <c r="JHZ97" s="219"/>
      <c r="JIA97" s="219"/>
      <c r="JIB97" s="219"/>
      <c r="JIC97" s="219"/>
      <c r="JID97" s="219"/>
      <c r="JIE97" s="219"/>
      <c r="JIF97" s="219"/>
      <c r="JIG97" s="219"/>
      <c r="JIH97" s="219"/>
      <c r="JII97" s="219"/>
      <c r="JIJ97" s="219"/>
      <c r="JIK97" s="219"/>
      <c r="JIL97" s="219"/>
      <c r="JIM97" s="219"/>
      <c r="JIN97" s="219"/>
      <c r="JIO97" s="219"/>
      <c r="JIP97" s="219"/>
      <c r="JIQ97" s="219"/>
      <c r="JIR97" s="219"/>
      <c r="JIS97" s="219"/>
      <c r="JIT97" s="219"/>
      <c r="JIU97" s="219"/>
      <c r="JIV97" s="219"/>
      <c r="JIW97" s="219"/>
      <c r="JIX97" s="219"/>
      <c r="JIY97" s="219"/>
      <c r="JIZ97" s="219"/>
      <c r="JJA97" s="219"/>
      <c r="JJB97" s="219"/>
      <c r="JJC97" s="219"/>
      <c r="JJD97" s="219"/>
      <c r="JJE97" s="219"/>
      <c r="JJF97" s="219"/>
      <c r="JJG97" s="219"/>
      <c r="JJH97" s="219"/>
      <c r="JJI97" s="219"/>
      <c r="JJJ97" s="219"/>
      <c r="JJK97" s="219"/>
      <c r="JJL97" s="219"/>
      <c r="JJM97" s="219"/>
      <c r="JJN97" s="219"/>
      <c r="JJO97" s="219"/>
      <c r="JJP97" s="219"/>
      <c r="JJQ97" s="219"/>
      <c r="JJR97" s="219"/>
      <c r="JJS97" s="219"/>
      <c r="JJT97" s="219"/>
      <c r="JJU97" s="219"/>
      <c r="JJV97" s="219"/>
      <c r="JJW97" s="219"/>
      <c r="JJX97" s="219"/>
      <c r="JJY97" s="219"/>
      <c r="JJZ97" s="219"/>
      <c r="JKA97" s="219"/>
      <c r="JKB97" s="219"/>
      <c r="JKC97" s="219"/>
      <c r="JKD97" s="219"/>
      <c r="JKE97" s="219"/>
      <c r="JKF97" s="219"/>
      <c r="JKG97" s="219"/>
      <c r="JKH97" s="219"/>
      <c r="JKI97" s="219"/>
      <c r="JKJ97" s="219"/>
      <c r="JKK97" s="219"/>
      <c r="JKL97" s="219"/>
      <c r="JKM97" s="219"/>
      <c r="JKN97" s="219"/>
      <c r="JKO97" s="219"/>
      <c r="JKP97" s="219"/>
      <c r="JKQ97" s="219"/>
      <c r="JKR97" s="219"/>
      <c r="JKS97" s="219"/>
      <c r="JKT97" s="219"/>
      <c r="JKU97" s="219"/>
      <c r="JKV97" s="219"/>
      <c r="JKW97" s="219"/>
      <c r="JKX97" s="219"/>
      <c r="JKY97" s="219"/>
      <c r="JKZ97" s="219"/>
      <c r="JLA97" s="219"/>
      <c r="JLB97" s="219"/>
      <c r="JLC97" s="219"/>
      <c r="JLD97" s="219"/>
      <c r="JLE97" s="219"/>
      <c r="JLF97" s="219"/>
      <c r="JLG97" s="219"/>
      <c r="JLH97" s="219"/>
      <c r="JLI97" s="219"/>
      <c r="JLJ97" s="219"/>
      <c r="JLK97" s="219"/>
      <c r="JLL97" s="219"/>
      <c r="JLM97" s="219"/>
      <c r="JLN97" s="219"/>
      <c r="JLO97" s="219"/>
      <c r="JLP97" s="219"/>
      <c r="JLQ97" s="219"/>
      <c r="JLR97" s="219"/>
      <c r="JLS97" s="219"/>
      <c r="JLT97" s="219"/>
      <c r="JLU97" s="219"/>
      <c r="JLV97" s="219"/>
      <c r="JLW97" s="219"/>
      <c r="JLX97" s="219"/>
      <c r="JLY97" s="219"/>
      <c r="JLZ97" s="219"/>
      <c r="JMA97" s="219"/>
      <c r="JMB97" s="219"/>
      <c r="JMC97" s="219"/>
      <c r="JMD97" s="219"/>
      <c r="JME97" s="219"/>
      <c r="JMF97" s="219"/>
      <c r="JMG97" s="219"/>
      <c r="JMH97" s="219"/>
      <c r="JMI97" s="219"/>
      <c r="JMJ97" s="219"/>
      <c r="JMK97" s="219"/>
      <c r="JML97" s="219"/>
      <c r="JMM97" s="219"/>
      <c r="JMN97" s="219"/>
      <c r="JMO97" s="219"/>
      <c r="JMP97" s="219"/>
      <c r="JMQ97" s="219"/>
      <c r="JMR97" s="219"/>
      <c r="JMS97" s="219"/>
      <c r="JMT97" s="219"/>
      <c r="JMU97" s="219"/>
      <c r="JMV97" s="219"/>
      <c r="JMW97" s="219"/>
      <c r="JMX97" s="219"/>
      <c r="JMY97" s="219"/>
      <c r="JMZ97" s="219"/>
      <c r="JNA97" s="219"/>
      <c r="JNB97" s="219"/>
      <c r="JNC97" s="219"/>
      <c r="JND97" s="219"/>
      <c r="JNE97" s="219"/>
      <c r="JNF97" s="219"/>
      <c r="JNG97" s="219"/>
      <c r="JNH97" s="219"/>
      <c r="JNI97" s="219"/>
      <c r="JNJ97" s="219"/>
      <c r="JNK97" s="219"/>
      <c r="JNL97" s="219"/>
      <c r="JNM97" s="219"/>
      <c r="JNN97" s="219"/>
      <c r="JNO97" s="219"/>
      <c r="JNP97" s="219"/>
      <c r="JNQ97" s="219"/>
      <c r="JNR97" s="219"/>
      <c r="JNS97" s="219"/>
      <c r="JNT97" s="219"/>
      <c r="JNU97" s="219"/>
      <c r="JNV97" s="219"/>
      <c r="JNW97" s="219"/>
      <c r="JNX97" s="219"/>
      <c r="JNY97" s="219"/>
      <c r="JNZ97" s="219"/>
      <c r="JOA97" s="219"/>
      <c r="JOB97" s="219"/>
      <c r="JOC97" s="219"/>
      <c r="JOD97" s="219"/>
      <c r="JOE97" s="219"/>
      <c r="JOF97" s="219"/>
      <c r="JOG97" s="219"/>
      <c r="JOH97" s="219"/>
      <c r="JOI97" s="219"/>
      <c r="JOJ97" s="219"/>
      <c r="JOK97" s="219"/>
      <c r="JOL97" s="219"/>
      <c r="JOM97" s="219"/>
      <c r="JON97" s="219"/>
      <c r="JOO97" s="219"/>
      <c r="JOP97" s="219"/>
      <c r="JOQ97" s="219"/>
      <c r="JOR97" s="219"/>
      <c r="JOS97" s="219"/>
      <c r="JOT97" s="219"/>
      <c r="JOU97" s="219"/>
      <c r="JOV97" s="219"/>
      <c r="JOW97" s="219"/>
      <c r="JOX97" s="219"/>
      <c r="JOY97" s="219"/>
      <c r="JOZ97" s="219"/>
      <c r="JPA97" s="219"/>
      <c r="JPB97" s="219"/>
      <c r="JPC97" s="219"/>
      <c r="JPD97" s="219"/>
      <c r="JPE97" s="219"/>
      <c r="JPF97" s="219"/>
      <c r="JPG97" s="219"/>
      <c r="JPH97" s="219"/>
      <c r="JPI97" s="219"/>
      <c r="JPJ97" s="219"/>
      <c r="JPK97" s="219"/>
      <c r="JPL97" s="219"/>
      <c r="JPM97" s="219"/>
      <c r="JPN97" s="219"/>
      <c r="JPO97" s="219"/>
      <c r="JPP97" s="219"/>
      <c r="JPQ97" s="219"/>
      <c r="JPR97" s="219"/>
      <c r="JPS97" s="219"/>
      <c r="JPT97" s="219"/>
      <c r="JPU97" s="219"/>
      <c r="JPV97" s="219"/>
      <c r="JPW97" s="219"/>
      <c r="JPX97" s="219"/>
      <c r="JPY97" s="219"/>
      <c r="JPZ97" s="219"/>
      <c r="JQA97" s="219"/>
      <c r="JQB97" s="219"/>
      <c r="JQC97" s="219"/>
      <c r="JQD97" s="219"/>
      <c r="JQE97" s="219"/>
      <c r="JQF97" s="219"/>
      <c r="JQG97" s="219"/>
      <c r="JQH97" s="219"/>
      <c r="JQI97" s="219"/>
      <c r="JQJ97" s="219"/>
      <c r="JQK97" s="219"/>
      <c r="JQL97" s="219"/>
      <c r="JQM97" s="219"/>
      <c r="JQN97" s="219"/>
      <c r="JQO97" s="219"/>
      <c r="JQP97" s="219"/>
      <c r="JQQ97" s="219"/>
      <c r="JQR97" s="219"/>
      <c r="JQS97" s="219"/>
      <c r="JQT97" s="219"/>
      <c r="JQU97" s="219"/>
      <c r="JQV97" s="219"/>
      <c r="JQW97" s="219"/>
      <c r="JQX97" s="219"/>
      <c r="JQY97" s="219"/>
      <c r="JQZ97" s="219"/>
      <c r="JRA97" s="219"/>
      <c r="JRB97" s="219"/>
      <c r="JRC97" s="219"/>
      <c r="JRD97" s="219"/>
      <c r="JRE97" s="219"/>
      <c r="JRF97" s="219"/>
      <c r="JRG97" s="219"/>
      <c r="JRH97" s="219"/>
      <c r="JRI97" s="219"/>
      <c r="JRJ97" s="219"/>
      <c r="JRK97" s="219"/>
      <c r="JRL97" s="219"/>
      <c r="JRM97" s="219"/>
      <c r="JRN97" s="219"/>
      <c r="JRO97" s="219"/>
      <c r="JRP97" s="219"/>
      <c r="JRQ97" s="219"/>
      <c r="JRR97" s="219"/>
      <c r="JRS97" s="219"/>
      <c r="JRT97" s="219"/>
      <c r="JRU97" s="219"/>
      <c r="JRV97" s="219"/>
      <c r="JRW97" s="219"/>
      <c r="JRX97" s="219"/>
      <c r="JRY97" s="219"/>
      <c r="JRZ97" s="219"/>
      <c r="JSA97" s="219"/>
      <c r="JSB97" s="219"/>
      <c r="JSC97" s="219"/>
      <c r="JSD97" s="219"/>
      <c r="JSE97" s="219"/>
      <c r="JSF97" s="219"/>
      <c r="JSG97" s="219"/>
      <c r="JSH97" s="219"/>
      <c r="JSI97" s="219"/>
      <c r="JSJ97" s="219"/>
      <c r="JSK97" s="219"/>
      <c r="JSL97" s="219"/>
      <c r="JSM97" s="219"/>
      <c r="JSN97" s="219"/>
      <c r="JSO97" s="219"/>
      <c r="JSP97" s="219"/>
      <c r="JSQ97" s="219"/>
      <c r="JSR97" s="219"/>
      <c r="JSS97" s="219"/>
      <c r="JST97" s="219"/>
      <c r="JSU97" s="219"/>
      <c r="JSV97" s="219"/>
      <c r="JSW97" s="219"/>
      <c r="JSX97" s="219"/>
      <c r="JSY97" s="219"/>
      <c r="JSZ97" s="219"/>
      <c r="JTA97" s="219"/>
      <c r="JTB97" s="219"/>
      <c r="JTC97" s="219"/>
      <c r="JTD97" s="219"/>
      <c r="JTE97" s="219"/>
      <c r="JTF97" s="219"/>
      <c r="JTG97" s="219"/>
      <c r="JTH97" s="219"/>
      <c r="JTI97" s="219"/>
      <c r="JTJ97" s="219"/>
      <c r="JTK97" s="219"/>
      <c r="JTL97" s="219"/>
      <c r="JTM97" s="219"/>
      <c r="JTN97" s="219"/>
      <c r="JTO97" s="219"/>
      <c r="JTP97" s="219"/>
      <c r="JTQ97" s="219"/>
      <c r="JTR97" s="219"/>
      <c r="JTS97" s="219"/>
      <c r="JTT97" s="219"/>
      <c r="JTU97" s="219"/>
      <c r="JTV97" s="219"/>
      <c r="JTW97" s="219"/>
      <c r="JTX97" s="219"/>
      <c r="JTY97" s="219"/>
      <c r="JTZ97" s="219"/>
      <c r="JUA97" s="219"/>
      <c r="JUB97" s="219"/>
      <c r="JUC97" s="219"/>
      <c r="JUD97" s="219"/>
      <c r="JUE97" s="219"/>
      <c r="JUF97" s="219"/>
      <c r="JUG97" s="219"/>
      <c r="JUH97" s="219"/>
      <c r="JUI97" s="219"/>
      <c r="JUJ97" s="219"/>
      <c r="JUK97" s="219"/>
      <c r="JUL97" s="219"/>
      <c r="JUM97" s="219"/>
      <c r="JUN97" s="219"/>
      <c r="JUO97" s="219"/>
      <c r="JUP97" s="219"/>
      <c r="JUQ97" s="219"/>
      <c r="JUR97" s="219"/>
      <c r="JUS97" s="219"/>
      <c r="JUT97" s="219"/>
      <c r="JUU97" s="219"/>
      <c r="JUV97" s="219"/>
      <c r="JUW97" s="219"/>
      <c r="JUX97" s="219"/>
      <c r="JUY97" s="219"/>
      <c r="JUZ97" s="219"/>
      <c r="JVA97" s="219"/>
      <c r="JVB97" s="219"/>
      <c r="JVC97" s="219"/>
      <c r="JVD97" s="219"/>
      <c r="JVE97" s="219"/>
      <c r="JVF97" s="219"/>
      <c r="JVG97" s="219"/>
      <c r="JVH97" s="219"/>
      <c r="JVI97" s="219"/>
      <c r="JVJ97" s="219"/>
      <c r="JVK97" s="219"/>
      <c r="JVL97" s="219"/>
      <c r="JVM97" s="219"/>
      <c r="JVN97" s="219"/>
      <c r="JVO97" s="219"/>
      <c r="JVP97" s="219"/>
      <c r="JVQ97" s="219"/>
      <c r="JVR97" s="219"/>
      <c r="JVS97" s="219"/>
      <c r="JVT97" s="219"/>
      <c r="JVU97" s="219"/>
      <c r="JVV97" s="219"/>
      <c r="JVW97" s="219"/>
      <c r="JVX97" s="219"/>
      <c r="JVY97" s="219"/>
      <c r="JVZ97" s="219"/>
      <c r="JWA97" s="219"/>
      <c r="JWB97" s="219"/>
      <c r="JWC97" s="219"/>
      <c r="JWD97" s="219"/>
      <c r="JWE97" s="219"/>
      <c r="JWF97" s="219"/>
      <c r="JWG97" s="219"/>
      <c r="JWH97" s="219"/>
      <c r="JWI97" s="219"/>
      <c r="JWJ97" s="219"/>
      <c r="JWK97" s="219"/>
      <c r="JWL97" s="219"/>
      <c r="JWM97" s="219"/>
      <c r="JWN97" s="219"/>
      <c r="JWO97" s="219"/>
      <c r="JWP97" s="219"/>
      <c r="JWQ97" s="219"/>
      <c r="JWR97" s="219"/>
      <c r="JWS97" s="219"/>
      <c r="JWT97" s="219"/>
      <c r="JWU97" s="219"/>
      <c r="JWV97" s="219"/>
      <c r="JWW97" s="219"/>
      <c r="JWX97" s="219"/>
      <c r="JWY97" s="219"/>
      <c r="JWZ97" s="219"/>
      <c r="JXA97" s="219"/>
      <c r="JXB97" s="219"/>
      <c r="JXC97" s="219"/>
      <c r="JXD97" s="219"/>
      <c r="JXE97" s="219"/>
      <c r="JXF97" s="219"/>
      <c r="JXG97" s="219"/>
      <c r="JXH97" s="219"/>
      <c r="JXI97" s="219"/>
      <c r="JXJ97" s="219"/>
      <c r="JXK97" s="219"/>
      <c r="JXL97" s="219"/>
      <c r="JXM97" s="219"/>
      <c r="JXN97" s="219"/>
      <c r="JXO97" s="219"/>
      <c r="JXP97" s="219"/>
      <c r="JXQ97" s="219"/>
      <c r="JXR97" s="219"/>
      <c r="JXS97" s="219"/>
      <c r="JXT97" s="219"/>
      <c r="JXU97" s="219"/>
      <c r="JXV97" s="219"/>
      <c r="JXW97" s="219"/>
      <c r="JXX97" s="219"/>
      <c r="JXY97" s="219"/>
      <c r="JXZ97" s="219"/>
      <c r="JYA97" s="219"/>
      <c r="JYB97" s="219"/>
      <c r="JYC97" s="219"/>
      <c r="JYD97" s="219"/>
      <c r="JYE97" s="219"/>
      <c r="JYF97" s="219"/>
      <c r="JYG97" s="219"/>
      <c r="JYH97" s="219"/>
      <c r="JYI97" s="219"/>
      <c r="JYJ97" s="219"/>
      <c r="JYK97" s="219"/>
      <c r="JYL97" s="219"/>
      <c r="JYM97" s="219"/>
      <c r="JYN97" s="219"/>
      <c r="JYO97" s="219"/>
      <c r="JYP97" s="219"/>
      <c r="JYQ97" s="219"/>
      <c r="JYR97" s="219"/>
      <c r="JYS97" s="219"/>
      <c r="JYT97" s="219"/>
      <c r="JYU97" s="219"/>
      <c r="JYV97" s="219"/>
      <c r="JYW97" s="219"/>
      <c r="JYX97" s="219"/>
      <c r="JYY97" s="219"/>
      <c r="JYZ97" s="219"/>
      <c r="JZA97" s="219"/>
      <c r="JZB97" s="219"/>
      <c r="JZC97" s="219"/>
      <c r="JZD97" s="219"/>
      <c r="JZE97" s="219"/>
      <c r="JZF97" s="219"/>
      <c r="JZG97" s="219"/>
      <c r="JZH97" s="219"/>
      <c r="JZI97" s="219"/>
      <c r="JZJ97" s="219"/>
      <c r="JZK97" s="219"/>
      <c r="JZL97" s="219"/>
      <c r="JZM97" s="219"/>
      <c r="JZN97" s="219"/>
      <c r="JZO97" s="219"/>
      <c r="JZP97" s="219"/>
      <c r="JZQ97" s="219"/>
      <c r="JZR97" s="219"/>
      <c r="JZS97" s="219"/>
      <c r="JZT97" s="219"/>
      <c r="JZU97" s="219"/>
      <c r="JZV97" s="219"/>
      <c r="JZW97" s="219"/>
      <c r="JZX97" s="219"/>
      <c r="JZY97" s="219"/>
      <c r="JZZ97" s="219"/>
      <c r="KAA97" s="219"/>
      <c r="KAB97" s="219"/>
      <c r="KAC97" s="219"/>
      <c r="KAD97" s="219"/>
      <c r="KAE97" s="219"/>
      <c r="KAF97" s="219"/>
      <c r="KAG97" s="219"/>
      <c r="KAH97" s="219"/>
      <c r="KAI97" s="219"/>
      <c r="KAJ97" s="219"/>
      <c r="KAK97" s="219"/>
      <c r="KAL97" s="219"/>
      <c r="KAM97" s="219"/>
      <c r="KAN97" s="219"/>
      <c r="KAO97" s="219"/>
      <c r="KAP97" s="219"/>
      <c r="KAQ97" s="219"/>
      <c r="KAR97" s="219"/>
      <c r="KAS97" s="219"/>
      <c r="KAT97" s="219"/>
      <c r="KAU97" s="219"/>
      <c r="KAV97" s="219"/>
      <c r="KAW97" s="219"/>
      <c r="KAX97" s="219"/>
      <c r="KAY97" s="219"/>
      <c r="KAZ97" s="219"/>
      <c r="KBA97" s="219"/>
      <c r="KBB97" s="219"/>
      <c r="KBC97" s="219"/>
      <c r="KBD97" s="219"/>
      <c r="KBE97" s="219"/>
      <c r="KBF97" s="219"/>
      <c r="KBG97" s="219"/>
      <c r="KBH97" s="219"/>
      <c r="KBI97" s="219"/>
      <c r="KBJ97" s="219"/>
      <c r="KBK97" s="219"/>
      <c r="KBL97" s="219"/>
      <c r="KBM97" s="219"/>
      <c r="KBN97" s="219"/>
      <c r="KBO97" s="219"/>
      <c r="KBP97" s="219"/>
      <c r="KBQ97" s="219"/>
      <c r="KBR97" s="219"/>
      <c r="KBS97" s="219"/>
      <c r="KBT97" s="219"/>
      <c r="KBU97" s="219"/>
      <c r="KBV97" s="219"/>
      <c r="KBW97" s="219"/>
      <c r="KBX97" s="219"/>
      <c r="KBY97" s="219"/>
      <c r="KBZ97" s="219"/>
      <c r="KCA97" s="219"/>
      <c r="KCB97" s="219"/>
      <c r="KCC97" s="219"/>
      <c r="KCD97" s="219"/>
      <c r="KCE97" s="219"/>
      <c r="KCF97" s="219"/>
      <c r="KCG97" s="219"/>
      <c r="KCH97" s="219"/>
      <c r="KCI97" s="219"/>
      <c r="KCJ97" s="219"/>
      <c r="KCK97" s="219"/>
      <c r="KCL97" s="219"/>
      <c r="KCM97" s="219"/>
      <c r="KCN97" s="219"/>
      <c r="KCO97" s="219"/>
      <c r="KCP97" s="219"/>
      <c r="KCQ97" s="219"/>
      <c r="KCR97" s="219"/>
      <c r="KCS97" s="219"/>
      <c r="KCT97" s="219"/>
      <c r="KCU97" s="219"/>
      <c r="KCV97" s="219"/>
      <c r="KCW97" s="219"/>
      <c r="KCX97" s="219"/>
      <c r="KCY97" s="219"/>
      <c r="KCZ97" s="219"/>
      <c r="KDA97" s="219"/>
      <c r="KDB97" s="219"/>
      <c r="KDC97" s="219"/>
      <c r="KDD97" s="219"/>
      <c r="KDE97" s="219"/>
      <c r="KDF97" s="219"/>
      <c r="KDG97" s="219"/>
      <c r="KDH97" s="219"/>
      <c r="KDI97" s="219"/>
      <c r="KDJ97" s="219"/>
      <c r="KDK97" s="219"/>
      <c r="KDL97" s="219"/>
      <c r="KDM97" s="219"/>
      <c r="KDN97" s="219"/>
      <c r="KDO97" s="219"/>
      <c r="KDP97" s="219"/>
      <c r="KDQ97" s="219"/>
      <c r="KDR97" s="219"/>
      <c r="KDS97" s="219"/>
      <c r="KDT97" s="219"/>
      <c r="KDU97" s="219"/>
      <c r="KDV97" s="219"/>
      <c r="KDW97" s="219"/>
      <c r="KDX97" s="219"/>
      <c r="KDY97" s="219"/>
      <c r="KDZ97" s="219"/>
      <c r="KEA97" s="219"/>
      <c r="KEB97" s="219"/>
      <c r="KEC97" s="219"/>
      <c r="KED97" s="219"/>
      <c r="KEE97" s="219"/>
      <c r="KEF97" s="219"/>
      <c r="KEG97" s="219"/>
      <c r="KEH97" s="219"/>
      <c r="KEI97" s="219"/>
      <c r="KEJ97" s="219"/>
      <c r="KEK97" s="219"/>
      <c r="KEL97" s="219"/>
      <c r="KEM97" s="219"/>
      <c r="KEN97" s="219"/>
      <c r="KEO97" s="219"/>
      <c r="KEP97" s="219"/>
      <c r="KEQ97" s="219"/>
      <c r="KER97" s="219"/>
      <c r="KES97" s="219"/>
      <c r="KET97" s="219"/>
      <c r="KEU97" s="219"/>
      <c r="KEV97" s="219"/>
      <c r="KEW97" s="219"/>
      <c r="KEX97" s="219"/>
      <c r="KEY97" s="219"/>
      <c r="KEZ97" s="219"/>
      <c r="KFA97" s="219"/>
      <c r="KFB97" s="219"/>
      <c r="KFC97" s="219"/>
      <c r="KFD97" s="219"/>
      <c r="KFE97" s="219"/>
      <c r="KFF97" s="219"/>
      <c r="KFG97" s="219"/>
      <c r="KFH97" s="219"/>
      <c r="KFI97" s="219"/>
      <c r="KFJ97" s="219"/>
      <c r="KFK97" s="219"/>
      <c r="KFL97" s="219"/>
      <c r="KFM97" s="219"/>
      <c r="KFN97" s="219"/>
      <c r="KFO97" s="219"/>
      <c r="KFP97" s="219"/>
      <c r="KFQ97" s="219"/>
      <c r="KFR97" s="219"/>
      <c r="KFS97" s="219"/>
      <c r="KFT97" s="219"/>
      <c r="KFU97" s="219"/>
      <c r="KFV97" s="219"/>
      <c r="KFW97" s="219"/>
      <c r="KFX97" s="219"/>
      <c r="KFY97" s="219"/>
      <c r="KFZ97" s="219"/>
      <c r="KGA97" s="219"/>
      <c r="KGB97" s="219"/>
      <c r="KGC97" s="219"/>
      <c r="KGD97" s="219"/>
      <c r="KGE97" s="219"/>
      <c r="KGF97" s="219"/>
      <c r="KGG97" s="219"/>
      <c r="KGH97" s="219"/>
      <c r="KGI97" s="219"/>
      <c r="KGJ97" s="219"/>
      <c r="KGK97" s="219"/>
      <c r="KGL97" s="219"/>
      <c r="KGM97" s="219"/>
      <c r="KGN97" s="219"/>
      <c r="KGO97" s="219"/>
      <c r="KGP97" s="219"/>
      <c r="KGQ97" s="219"/>
      <c r="KGR97" s="219"/>
      <c r="KGS97" s="219"/>
      <c r="KGT97" s="219"/>
      <c r="KGU97" s="219"/>
      <c r="KGV97" s="219"/>
      <c r="KGW97" s="219"/>
      <c r="KGX97" s="219"/>
      <c r="KGY97" s="219"/>
      <c r="KGZ97" s="219"/>
      <c r="KHA97" s="219"/>
      <c r="KHB97" s="219"/>
      <c r="KHC97" s="219"/>
      <c r="KHD97" s="219"/>
      <c r="KHE97" s="219"/>
      <c r="KHF97" s="219"/>
      <c r="KHG97" s="219"/>
      <c r="KHH97" s="219"/>
      <c r="KHI97" s="219"/>
      <c r="KHJ97" s="219"/>
      <c r="KHK97" s="219"/>
      <c r="KHL97" s="219"/>
      <c r="KHM97" s="219"/>
      <c r="KHN97" s="219"/>
      <c r="KHO97" s="219"/>
      <c r="KHP97" s="219"/>
      <c r="KHQ97" s="219"/>
      <c r="KHR97" s="219"/>
      <c r="KHS97" s="219"/>
      <c r="KHT97" s="219"/>
      <c r="KHU97" s="219"/>
      <c r="KHV97" s="219"/>
      <c r="KHW97" s="219"/>
      <c r="KHX97" s="219"/>
      <c r="KHY97" s="219"/>
      <c r="KHZ97" s="219"/>
      <c r="KIA97" s="219"/>
      <c r="KIB97" s="219"/>
      <c r="KIC97" s="219"/>
      <c r="KID97" s="219"/>
      <c r="KIE97" s="219"/>
      <c r="KIF97" s="219"/>
      <c r="KIG97" s="219"/>
      <c r="KIH97" s="219"/>
      <c r="KII97" s="219"/>
      <c r="KIJ97" s="219"/>
      <c r="KIK97" s="219"/>
      <c r="KIL97" s="219"/>
      <c r="KIM97" s="219"/>
      <c r="KIN97" s="219"/>
      <c r="KIO97" s="219"/>
      <c r="KIP97" s="219"/>
      <c r="KIQ97" s="219"/>
      <c r="KIR97" s="219"/>
      <c r="KIS97" s="219"/>
      <c r="KIT97" s="219"/>
      <c r="KIU97" s="219"/>
      <c r="KIV97" s="219"/>
      <c r="KIW97" s="219"/>
      <c r="KIX97" s="219"/>
      <c r="KIY97" s="219"/>
      <c r="KIZ97" s="219"/>
      <c r="KJA97" s="219"/>
      <c r="KJB97" s="219"/>
      <c r="KJC97" s="219"/>
      <c r="KJD97" s="219"/>
      <c r="KJE97" s="219"/>
      <c r="KJF97" s="219"/>
      <c r="KJG97" s="219"/>
      <c r="KJH97" s="219"/>
      <c r="KJI97" s="219"/>
      <c r="KJJ97" s="219"/>
      <c r="KJK97" s="219"/>
      <c r="KJL97" s="219"/>
      <c r="KJM97" s="219"/>
      <c r="KJN97" s="219"/>
      <c r="KJO97" s="219"/>
      <c r="KJP97" s="219"/>
      <c r="KJQ97" s="219"/>
      <c r="KJR97" s="219"/>
      <c r="KJS97" s="219"/>
      <c r="KJT97" s="219"/>
      <c r="KJU97" s="219"/>
      <c r="KJV97" s="219"/>
      <c r="KJW97" s="219"/>
      <c r="KJX97" s="219"/>
      <c r="KJY97" s="219"/>
      <c r="KJZ97" s="219"/>
      <c r="KKA97" s="219"/>
      <c r="KKB97" s="219"/>
      <c r="KKC97" s="219"/>
      <c r="KKD97" s="219"/>
      <c r="KKE97" s="219"/>
      <c r="KKF97" s="219"/>
      <c r="KKG97" s="219"/>
      <c r="KKH97" s="219"/>
      <c r="KKI97" s="219"/>
      <c r="KKJ97" s="219"/>
      <c r="KKK97" s="219"/>
      <c r="KKL97" s="219"/>
      <c r="KKM97" s="219"/>
      <c r="KKN97" s="219"/>
      <c r="KKO97" s="219"/>
      <c r="KKP97" s="219"/>
      <c r="KKQ97" s="219"/>
      <c r="KKR97" s="219"/>
      <c r="KKS97" s="219"/>
      <c r="KKT97" s="219"/>
      <c r="KKU97" s="219"/>
      <c r="KKV97" s="219"/>
      <c r="KKW97" s="219"/>
      <c r="KKX97" s="219"/>
      <c r="KKY97" s="219"/>
      <c r="KKZ97" s="219"/>
      <c r="KLA97" s="219"/>
      <c r="KLB97" s="219"/>
      <c r="KLC97" s="219"/>
      <c r="KLD97" s="219"/>
      <c r="KLE97" s="219"/>
      <c r="KLF97" s="219"/>
      <c r="KLG97" s="219"/>
      <c r="KLH97" s="219"/>
      <c r="KLI97" s="219"/>
      <c r="KLJ97" s="219"/>
      <c r="KLK97" s="219"/>
      <c r="KLL97" s="219"/>
      <c r="KLM97" s="219"/>
      <c r="KLN97" s="219"/>
      <c r="KLO97" s="219"/>
      <c r="KLP97" s="219"/>
      <c r="KLQ97" s="219"/>
      <c r="KLR97" s="219"/>
      <c r="KLS97" s="219"/>
      <c r="KLT97" s="219"/>
      <c r="KLU97" s="219"/>
      <c r="KLV97" s="219"/>
      <c r="KLW97" s="219"/>
      <c r="KLX97" s="219"/>
      <c r="KLY97" s="219"/>
      <c r="KLZ97" s="219"/>
      <c r="KMA97" s="219"/>
      <c r="KMB97" s="219"/>
      <c r="KMC97" s="219"/>
      <c r="KMD97" s="219"/>
      <c r="KME97" s="219"/>
      <c r="KMF97" s="219"/>
      <c r="KMG97" s="219"/>
      <c r="KMH97" s="219"/>
      <c r="KMI97" s="219"/>
      <c r="KMJ97" s="219"/>
      <c r="KMK97" s="219"/>
      <c r="KML97" s="219"/>
      <c r="KMM97" s="219"/>
      <c r="KMN97" s="219"/>
      <c r="KMO97" s="219"/>
      <c r="KMP97" s="219"/>
      <c r="KMQ97" s="219"/>
      <c r="KMR97" s="219"/>
      <c r="KMS97" s="219"/>
      <c r="KMT97" s="219"/>
      <c r="KMU97" s="219"/>
      <c r="KMV97" s="219"/>
      <c r="KMW97" s="219"/>
      <c r="KMX97" s="219"/>
      <c r="KMY97" s="219"/>
      <c r="KMZ97" s="219"/>
      <c r="KNA97" s="219"/>
      <c r="KNB97" s="219"/>
      <c r="KNC97" s="219"/>
      <c r="KND97" s="219"/>
      <c r="KNE97" s="219"/>
      <c r="KNF97" s="219"/>
      <c r="KNG97" s="219"/>
      <c r="KNH97" s="219"/>
      <c r="KNI97" s="219"/>
      <c r="KNJ97" s="219"/>
      <c r="KNK97" s="219"/>
      <c r="KNL97" s="219"/>
      <c r="KNM97" s="219"/>
      <c r="KNN97" s="219"/>
      <c r="KNO97" s="219"/>
      <c r="KNP97" s="219"/>
      <c r="KNQ97" s="219"/>
      <c r="KNR97" s="219"/>
      <c r="KNS97" s="219"/>
      <c r="KNT97" s="219"/>
      <c r="KNU97" s="219"/>
      <c r="KNV97" s="219"/>
      <c r="KNW97" s="219"/>
      <c r="KNX97" s="219"/>
      <c r="KNY97" s="219"/>
      <c r="KNZ97" s="219"/>
      <c r="KOA97" s="219"/>
      <c r="KOB97" s="219"/>
      <c r="KOC97" s="219"/>
      <c r="KOD97" s="219"/>
      <c r="KOE97" s="219"/>
      <c r="KOF97" s="219"/>
      <c r="KOG97" s="219"/>
      <c r="KOH97" s="219"/>
      <c r="KOI97" s="219"/>
      <c r="KOJ97" s="219"/>
      <c r="KOK97" s="219"/>
      <c r="KOL97" s="219"/>
      <c r="KOM97" s="219"/>
      <c r="KON97" s="219"/>
      <c r="KOO97" s="219"/>
      <c r="KOP97" s="219"/>
      <c r="KOQ97" s="219"/>
      <c r="KOR97" s="219"/>
      <c r="KOS97" s="219"/>
      <c r="KOT97" s="219"/>
      <c r="KOU97" s="219"/>
      <c r="KOV97" s="219"/>
      <c r="KOW97" s="219"/>
      <c r="KOX97" s="219"/>
      <c r="KOY97" s="219"/>
      <c r="KOZ97" s="219"/>
      <c r="KPA97" s="219"/>
      <c r="KPB97" s="219"/>
      <c r="KPC97" s="219"/>
      <c r="KPD97" s="219"/>
      <c r="KPE97" s="219"/>
      <c r="KPF97" s="219"/>
      <c r="KPG97" s="219"/>
      <c r="KPH97" s="219"/>
      <c r="KPI97" s="219"/>
      <c r="KPJ97" s="219"/>
      <c r="KPK97" s="219"/>
      <c r="KPL97" s="219"/>
      <c r="KPM97" s="219"/>
      <c r="KPN97" s="219"/>
      <c r="KPO97" s="219"/>
      <c r="KPP97" s="219"/>
      <c r="KPQ97" s="219"/>
      <c r="KPR97" s="219"/>
      <c r="KPS97" s="219"/>
      <c r="KPT97" s="219"/>
      <c r="KPU97" s="219"/>
      <c r="KPV97" s="219"/>
      <c r="KPW97" s="219"/>
      <c r="KPX97" s="219"/>
      <c r="KPY97" s="219"/>
      <c r="KPZ97" s="219"/>
      <c r="KQA97" s="219"/>
      <c r="KQB97" s="219"/>
      <c r="KQC97" s="219"/>
      <c r="KQD97" s="219"/>
      <c r="KQE97" s="219"/>
      <c r="KQF97" s="219"/>
      <c r="KQG97" s="219"/>
      <c r="KQH97" s="219"/>
      <c r="KQI97" s="219"/>
      <c r="KQJ97" s="219"/>
      <c r="KQK97" s="219"/>
      <c r="KQL97" s="219"/>
      <c r="KQM97" s="219"/>
      <c r="KQN97" s="219"/>
      <c r="KQO97" s="219"/>
      <c r="KQP97" s="219"/>
      <c r="KQQ97" s="219"/>
      <c r="KQR97" s="219"/>
      <c r="KQS97" s="219"/>
      <c r="KQT97" s="219"/>
      <c r="KQU97" s="219"/>
      <c r="KQV97" s="219"/>
      <c r="KQW97" s="219"/>
      <c r="KQX97" s="219"/>
      <c r="KQY97" s="219"/>
      <c r="KQZ97" s="219"/>
      <c r="KRA97" s="219"/>
      <c r="KRB97" s="219"/>
      <c r="KRC97" s="219"/>
      <c r="KRD97" s="219"/>
      <c r="KRE97" s="219"/>
      <c r="KRF97" s="219"/>
      <c r="KRG97" s="219"/>
      <c r="KRH97" s="219"/>
      <c r="KRI97" s="219"/>
      <c r="KRJ97" s="219"/>
      <c r="KRK97" s="219"/>
      <c r="KRL97" s="219"/>
      <c r="KRM97" s="219"/>
      <c r="KRN97" s="219"/>
      <c r="KRO97" s="219"/>
      <c r="KRP97" s="219"/>
      <c r="KRQ97" s="219"/>
      <c r="KRR97" s="219"/>
      <c r="KRS97" s="219"/>
      <c r="KRT97" s="219"/>
      <c r="KRU97" s="219"/>
      <c r="KRV97" s="219"/>
      <c r="KRW97" s="219"/>
      <c r="KRX97" s="219"/>
      <c r="KRY97" s="219"/>
      <c r="KRZ97" s="219"/>
      <c r="KSA97" s="219"/>
      <c r="KSB97" s="219"/>
      <c r="KSC97" s="219"/>
      <c r="KSD97" s="219"/>
      <c r="KSE97" s="219"/>
      <c r="KSF97" s="219"/>
      <c r="KSG97" s="219"/>
      <c r="KSH97" s="219"/>
      <c r="KSI97" s="219"/>
      <c r="KSJ97" s="219"/>
      <c r="KSK97" s="219"/>
      <c r="KSL97" s="219"/>
      <c r="KSM97" s="219"/>
      <c r="KSN97" s="219"/>
      <c r="KSO97" s="219"/>
      <c r="KSP97" s="219"/>
      <c r="KSQ97" s="219"/>
      <c r="KSR97" s="219"/>
      <c r="KSS97" s="219"/>
      <c r="KST97" s="219"/>
      <c r="KSU97" s="219"/>
      <c r="KSV97" s="219"/>
      <c r="KSW97" s="219"/>
      <c r="KSX97" s="219"/>
      <c r="KSY97" s="219"/>
      <c r="KSZ97" s="219"/>
      <c r="KTA97" s="219"/>
      <c r="KTB97" s="219"/>
      <c r="KTC97" s="219"/>
      <c r="KTD97" s="219"/>
      <c r="KTE97" s="219"/>
      <c r="KTF97" s="219"/>
      <c r="KTG97" s="219"/>
      <c r="KTH97" s="219"/>
      <c r="KTI97" s="219"/>
      <c r="KTJ97" s="219"/>
      <c r="KTK97" s="219"/>
      <c r="KTL97" s="219"/>
      <c r="KTM97" s="219"/>
      <c r="KTN97" s="219"/>
      <c r="KTO97" s="219"/>
      <c r="KTP97" s="219"/>
      <c r="KTQ97" s="219"/>
      <c r="KTR97" s="219"/>
      <c r="KTS97" s="219"/>
      <c r="KTT97" s="219"/>
      <c r="KTU97" s="219"/>
      <c r="KTV97" s="219"/>
      <c r="KTW97" s="219"/>
      <c r="KTX97" s="219"/>
      <c r="KTY97" s="219"/>
      <c r="KTZ97" s="219"/>
      <c r="KUA97" s="219"/>
      <c r="KUB97" s="219"/>
      <c r="KUC97" s="219"/>
      <c r="KUD97" s="219"/>
      <c r="KUE97" s="219"/>
      <c r="KUF97" s="219"/>
      <c r="KUG97" s="219"/>
      <c r="KUH97" s="219"/>
      <c r="KUI97" s="219"/>
      <c r="KUJ97" s="219"/>
      <c r="KUK97" s="219"/>
      <c r="KUL97" s="219"/>
      <c r="KUM97" s="219"/>
      <c r="KUN97" s="219"/>
      <c r="KUO97" s="219"/>
      <c r="KUP97" s="219"/>
      <c r="KUQ97" s="219"/>
      <c r="KUR97" s="219"/>
      <c r="KUS97" s="219"/>
      <c r="KUT97" s="219"/>
      <c r="KUU97" s="219"/>
      <c r="KUV97" s="219"/>
      <c r="KUW97" s="219"/>
      <c r="KUX97" s="219"/>
      <c r="KUY97" s="219"/>
      <c r="KUZ97" s="219"/>
      <c r="KVA97" s="219"/>
      <c r="KVB97" s="219"/>
      <c r="KVC97" s="219"/>
      <c r="KVD97" s="219"/>
      <c r="KVE97" s="219"/>
      <c r="KVF97" s="219"/>
      <c r="KVG97" s="219"/>
      <c r="KVH97" s="219"/>
      <c r="KVI97" s="219"/>
      <c r="KVJ97" s="219"/>
      <c r="KVK97" s="219"/>
      <c r="KVL97" s="219"/>
      <c r="KVM97" s="219"/>
      <c r="KVN97" s="219"/>
      <c r="KVO97" s="219"/>
      <c r="KVP97" s="219"/>
      <c r="KVQ97" s="219"/>
      <c r="KVR97" s="219"/>
      <c r="KVS97" s="219"/>
      <c r="KVT97" s="219"/>
      <c r="KVU97" s="219"/>
      <c r="KVV97" s="219"/>
      <c r="KVW97" s="219"/>
      <c r="KVX97" s="219"/>
      <c r="KVY97" s="219"/>
      <c r="KVZ97" s="219"/>
      <c r="KWA97" s="219"/>
      <c r="KWB97" s="219"/>
      <c r="KWC97" s="219"/>
      <c r="KWD97" s="219"/>
      <c r="KWE97" s="219"/>
      <c r="KWF97" s="219"/>
      <c r="KWG97" s="219"/>
      <c r="KWH97" s="219"/>
      <c r="KWI97" s="219"/>
      <c r="KWJ97" s="219"/>
      <c r="KWK97" s="219"/>
      <c r="KWL97" s="219"/>
      <c r="KWM97" s="219"/>
      <c r="KWN97" s="219"/>
      <c r="KWO97" s="219"/>
      <c r="KWP97" s="219"/>
      <c r="KWQ97" s="219"/>
      <c r="KWR97" s="219"/>
      <c r="KWS97" s="219"/>
      <c r="KWT97" s="219"/>
      <c r="KWU97" s="219"/>
      <c r="KWV97" s="219"/>
      <c r="KWW97" s="219"/>
      <c r="KWX97" s="219"/>
      <c r="KWY97" s="219"/>
      <c r="KWZ97" s="219"/>
      <c r="KXA97" s="219"/>
      <c r="KXB97" s="219"/>
      <c r="KXC97" s="219"/>
      <c r="KXD97" s="219"/>
      <c r="KXE97" s="219"/>
      <c r="KXF97" s="219"/>
      <c r="KXG97" s="219"/>
      <c r="KXH97" s="219"/>
      <c r="KXI97" s="219"/>
      <c r="KXJ97" s="219"/>
      <c r="KXK97" s="219"/>
      <c r="KXL97" s="219"/>
      <c r="KXM97" s="219"/>
      <c r="KXN97" s="219"/>
      <c r="KXO97" s="219"/>
      <c r="KXP97" s="219"/>
      <c r="KXQ97" s="219"/>
      <c r="KXR97" s="219"/>
      <c r="KXS97" s="219"/>
      <c r="KXT97" s="219"/>
      <c r="KXU97" s="219"/>
      <c r="KXV97" s="219"/>
      <c r="KXW97" s="219"/>
      <c r="KXX97" s="219"/>
      <c r="KXY97" s="219"/>
      <c r="KXZ97" s="219"/>
      <c r="KYA97" s="219"/>
      <c r="KYB97" s="219"/>
      <c r="KYC97" s="219"/>
      <c r="KYD97" s="219"/>
      <c r="KYE97" s="219"/>
      <c r="KYF97" s="219"/>
      <c r="KYG97" s="219"/>
      <c r="KYH97" s="219"/>
      <c r="KYI97" s="219"/>
      <c r="KYJ97" s="219"/>
      <c r="KYK97" s="219"/>
      <c r="KYL97" s="219"/>
      <c r="KYM97" s="219"/>
      <c r="KYN97" s="219"/>
      <c r="KYO97" s="219"/>
      <c r="KYP97" s="219"/>
      <c r="KYQ97" s="219"/>
      <c r="KYR97" s="219"/>
      <c r="KYS97" s="219"/>
      <c r="KYT97" s="219"/>
      <c r="KYU97" s="219"/>
      <c r="KYV97" s="219"/>
      <c r="KYW97" s="219"/>
      <c r="KYX97" s="219"/>
      <c r="KYY97" s="219"/>
      <c r="KYZ97" s="219"/>
      <c r="KZA97" s="219"/>
      <c r="KZB97" s="219"/>
      <c r="KZC97" s="219"/>
      <c r="KZD97" s="219"/>
      <c r="KZE97" s="219"/>
      <c r="KZF97" s="219"/>
      <c r="KZG97" s="219"/>
      <c r="KZH97" s="219"/>
      <c r="KZI97" s="219"/>
      <c r="KZJ97" s="219"/>
      <c r="KZK97" s="219"/>
      <c r="KZL97" s="219"/>
      <c r="KZM97" s="219"/>
      <c r="KZN97" s="219"/>
      <c r="KZO97" s="219"/>
      <c r="KZP97" s="219"/>
      <c r="KZQ97" s="219"/>
      <c r="KZR97" s="219"/>
      <c r="KZS97" s="219"/>
      <c r="KZT97" s="219"/>
      <c r="KZU97" s="219"/>
      <c r="KZV97" s="219"/>
      <c r="KZW97" s="219"/>
      <c r="KZX97" s="219"/>
      <c r="KZY97" s="219"/>
      <c r="KZZ97" s="219"/>
      <c r="LAA97" s="219"/>
      <c r="LAB97" s="219"/>
      <c r="LAC97" s="219"/>
      <c r="LAD97" s="219"/>
      <c r="LAE97" s="219"/>
      <c r="LAF97" s="219"/>
      <c r="LAG97" s="219"/>
      <c r="LAH97" s="219"/>
      <c r="LAI97" s="219"/>
      <c r="LAJ97" s="219"/>
      <c r="LAK97" s="219"/>
      <c r="LAL97" s="219"/>
      <c r="LAM97" s="219"/>
      <c r="LAN97" s="219"/>
      <c r="LAO97" s="219"/>
      <c r="LAP97" s="219"/>
      <c r="LAQ97" s="219"/>
      <c r="LAR97" s="219"/>
      <c r="LAS97" s="219"/>
      <c r="LAT97" s="219"/>
      <c r="LAU97" s="219"/>
      <c r="LAV97" s="219"/>
      <c r="LAW97" s="219"/>
      <c r="LAX97" s="219"/>
      <c r="LAY97" s="219"/>
      <c r="LAZ97" s="219"/>
      <c r="LBA97" s="219"/>
      <c r="LBB97" s="219"/>
      <c r="LBC97" s="219"/>
      <c r="LBD97" s="219"/>
      <c r="LBE97" s="219"/>
      <c r="LBF97" s="219"/>
      <c r="LBG97" s="219"/>
      <c r="LBH97" s="219"/>
      <c r="LBI97" s="219"/>
      <c r="LBJ97" s="219"/>
      <c r="LBK97" s="219"/>
      <c r="LBL97" s="219"/>
      <c r="LBM97" s="219"/>
      <c r="LBN97" s="219"/>
      <c r="LBO97" s="219"/>
      <c r="LBP97" s="219"/>
      <c r="LBQ97" s="219"/>
      <c r="LBR97" s="219"/>
      <c r="LBS97" s="219"/>
      <c r="LBT97" s="219"/>
      <c r="LBU97" s="219"/>
      <c r="LBV97" s="219"/>
      <c r="LBW97" s="219"/>
      <c r="LBX97" s="219"/>
      <c r="LBY97" s="219"/>
      <c r="LBZ97" s="219"/>
      <c r="LCA97" s="219"/>
      <c r="LCB97" s="219"/>
      <c r="LCC97" s="219"/>
      <c r="LCD97" s="219"/>
      <c r="LCE97" s="219"/>
      <c r="LCF97" s="219"/>
      <c r="LCG97" s="219"/>
      <c r="LCH97" s="219"/>
      <c r="LCI97" s="219"/>
      <c r="LCJ97" s="219"/>
      <c r="LCK97" s="219"/>
      <c r="LCL97" s="219"/>
      <c r="LCM97" s="219"/>
      <c r="LCN97" s="219"/>
      <c r="LCO97" s="219"/>
      <c r="LCP97" s="219"/>
      <c r="LCQ97" s="219"/>
      <c r="LCR97" s="219"/>
      <c r="LCS97" s="219"/>
      <c r="LCT97" s="219"/>
      <c r="LCU97" s="219"/>
      <c r="LCV97" s="219"/>
      <c r="LCW97" s="219"/>
      <c r="LCX97" s="219"/>
      <c r="LCY97" s="219"/>
      <c r="LCZ97" s="219"/>
      <c r="LDA97" s="219"/>
      <c r="LDB97" s="219"/>
      <c r="LDC97" s="219"/>
      <c r="LDD97" s="219"/>
      <c r="LDE97" s="219"/>
      <c r="LDF97" s="219"/>
      <c r="LDG97" s="219"/>
      <c r="LDH97" s="219"/>
      <c r="LDI97" s="219"/>
      <c r="LDJ97" s="219"/>
      <c r="LDK97" s="219"/>
      <c r="LDL97" s="219"/>
      <c r="LDM97" s="219"/>
      <c r="LDN97" s="219"/>
      <c r="LDO97" s="219"/>
      <c r="LDP97" s="219"/>
      <c r="LDQ97" s="219"/>
      <c r="LDR97" s="219"/>
      <c r="LDS97" s="219"/>
      <c r="LDT97" s="219"/>
      <c r="LDU97" s="219"/>
      <c r="LDV97" s="219"/>
      <c r="LDW97" s="219"/>
      <c r="LDX97" s="219"/>
      <c r="LDY97" s="219"/>
      <c r="LDZ97" s="219"/>
      <c r="LEA97" s="219"/>
      <c r="LEB97" s="219"/>
      <c r="LEC97" s="219"/>
      <c r="LED97" s="219"/>
      <c r="LEE97" s="219"/>
      <c r="LEF97" s="219"/>
      <c r="LEG97" s="219"/>
      <c r="LEH97" s="219"/>
      <c r="LEI97" s="219"/>
      <c r="LEJ97" s="219"/>
      <c r="LEK97" s="219"/>
      <c r="LEL97" s="219"/>
      <c r="LEM97" s="219"/>
      <c r="LEN97" s="219"/>
      <c r="LEO97" s="219"/>
      <c r="LEP97" s="219"/>
      <c r="LEQ97" s="219"/>
      <c r="LER97" s="219"/>
      <c r="LES97" s="219"/>
      <c r="LET97" s="219"/>
      <c r="LEU97" s="219"/>
      <c r="LEV97" s="219"/>
      <c r="LEW97" s="219"/>
      <c r="LEX97" s="219"/>
      <c r="LEY97" s="219"/>
      <c r="LEZ97" s="219"/>
      <c r="LFA97" s="219"/>
      <c r="LFB97" s="219"/>
      <c r="LFC97" s="219"/>
      <c r="LFD97" s="219"/>
      <c r="LFE97" s="219"/>
      <c r="LFF97" s="219"/>
      <c r="LFG97" s="219"/>
      <c r="LFH97" s="219"/>
      <c r="LFI97" s="219"/>
      <c r="LFJ97" s="219"/>
      <c r="LFK97" s="219"/>
      <c r="LFL97" s="219"/>
      <c r="LFM97" s="219"/>
      <c r="LFN97" s="219"/>
      <c r="LFO97" s="219"/>
      <c r="LFP97" s="219"/>
      <c r="LFQ97" s="219"/>
      <c r="LFR97" s="219"/>
      <c r="LFS97" s="219"/>
      <c r="LFT97" s="219"/>
      <c r="LFU97" s="219"/>
      <c r="LFV97" s="219"/>
      <c r="LFW97" s="219"/>
      <c r="LFX97" s="219"/>
      <c r="LFY97" s="219"/>
      <c r="LFZ97" s="219"/>
      <c r="LGA97" s="219"/>
      <c r="LGB97" s="219"/>
      <c r="LGC97" s="219"/>
      <c r="LGD97" s="219"/>
      <c r="LGE97" s="219"/>
      <c r="LGF97" s="219"/>
      <c r="LGG97" s="219"/>
      <c r="LGH97" s="219"/>
      <c r="LGI97" s="219"/>
      <c r="LGJ97" s="219"/>
      <c r="LGK97" s="219"/>
      <c r="LGL97" s="219"/>
      <c r="LGM97" s="219"/>
      <c r="LGN97" s="219"/>
      <c r="LGO97" s="219"/>
      <c r="LGP97" s="219"/>
      <c r="LGQ97" s="219"/>
      <c r="LGR97" s="219"/>
      <c r="LGS97" s="219"/>
      <c r="LGT97" s="219"/>
      <c r="LGU97" s="219"/>
      <c r="LGV97" s="219"/>
      <c r="LGW97" s="219"/>
      <c r="LGX97" s="219"/>
      <c r="LGY97" s="219"/>
      <c r="LGZ97" s="219"/>
      <c r="LHA97" s="219"/>
      <c r="LHB97" s="219"/>
      <c r="LHC97" s="219"/>
      <c r="LHD97" s="219"/>
      <c r="LHE97" s="219"/>
      <c r="LHF97" s="219"/>
      <c r="LHG97" s="219"/>
      <c r="LHH97" s="219"/>
      <c r="LHI97" s="219"/>
      <c r="LHJ97" s="219"/>
      <c r="LHK97" s="219"/>
      <c r="LHL97" s="219"/>
      <c r="LHM97" s="219"/>
      <c r="LHN97" s="219"/>
      <c r="LHO97" s="219"/>
      <c r="LHP97" s="219"/>
      <c r="LHQ97" s="219"/>
      <c r="LHR97" s="219"/>
      <c r="LHS97" s="219"/>
      <c r="LHT97" s="219"/>
      <c r="LHU97" s="219"/>
      <c r="LHV97" s="219"/>
      <c r="LHW97" s="219"/>
      <c r="LHX97" s="219"/>
      <c r="LHY97" s="219"/>
      <c r="LHZ97" s="219"/>
      <c r="LIA97" s="219"/>
      <c r="LIB97" s="219"/>
      <c r="LIC97" s="219"/>
      <c r="LID97" s="219"/>
      <c r="LIE97" s="219"/>
      <c r="LIF97" s="219"/>
      <c r="LIG97" s="219"/>
      <c r="LIH97" s="219"/>
      <c r="LII97" s="219"/>
      <c r="LIJ97" s="219"/>
      <c r="LIK97" s="219"/>
      <c r="LIL97" s="219"/>
      <c r="LIM97" s="219"/>
      <c r="LIN97" s="219"/>
      <c r="LIO97" s="219"/>
      <c r="LIP97" s="219"/>
      <c r="LIQ97" s="219"/>
      <c r="LIR97" s="219"/>
      <c r="LIS97" s="219"/>
      <c r="LIT97" s="219"/>
      <c r="LIU97" s="219"/>
      <c r="LIV97" s="219"/>
      <c r="LIW97" s="219"/>
      <c r="LIX97" s="219"/>
      <c r="LIY97" s="219"/>
      <c r="LIZ97" s="219"/>
      <c r="LJA97" s="219"/>
      <c r="LJB97" s="219"/>
      <c r="LJC97" s="219"/>
      <c r="LJD97" s="219"/>
      <c r="LJE97" s="219"/>
      <c r="LJF97" s="219"/>
      <c r="LJG97" s="219"/>
      <c r="LJH97" s="219"/>
      <c r="LJI97" s="219"/>
      <c r="LJJ97" s="219"/>
      <c r="LJK97" s="219"/>
      <c r="LJL97" s="219"/>
      <c r="LJM97" s="219"/>
      <c r="LJN97" s="219"/>
      <c r="LJO97" s="219"/>
      <c r="LJP97" s="219"/>
      <c r="LJQ97" s="219"/>
      <c r="LJR97" s="219"/>
      <c r="LJS97" s="219"/>
      <c r="LJT97" s="219"/>
      <c r="LJU97" s="219"/>
      <c r="LJV97" s="219"/>
      <c r="LJW97" s="219"/>
      <c r="LJX97" s="219"/>
      <c r="LJY97" s="219"/>
      <c r="LJZ97" s="219"/>
      <c r="LKA97" s="219"/>
      <c r="LKB97" s="219"/>
      <c r="LKC97" s="219"/>
      <c r="LKD97" s="219"/>
      <c r="LKE97" s="219"/>
      <c r="LKF97" s="219"/>
      <c r="LKG97" s="219"/>
      <c r="LKH97" s="219"/>
      <c r="LKI97" s="219"/>
      <c r="LKJ97" s="219"/>
      <c r="LKK97" s="219"/>
      <c r="LKL97" s="219"/>
      <c r="LKM97" s="219"/>
      <c r="LKN97" s="219"/>
      <c r="LKO97" s="219"/>
      <c r="LKP97" s="219"/>
      <c r="LKQ97" s="219"/>
      <c r="LKR97" s="219"/>
      <c r="LKS97" s="219"/>
      <c r="LKT97" s="219"/>
      <c r="LKU97" s="219"/>
      <c r="LKV97" s="219"/>
      <c r="LKW97" s="219"/>
      <c r="LKX97" s="219"/>
      <c r="LKY97" s="219"/>
      <c r="LKZ97" s="219"/>
      <c r="LLA97" s="219"/>
      <c r="LLB97" s="219"/>
      <c r="LLC97" s="219"/>
      <c r="LLD97" s="219"/>
      <c r="LLE97" s="219"/>
      <c r="LLF97" s="219"/>
      <c r="LLG97" s="219"/>
      <c r="LLH97" s="219"/>
      <c r="LLI97" s="219"/>
      <c r="LLJ97" s="219"/>
      <c r="LLK97" s="219"/>
      <c r="LLL97" s="219"/>
      <c r="LLM97" s="219"/>
      <c r="LLN97" s="219"/>
      <c r="LLO97" s="219"/>
      <c r="LLP97" s="219"/>
      <c r="LLQ97" s="219"/>
      <c r="LLR97" s="219"/>
      <c r="LLS97" s="219"/>
      <c r="LLT97" s="219"/>
      <c r="LLU97" s="219"/>
      <c r="LLV97" s="219"/>
      <c r="LLW97" s="219"/>
      <c r="LLX97" s="219"/>
      <c r="LLY97" s="219"/>
      <c r="LLZ97" s="219"/>
      <c r="LMA97" s="219"/>
      <c r="LMB97" s="219"/>
      <c r="LMC97" s="219"/>
      <c r="LMD97" s="219"/>
      <c r="LME97" s="219"/>
      <c r="LMF97" s="219"/>
      <c r="LMG97" s="219"/>
      <c r="LMH97" s="219"/>
      <c r="LMI97" s="219"/>
      <c r="LMJ97" s="219"/>
      <c r="LMK97" s="219"/>
      <c r="LML97" s="219"/>
      <c r="LMM97" s="219"/>
      <c r="LMN97" s="219"/>
      <c r="LMO97" s="219"/>
      <c r="LMP97" s="219"/>
      <c r="LMQ97" s="219"/>
      <c r="LMR97" s="219"/>
      <c r="LMS97" s="219"/>
      <c r="LMT97" s="219"/>
      <c r="LMU97" s="219"/>
      <c r="LMV97" s="219"/>
      <c r="LMW97" s="219"/>
      <c r="LMX97" s="219"/>
      <c r="LMY97" s="219"/>
      <c r="LMZ97" s="219"/>
      <c r="LNA97" s="219"/>
      <c r="LNB97" s="219"/>
      <c r="LNC97" s="219"/>
      <c r="LND97" s="219"/>
      <c r="LNE97" s="219"/>
      <c r="LNF97" s="219"/>
      <c r="LNG97" s="219"/>
      <c r="LNH97" s="219"/>
      <c r="LNI97" s="219"/>
      <c r="LNJ97" s="219"/>
      <c r="LNK97" s="219"/>
      <c r="LNL97" s="219"/>
      <c r="LNM97" s="219"/>
      <c r="LNN97" s="219"/>
      <c r="LNO97" s="219"/>
      <c r="LNP97" s="219"/>
      <c r="LNQ97" s="219"/>
      <c r="LNR97" s="219"/>
      <c r="LNS97" s="219"/>
      <c r="LNT97" s="219"/>
      <c r="LNU97" s="219"/>
      <c r="LNV97" s="219"/>
      <c r="LNW97" s="219"/>
      <c r="LNX97" s="219"/>
      <c r="LNY97" s="219"/>
      <c r="LNZ97" s="219"/>
      <c r="LOA97" s="219"/>
      <c r="LOB97" s="219"/>
      <c r="LOC97" s="219"/>
      <c r="LOD97" s="219"/>
      <c r="LOE97" s="219"/>
      <c r="LOF97" s="219"/>
      <c r="LOG97" s="219"/>
      <c r="LOH97" s="219"/>
      <c r="LOI97" s="219"/>
      <c r="LOJ97" s="219"/>
      <c r="LOK97" s="219"/>
      <c r="LOL97" s="219"/>
      <c r="LOM97" s="219"/>
      <c r="LON97" s="219"/>
      <c r="LOO97" s="219"/>
      <c r="LOP97" s="219"/>
      <c r="LOQ97" s="219"/>
      <c r="LOR97" s="219"/>
      <c r="LOS97" s="219"/>
      <c r="LOT97" s="219"/>
      <c r="LOU97" s="219"/>
      <c r="LOV97" s="219"/>
      <c r="LOW97" s="219"/>
      <c r="LOX97" s="219"/>
      <c r="LOY97" s="219"/>
      <c r="LOZ97" s="219"/>
      <c r="LPA97" s="219"/>
      <c r="LPB97" s="219"/>
      <c r="LPC97" s="219"/>
      <c r="LPD97" s="219"/>
      <c r="LPE97" s="219"/>
      <c r="LPF97" s="219"/>
      <c r="LPG97" s="219"/>
      <c r="LPH97" s="219"/>
      <c r="LPI97" s="219"/>
      <c r="LPJ97" s="219"/>
      <c r="LPK97" s="219"/>
      <c r="LPL97" s="219"/>
      <c r="LPM97" s="219"/>
      <c r="LPN97" s="219"/>
      <c r="LPO97" s="219"/>
      <c r="LPP97" s="219"/>
      <c r="LPQ97" s="219"/>
      <c r="LPR97" s="219"/>
      <c r="LPS97" s="219"/>
      <c r="LPT97" s="219"/>
      <c r="LPU97" s="219"/>
      <c r="LPV97" s="219"/>
      <c r="LPW97" s="219"/>
      <c r="LPX97" s="219"/>
      <c r="LPY97" s="219"/>
      <c r="LPZ97" s="219"/>
      <c r="LQA97" s="219"/>
      <c r="LQB97" s="219"/>
      <c r="LQC97" s="219"/>
      <c r="LQD97" s="219"/>
      <c r="LQE97" s="219"/>
      <c r="LQF97" s="219"/>
      <c r="LQG97" s="219"/>
      <c r="LQH97" s="219"/>
      <c r="LQI97" s="219"/>
      <c r="LQJ97" s="219"/>
      <c r="LQK97" s="219"/>
      <c r="LQL97" s="219"/>
      <c r="LQM97" s="219"/>
      <c r="LQN97" s="219"/>
      <c r="LQO97" s="219"/>
      <c r="LQP97" s="219"/>
      <c r="LQQ97" s="219"/>
      <c r="LQR97" s="219"/>
      <c r="LQS97" s="219"/>
      <c r="LQT97" s="219"/>
      <c r="LQU97" s="219"/>
      <c r="LQV97" s="219"/>
      <c r="LQW97" s="219"/>
      <c r="LQX97" s="219"/>
      <c r="LQY97" s="219"/>
      <c r="LQZ97" s="219"/>
      <c r="LRA97" s="219"/>
      <c r="LRB97" s="219"/>
      <c r="LRC97" s="219"/>
      <c r="LRD97" s="219"/>
      <c r="LRE97" s="219"/>
      <c r="LRF97" s="219"/>
      <c r="LRG97" s="219"/>
      <c r="LRH97" s="219"/>
      <c r="LRI97" s="219"/>
      <c r="LRJ97" s="219"/>
      <c r="LRK97" s="219"/>
      <c r="LRL97" s="219"/>
      <c r="LRM97" s="219"/>
      <c r="LRN97" s="219"/>
      <c r="LRO97" s="219"/>
      <c r="LRP97" s="219"/>
      <c r="LRQ97" s="219"/>
      <c r="LRR97" s="219"/>
      <c r="LRS97" s="219"/>
      <c r="LRT97" s="219"/>
      <c r="LRU97" s="219"/>
      <c r="LRV97" s="219"/>
      <c r="LRW97" s="219"/>
      <c r="LRX97" s="219"/>
      <c r="LRY97" s="219"/>
      <c r="LRZ97" s="219"/>
      <c r="LSA97" s="219"/>
      <c r="LSB97" s="219"/>
      <c r="LSC97" s="219"/>
      <c r="LSD97" s="219"/>
      <c r="LSE97" s="219"/>
      <c r="LSF97" s="219"/>
      <c r="LSG97" s="219"/>
      <c r="LSH97" s="219"/>
      <c r="LSI97" s="219"/>
      <c r="LSJ97" s="219"/>
      <c r="LSK97" s="219"/>
      <c r="LSL97" s="219"/>
      <c r="LSM97" s="219"/>
      <c r="LSN97" s="219"/>
      <c r="LSO97" s="219"/>
      <c r="LSP97" s="219"/>
      <c r="LSQ97" s="219"/>
      <c r="LSR97" s="219"/>
      <c r="LSS97" s="219"/>
      <c r="LST97" s="219"/>
      <c r="LSU97" s="219"/>
      <c r="LSV97" s="219"/>
      <c r="LSW97" s="219"/>
      <c r="LSX97" s="219"/>
      <c r="LSY97" s="219"/>
      <c r="LSZ97" s="219"/>
      <c r="LTA97" s="219"/>
      <c r="LTB97" s="219"/>
      <c r="LTC97" s="219"/>
      <c r="LTD97" s="219"/>
      <c r="LTE97" s="219"/>
      <c r="LTF97" s="219"/>
      <c r="LTG97" s="219"/>
      <c r="LTH97" s="219"/>
      <c r="LTI97" s="219"/>
      <c r="LTJ97" s="219"/>
      <c r="LTK97" s="219"/>
      <c r="LTL97" s="219"/>
      <c r="LTM97" s="219"/>
      <c r="LTN97" s="219"/>
      <c r="LTO97" s="219"/>
      <c r="LTP97" s="219"/>
      <c r="LTQ97" s="219"/>
      <c r="LTR97" s="219"/>
      <c r="LTS97" s="219"/>
      <c r="LTT97" s="219"/>
      <c r="LTU97" s="219"/>
      <c r="LTV97" s="219"/>
      <c r="LTW97" s="219"/>
      <c r="LTX97" s="219"/>
      <c r="LTY97" s="219"/>
      <c r="LTZ97" s="219"/>
      <c r="LUA97" s="219"/>
      <c r="LUB97" s="219"/>
      <c r="LUC97" s="219"/>
      <c r="LUD97" s="219"/>
      <c r="LUE97" s="219"/>
      <c r="LUF97" s="219"/>
      <c r="LUG97" s="219"/>
      <c r="LUH97" s="219"/>
      <c r="LUI97" s="219"/>
      <c r="LUJ97" s="219"/>
      <c r="LUK97" s="219"/>
      <c r="LUL97" s="219"/>
      <c r="LUM97" s="219"/>
      <c r="LUN97" s="219"/>
      <c r="LUO97" s="219"/>
      <c r="LUP97" s="219"/>
      <c r="LUQ97" s="219"/>
      <c r="LUR97" s="219"/>
      <c r="LUS97" s="219"/>
      <c r="LUT97" s="219"/>
      <c r="LUU97" s="219"/>
      <c r="LUV97" s="219"/>
      <c r="LUW97" s="219"/>
      <c r="LUX97" s="219"/>
      <c r="LUY97" s="219"/>
      <c r="LUZ97" s="219"/>
      <c r="LVA97" s="219"/>
      <c r="LVB97" s="219"/>
      <c r="LVC97" s="219"/>
      <c r="LVD97" s="219"/>
      <c r="LVE97" s="219"/>
      <c r="LVF97" s="219"/>
      <c r="LVG97" s="219"/>
      <c r="LVH97" s="219"/>
      <c r="LVI97" s="219"/>
      <c r="LVJ97" s="219"/>
      <c r="LVK97" s="219"/>
      <c r="LVL97" s="219"/>
      <c r="LVM97" s="219"/>
      <c r="LVN97" s="219"/>
      <c r="LVO97" s="219"/>
      <c r="LVP97" s="219"/>
      <c r="LVQ97" s="219"/>
      <c r="LVR97" s="219"/>
      <c r="LVS97" s="219"/>
      <c r="LVT97" s="219"/>
      <c r="LVU97" s="219"/>
      <c r="LVV97" s="219"/>
      <c r="LVW97" s="219"/>
      <c r="LVX97" s="219"/>
      <c r="LVY97" s="219"/>
      <c r="LVZ97" s="219"/>
      <c r="LWA97" s="219"/>
      <c r="LWB97" s="219"/>
      <c r="LWC97" s="219"/>
      <c r="LWD97" s="219"/>
      <c r="LWE97" s="219"/>
      <c r="LWF97" s="219"/>
      <c r="LWG97" s="219"/>
      <c r="LWH97" s="219"/>
      <c r="LWI97" s="219"/>
      <c r="LWJ97" s="219"/>
      <c r="LWK97" s="219"/>
      <c r="LWL97" s="219"/>
      <c r="LWM97" s="219"/>
      <c r="LWN97" s="219"/>
      <c r="LWO97" s="219"/>
      <c r="LWP97" s="219"/>
      <c r="LWQ97" s="219"/>
      <c r="LWR97" s="219"/>
      <c r="LWS97" s="219"/>
      <c r="LWT97" s="219"/>
      <c r="LWU97" s="219"/>
      <c r="LWV97" s="219"/>
      <c r="LWW97" s="219"/>
      <c r="LWX97" s="219"/>
      <c r="LWY97" s="219"/>
      <c r="LWZ97" s="219"/>
      <c r="LXA97" s="219"/>
      <c r="LXB97" s="219"/>
      <c r="LXC97" s="219"/>
      <c r="LXD97" s="219"/>
      <c r="LXE97" s="219"/>
      <c r="LXF97" s="219"/>
      <c r="LXG97" s="219"/>
      <c r="LXH97" s="219"/>
      <c r="LXI97" s="219"/>
      <c r="LXJ97" s="219"/>
      <c r="LXK97" s="219"/>
      <c r="LXL97" s="219"/>
      <c r="LXM97" s="219"/>
      <c r="LXN97" s="219"/>
      <c r="LXO97" s="219"/>
      <c r="LXP97" s="219"/>
      <c r="LXQ97" s="219"/>
      <c r="LXR97" s="219"/>
      <c r="LXS97" s="219"/>
      <c r="LXT97" s="219"/>
      <c r="LXU97" s="219"/>
      <c r="LXV97" s="219"/>
      <c r="LXW97" s="219"/>
      <c r="LXX97" s="219"/>
      <c r="LXY97" s="219"/>
      <c r="LXZ97" s="219"/>
      <c r="LYA97" s="219"/>
      <c r="LYB97" s="219"/>
      <c r="LYC97" s="219"/>
      <c r="LYD97" s="219"/>
      <c r="LYE97" s="219"/>
      <c r="LYF97" s="219"/>
      <c r="LYG97" s="219"/>
      <c r="LYH97" s="219"/>
      <c r="LYI97" s="219"/>
      <c r="LYJ97" s="219"/>
      <c r="LYK97" s="219"/>
      <c r="LYL97" s="219"/>
      <c r="LYM97" s="219"/>
      <c r="LYN97" s="219"/>
      <c r="LYO97" s="219"/>
      <c r="LYP97" s="219"/>
      <c r="LYQ97" s="219"/>
      <c r="LYR97" s="219"/>
      <c r="LYS97" s="219"/>
      <c r="LYT97" s="219"/>
      <c r="LYU97" s="219"/>
      <c r="LYV97" s="219"/>
      <c r="LYW97" s="219"/>
      <c r="LYX97" s="219"/>
      <c r="LYY97" s="219"/>
      <c r="LYZ97" s="219"/>
      <c r="LZA97" s="219"/>
      <c r="LZB97" s="219"/>
      <c r="LZC97" s="219"/>
      <c r="LZD97" s="219"/>
      <c r="LZE97" s="219"/>
      <c r="LZF97" s="219"/>
      <c r="LZG97" s="219"/>
      <c r="LZH97" s="219"/>
      <c r="LZI97" s="219"/>
      <c r="LZJ97" s="219"/>
      <c r="LZK97" s="219"/>
      <c r="LZL97" s="219"/>
      <c r="LZM97" s="219"/>
      <c r="LZN97" s="219"/>
      <c r="LZO97" s="219"/>
      <c r="LZP97" s="219"/>
      <c r="LZQ97" s="219"/>
      <c r="LZR97" s="219"/>
      <c r="LZS97" s="219"/>
      <c r="LZT97" s="219"/>
      <c r="LZU97" s="219"/>
      <c r="LZV97" s="219"/>
      <c r="LZW97" s="219"/>
      <c r="LZX97" s="219"/>
      <c r="LZY97" s="219"/>
      <c r="LZZ97" s="219"/>
      <c r="MAA97" s="219"/>
      <c r="MAB97" s="219"/>
      <c r="MAC97" s="219"/>
      <c r="MAD97" s="219"/>
      <c r="MAE97" s="219"/>
      <c r="MAF97" s="219"/>
      <c r="MAG97" s="219"/>
      <c r="MAH97" s="219"/>
      <c r="MAI97" s="219"/>
      <c r="MAJ97" s="219"/>
      <c r="MAK97" s="219"/>
      <c r="MAL97" s="219"/>
      <c r="MAM97" s="219"/>
      <c r="MAN97" s="219"/>
      <c r="MAO97" s="219"/>
      <c r="MAP97" s="219"/>
      <c r="MAQ97" s="219"/>
      <c r="MAR97" s="219"/>
      <c r="MAS97" s="219"/>
      <c r="MAT97" s="219"/>
      <c r="MAU97" s="219"/>
      <c r="MAV97" s="219"/>
      <c r="MAW97" s="219"/>
      <c r="MAX97" s="219"/>
      <c r="MAY97" s="219"/>
      <c r="MAZ97" s="219"/>
      <c r="MBA97" s="219"/>
      <c r="MBB97" s="219"/>
      <c r="MBC97" s="219"/>
      <c r="MBD97" s="219"/>
      <c r="MBE97" s="219"/>
      <c r="MBF97" s="219"/>
      <c r="MBG97" s="219"/>
      <c r="MBH97" s="219"/>
      <c r="MBI97" s="219"/>
      <c r="MBJ97" s="219"/>
      <c r="MBK97" s="219"/>
      <c r="MBL97" s="219"/>
      <c r="MBM97" s="219"/>
      <c r="MBN97" s="219"/>
      <c r="MBO97" s="219"/>
      <c r="MBP97" s="219"/>
      <c r="MBQ97" s="219"/>
      <c r="MBR97" s="219"/>
      <c r="MBS97" s="219"/>
      <c r="MBT97" s="219"/>
      <c r="MBU97" s="219"/>
      <c r="MBV97" s="219"/>
      <c r="MBW97" s="219"/>
      <c r="MBX97" s="219"/>
      <c r="MBY97" s="219"/>
      <c r="MBZ97" s="219"/>
      <c r="MCA97" s="219"/>
      <c r="MCB97" s="219"/>
      <c r="MCC97" s="219"/>
      <c r="MCD97" s="219"/>
      <c r="MCE97" s="219"/>
      <c r="MCF97" s="219"/>
      <c r="MCG97" s="219"/>
      <c r="MCH97" s="219"/>
      <c r="MCI97" s="219"/>
      <c r="MCJ97" s="219"/>
      <c r="MCK97" s="219"/>
      <c r="MCL97" s="219"/>
      <c r="MCM97" s="219"/>
      <c r="MCN97" s="219"/>
      <c r="MCO97" s="219"/>
      <c r="MCP97" s="219"/>
      <c r="MCQ97" s="219"/>
      <c r="MCR97" s="219"/>
      <c r="MCS97" s="219"/>
      <c r="MCT97" s="219"/>
      <c r="MCU97" s="219"/>
      <c r="MCV97" s="219"/>
      <c r="MCW97" s="219"/>
      <c r="MCX97" s="219"/>
      <c r="MCY97" s="219"/>
      <c r="MCZ97" s="219"/>
      <c r="MDA97" s="219"/>
      <c r="MDB97" s="219"/>
      <c r="MDC97" s="219"/>
      <c r="MDD97" s="219"/>
      <c r="MDE97" s="219"/>
      <c r="MDF97" s="219"/>
      <c r="MDG97" s="219"/>
      <c r="MDH97" s="219"/>
      <c r="MDI97" s="219"/>
      <c r="MDJ97" s="219"/>
      <c r="MDK97" s="219"/>
      <c r="MDL97" s="219"/>
      <c r="MDM97" s="219"/>
      <c r="MDN97" s="219"/>
      <c r="MDO97" s="219"/>
      <c r="MDP97" s="219"/>
      <c r="MDQ97" s="219"/>
      <c r="MDR97" s="219"/>
      <c r="MDS97" s="219"/>
      <c r="MDT97" s="219"/>
      <c r="MDU97" s="219"/>
      <c r="MDV97" s="219"/>
      <c r="MDW97" s="219"/>
      <c r="MDX97" s="219"/>
      <c r="MDY97" s="219"/>
      <c r="MDZ97" s="219"/>
      <c r="MEA97" s="219"/>
      <c r="MEB97" s="219"/>
      <c r="MEC97" s="219"/>
      <c r="MED97" s="219"/>
      <c r="MEE97" s="219"/>
      <c r="MEF97" s="219"/>
      <c r="MEG97" s="219"/>
      <c r="MEH97" s="219"/>
      <c r="MEI97" s="219"/>
      <c r="MEJ97" s="219"/>
      <c r="MEK97" s="219"/>
      <c r="MEL97" s="219"/>
      <c r="MEM97" s="219"/>
      <c r="MEN97" s="219"/>
      <c r="MEO97" s="219"/>
      <c r="MEP97" s="219"/>
      <c r="MEQ97" s="219"/>
      <c r="MER97" s="219"/>
      <c r="MES97" s="219"/>
      <c r="MET97" s="219"/>
      <c r="MEU97" s="219"/>
      <c r="MEV97" s="219"/>
      <c r="MEW97" s="219"/>
      <c r="MEX97" s="219"/>
      <c r="MEY97" s="219"/>
      <c r="MEZ97" s="219"/>
      <c r="MFA97" s="219"/>
      <c r="MFB97" s="219"/>
      <c r="MFC97" s="219"/>
      <c r="MFD97" s="219"/>
      <c r="MFE97" s="219"/>
      <c r="MFF97" s="219"/>
      <c r="MFG97" s="219"/>
      <c r="MFH97" s="219"/>
      <c r="MFI97" s="219"/>
      <c r="MFJ97" s="219"/>
      <c r="MFK97" s="219"/>
      <c r="MFL97" s="219"/>
      <c r="MFM97" s="219"/>
      <c r="MFN97" s="219"/>
      <c r="MFO97" s="219"/>
      <c r="MFP97" s="219"/>
      <c r="MFQ97" s="219"/>
      <c r="MFR97" s="219"/>
      <c r="MFS97" s="219"/>
      <c r="MFT97" s="219"/>
      <c r="MFU97" s="219"/>
      <c r="MFV97" s="219"/>
      <c r="MFW97" s="219"/>
      <c r="MFX97" s="219"/>
      <c r="MFY97" s="219"/>
      <c r="MFZ97" s="219"/>
      <c r="MGA97" s="219"/>
      <c r="MGB97" s="219"/>
      <c r="MGC97" s="219"/>
      <c r="MGD97" s="219"/>
      <c r="MGE97" s="219"/>
      <c r="MGF97" s="219"/>
      <c r="MGG97" s="219"/>
      <c r="MGH97" s="219"/>
      <c r="MGI97" s="219"/>
      <c r="MGJ97" s="219"/>
      <c r="MGK97" s="219"/>
      <c r="MGL97" s="219"/>
      <c r="MGM97" s="219"/>
      <c r="MGN97" s="219"/>
      <c r="MGO97" s="219"/>
      <c r="MGP97" s="219"/>
      <c r="MGQ97" s="219"/>
      <c r="MGR97" s="219"/>
      <c r="MGS97" s="219"/>
      <c r="MGT97" s="219"/>
      <c r="MGU97" s="219"/>
      <c r="MGV97" s="219"/>
      <c r="MGW97" s="219"/>
      <c r="MGX97" s="219"/>
      <c r="MGY97" s="219"/>
      <c r="MGZ97" s="219"/>
      <c r="MHA97" s="219"/>
      <c r="MHB97" s="219"/>
      <c r="MHC97" s="219"/>
      <c r="MHD97" s="219"/>
      <c r="MHE97" s="219"/>
      <c r="MHF97" s="219"/>
      <c r="MHG97" s="219"/>
      <c r="MHH97" s="219"/>
      <c r="MHI97" s="219"/>
      <c r="MHJ97" s="219"/>
      <c r="MHK97" s="219"/>
      <c r="MHL97" s="219"/>
      <c r="MHM97" s="219"/>
      <c r="MHN97" s="219"/>
      <c r="MHO97" s="219"/>
      <c r="MHP97" s="219"/>
      <c r="MHQ97" s="219"/>
      <c r="MHR97" s="219"/>
      <c r="MHS97" s="219"/>
      <c r="MHT97" s="219"/>
      <c r="MHU97" s="219"/>
      <c r="MHV97" s="219"/>
      <c r="MHW97" s="219"/>
      <c r="MHX97" s="219"/>
      <c r="MHY97" s="219"/>
      <c r="MHZ97" s="219"/>
      <c r="MIA97" s="219"/>
      <c r="MIB97" s="219"/>
      <c r="MIC97" s="219"/>
      <c r="MID97" s="219"/>
      <c r="MIE97" s="219"/>
      <c r="MIF97" s="219"/>
      <c r="MIG97" s="219"/>
      <c r="MIH97" s="219"/>
      <c r="MII97" s="219"/>
      <c r="MIJ97" s="219"/>
      <c r="MIK97" s="219"/>
      <c r="MIL97" s="219"/>
      <c r="MIM97" s="219"/>
      <c r="MIN97" s="219"/>
      <c r="MIO97" s="219"/>
      <c r="MIP97" s="219"/>
      <c r="MIQ97" s="219"/>
      <c r="MIR97" s="219"/>
      <c r="MIS97" s="219"/>
      <c r="MIT97" s="219"/>
      <c r="MIU97" s="219"/>
      <c r="MIV97" s="219"/>
      <c r="MIW97" s="219"/>
      <c r="MIX97" s="219"/>
      <c r="MIY97" s="219"/>
      <c r="MIZ97" s="219"/>
      <c r="MJA97" s="219"/>
      <c r="MJB97" s="219"/>
      <c r="MJC97" s="219"/>
      <c r="MJD97" s="219"/>
      <c r="MJE97" s="219"/>
      <c r="MJF97" s="219"/>
      <c r="MJG97" s="219"/>
      <c r="MJH97" s="219"/>
      <c r="MJI97" s="219"/>
      <c r="MJJ97" s="219"/>
      <c r="MJK97" s="219"/>
      <c r="MJL97" s="219"/>
      <c r="MJM97" s="219"/>
      <c r="MJN97" s="219"/>
      <c r="MJO97" s="219"/>
      <c r="MJP97" s="219"/>
      <c r="MJQ97" s="219"/>
      <c r="MJR97" s="219"/>
      <c r="MJS97" s="219"/>
      <c r="MJT97" s="219"/>
      <c r="MJU97" s="219"/>
      <c r="MJV97" s="219"/>
      <c r="MJW97" s="219"/>
      <c r="MJX97" s="219"/>
      <c r="MJY97" s="219"/>
      <c r="MJZ97" s="219"/>
      <c r="MKA97" s="219"/>
      <c r="MKB97" s="219"/>
      <c r="MKC97" s="219"/>
      <c r="MKD97" s="219"/>
      <c r="MKE97" s="219"/>
      <c r="MKF97" s="219"/>
      <c r="MKG97" s="219"/>
      <c r="MKH97" s="219"/>
      <c r="MKI97" s="219"/>
      <c r="MKJ97" s="219"/>
      <c r="MKK97" s="219"/>
      <c r="MKL97" s="219"/>
      <c r="MKM97" s="219"/>
      <c r="MKN97" s="219"/>
      <c r="MKO97" s="219"/>
      <c r="MKP97" s="219"/>
      <c r="MKQ97" s="219"/>
      <c r="MKR97" s="219"/>
      <c r="MKS97" s="219"/>
      <c r="MKT97" s="219"/>
      <c r="MKU97" s="219"/>
      <c r="MKV97" s="219"/>
      <c r="MKW97" s="219"/>
      <c r="MKX97" s="219"/>
      <c r="MKY97" s="219"/>
      <c r="MKZ97" s="219"/>
      <c r="MLA97" s="219"/>
      <c r="MLB97" s="219"/>
      <c r="MLC97" s="219"/>
      <c r="MLD97" s="219"/>
      <c r="MLE97" s="219"/>
      <c r="MLF97" s="219"/>
      <c r="MLG97" s="219"/>
      <c r="MLH97" s="219"/>
      <c r="MLI97" s="219"/>
      <c r="MLJ97" s="219"/>
      <c r="MLK97" s="219"/>
      <c r="MLL97" s="219"/>
      <c r="MLM97" s="219"/>
      <c r="MLN97" s="219"/>
      <c r="MLO97" s="219"/>
      <c r="MLP97" s="219"/>
      <c r="MLQ97" s="219"/>
      <c r="MLR97" s="219"/>
      <c r="MLS97" s="219"/>
      <c r="MLT97" s="219"/>
      <c r="MLU97" s="219"/>
      <c r="MLV97" s="219"/>
      <c r="MLW97" s="219"/>
      <c r="MLX97" s="219"/>
      <c r="MLY97" s="219"/>
      <c r="MLZ97" s="219"/>
      <c r="MMA97" s="219"/>
      <c r="MMB97" s="219"/>
      <c r="MMC97" s="219"/>
      <c r="MMD97" s="219"/>
      <c r="MME97" s="219"/>
      <c r="MMF97" s="219"/>
      <c r="MMG97" s="219"/>
      <c r="MMH97" s="219"/>
      <c r="MMI97" s="219"/>
      <c r="MMJ97" s="219"/>
      <c r="MMK97" s="219"/>
      <c r="MML97" s="219"/>
      <c r="MMM97" s="219"/>
      <c r="MMN97" s="219"/>
      <c r="MMO97" s="219"/>
      <c r="MMP97" s="219"/>
      <c r="MMQ97" s="219"/>
      <c r="MMR97" s="219"/>
      <c r="MMS97" s="219"/>
      <c r="MMT97" s="219"/>
      <c r="MMU97" s="219"/>
      <c r="MMV97" s="219"/>
      <c r="MMW97" s="219"/>
      <c r="MMX97" s="219"/>
      <c r="MMY97" s="219"/>
      <c r="MMZ97" s="219"/>
      <c r="MNA97" s="219"/>
      <c r="MNB97" s="219"/>
      <c r="MNC97" s="219"/>
      <c r="MND97" s="219"/>
      <c r="MNE97" s="219"/>
      <c r="MNF97" s="219"/>
      <c r="MNG97" s="219"/>
      <c r="MNH97" s="219"/>
      <c r="MNI97" s="219"/>
      <c r="MNJ97" s="219"/>
      <c r="MNK97" s="219"/>
      <c r="MNL97" s="219"/>
      <c r="MNM97" s="219"/>
      <c r="MNN97" s="219"/>
      <c r="MNO97" s="219"/>
      <c r="MNP97" s="219"/>
      <c r="MNQ97" s="219"/>
      <c r="MNR97" s="219"/>
      <c r="MNS97" s="219"/>
      <c r="MNT97" s="219"/>
      <c r="MNU97" s="219"/>
      <c r="MNV97" s="219"/>
      <c r="MNW97" s="219"/>
      <c r="MNX97" s="219"/>
      <c r="MNY97" s="219"/>
      <c r="MNZ97" s="219"/>
      <c r="MOA97" s="219"/>
      <c r="MOB97" s="219"/>
      <c r="MOC97" s="219"/>
      <c r="MOD97" s="219"/>
      <c r="MOE97" s="219"/>
      <c r="MOF97" s="219"/>
      <c r="MOG97" s="219"/>
      <c r="MOH97" s="219"/>
      <c r="MOI97" s="219"/>
      <c r="MOJ97" s="219"/>
      <c r="MOK97" s="219"/>
      <c r="MOL97" s="219"/>
      <c r="MOM97" s="219"/>
      <c r="MON97" s="219"/>
      <c r="MOO97" s="219"/>
      <c r="MOP97" s="219"/>
      <c r="MOQ97" s="219"/>
      <c r="MOR97" s="219"/>
      <c r="MOS97" s="219"/>
      <c r="MOT97" s="219"/>
      <c r="MOU97" s="219"/>
      <c r="MOV97" s="219"/>
      <c r="MOW97" s="219"/>
      <c r="MOX97" s="219"/>
      <c r="MOY97" s="219"/>
      <c r="MOZ97" s="219"/>
      <c r="MPA97" s="219"/>
      <c r="MPB97" s="219"/>
      <c r="MPC97" s="219"/>
      <c r="MPD97" s="219"/>
      <c r="MPE97" s="219"/>
      <c r="MPF97" s="219"/>
      <c r="MPG97" s="219"/>
      <c r="MPH97" s="219"/>
      <c r="MPI97" s="219"/>
      <c r="MPJ97" s="219"/>
      <c r="MPK97" s="219"/>
      <c r="MPL97" s="219"/>
      <c r="MPM97" s="219"/>
      <c r="MPN97" s="219"/>
      <c r="MPO97" s="219"/>
      <c r="MPP97" s="219"/>
      <c r="MPQ97" s="219"/>
      <c r="MPR97" s="219"/>
      <c r="MPS97" s="219"/>
      <c r="MPT97" s="219"/>
      <c r="MPU97" s="219"/>
      <c r="MPV97" s="219"/>
      <c r="MPW97" s="219"/>
      <c r="MPX97" s="219"/>
      <c r="MPY97" s="219"/>
      <c r="MPZ97" s="219"/>
      <c r="MQA97" s="219"/>
      <c r="MQB97" s="219"/>
      <c r="MQC97" s="219"/>
      <c r="MQD97" s="219"/>
      <c r="MQE97" s="219"/>
      <c r="MQF97" s="219"/>
      <c r="MQG97" s="219"/>
      <c r="MQH97" s="219"/>
      <c r="MQI97" s="219"/>
      <c r="MQJ97" s="219"/>
      <c r="MQK97" s="219"/>
      <c r="MQL97" s="219"/>
      <c r="MQM97" s="219"/>
      <c r="MQN97" s="219"/>
      <c r="MQO97" s="219"/>
      <c r="MQP97" s="219"/>
      <c r="MQQ97" s="219"/>
      <c r="MQR97" s="219"/>
      <c r="MQS97" s="219"/>
      <c r="MQT97" s="219"/>
      <c r="MQU97" s="219"/>
      <c r="MQV97" s="219"/>
      <c r="MQW97" s="219"/>
      <c r="MQX97" s="219"/>
      <c r="MQY97" s="219"/>
      <c r="MQZ97" s="219"/>
      <c r="MRA97" s="219"/>
      <c r="MRB97" s="219"/>
      <c r="MRC97" s="219"/>
      <c r="MRD97" s="219"/>
      <c r="MRE97" s="219"/>
      <c r="MRF97" s="219"/>
      <c r="MRG97" s="219"/>
      <c r="MRH97" s="219"/>
      <c r="MRI97" s="219"/>
      <c r="MRJ97" s="219"/>
      <c r="MRK97" s="219"/>
      <c r="MRL97" s="219"/>
      <c r="MRM97" s="219"/>
      <c r="MRN97" s="219"/>
      <c r="MRO97" s="219"/>
      <c r="MRP97" s="219"/>
      <c r="MRQ97" s="219"/>
      <c r="MRR97" s="219"/>
      <c r="MRS97" s="219"/>
      <c r="MRT97" s="219"/>
      <c r="MRU97" s="219"/>
      <c r="MRV97" s="219"/>
      <c r="MRW97" s="219"/>
      <c r="MRX97" s="219"/>
      <c r="MRY97" s="219"/>
      <c r="MRZ97" s="219"/>
      <c r="MSA97" s="219"/>
      <c r="MSB97" s="219"/>
      <c r="MSC97" s="219"/>
      <c r="MSD97" s="219"/>
      <c r="MSE97" s="219"/>
      <c r="MSF97" s="219"/>
      <c r="MSG97" s="219"/>
      <c r="MSH97" s="219"/>
      <c r="MSI97" s="219"/>
      <c r="MSJ97" s="219"/>
      <c r="MSK97" s="219"/>
      <c r="MSL97" s="219"/>
      <c r="MSM97" s="219"/>
      <c r="MSN97" s="219"/>
      <c r="MSO97" s="219"/>
      <c r="MSP97" s="219"/>
      <c r="MSQ97" s="219"/>
      <c r="MSR97" s="219"/>
      <c r="MSS97" s="219"/>
      <c r="MST97" s="219"/>
      <c r="MSU97" s="219"/>
      <c r="MSV97" s="219"/>
      <c r="MSW97" s="219"/>
      <c r="MSX97" s="219"/>
      <c r="MSY97" s="219"/>
      <c r="MSZ97" s="219"/>
      <c r="MTA97" s="219"/>
      <c r="MTB97" s="219"/>
      <c r="MTC97" s="219"/>
      <c r="MTD97" s="219"/>
      <c r="MTE97" s="219"/>
      <c r="MTF97" s="219"/>
      <c r="MTG97" s="219"/>
      <c r="MTH97" s="219"/>
      <c r="MTI97" s="219"/>
      <c r="MTJ97" s="219"/>
      <c r="MTK97" s="219"/>
      <c r="MTL97" s="219"/>
      <c r="MTM97" s="219"/>
      <c r="MTN97" s="219"/>
      <c r="MTO97" s="219"/>
      <c r="MTP97" s="219"/>
      <c r="MTQ97" s="219"/>
      <c r="MTR97" s="219"/>
      <c r="MTS97" s="219"/>
      <c r="MTT97" s="219"/>
      <c r="MTU97" s="219"/>
      <c r="MTV97" s="219"/>
      <c r="MTW97" s="219"/>
      <c r="MTX97" s="219"/>
      <c r="MTY97" s="219"/>
      <c r="MTZ97" s="219"/>
      <c r="MUA97" s="219"/>
      <c r="MUB97" s="219"/>
      <c r="MUC97" s="219"/>
      <c r="MUD97" s="219"/>
      <c r="MUE97" s="219"/>
      <c r="MUF97" s="219"/>
      <c r="MUG97" s="219"/>
      <c r="MUH97" s="219"/>
      <c r="MUI97" s="219"/>
      <c r="MUJ97" s="219"/>
      <c r="MUK97" s="219"/>
      <c r="MUL97" s="219"/>
      <c r="MUM97" s="219"/>
      <c r="MUN97" s="219"/>
      <c r="MUO97" s="219"/>
      <c r="MUP97" s="219"/>
      <c r="MUQ97" s="219"/>
      <c r="MUR97" s="219"/>
      <c r="MUS97" s="219"/>
      <c r="MUT97" s="219"/>
      <c r="MUU97" s="219"/>
      <c r="MUV97" s="219"/>
      <c r="MUW97" s="219"/>
      <c r="MUX97" s="219"/>
      <c r="MUY97" s="219"/>
      <c r="MUZ97" s="219"/>
      <c r="MVA97" s="219"/>
      <c r="MVB97" s="219"/>
      <c r="MVC97" s="219"/>
      <c r="MVD97" s="219"/>
      <c r="MVE97" s="219"/>
      <c r="MVF97" s="219"/>
      <c r="MVG97" s="219"/>
      <c r="MVH97" s="219"/>
      <c r="MVI97" s="219"/>
      <c r="MVJ97" s="219"/>
      <c r="MVK97" s="219"/>
      <c r="MVL97" s="219"/>
      <c r="MVM97" s="219"/>
      <c r="MVN97" s="219"/>
      <c r="MVO97" s="219"/>
      <c r="MVP97" s="219"/>
      <c r="MVQ97" s="219"/>
      <c r="MVR97" s="219"/>
      <c r="MVS97" s="219"/>
      <c r="MVT97" s="219"/>
      <c r="MVU97" s="219"/>
      <c r="MVV97" s="219"/>
      <c r="MVW97" s="219"/>
      <c r="MVX97" s="219"/>
      <c r="MVY97" s="219"/>
      <c r="MVZ97" s="219"/>
      <c r="MWA97" s="219"/>
      <c r="MWB97" s="219"/>
      <c r="MWC97" s="219"/>
      <c r="MWD97" s="219"/>
      <c r="MWE97" s="219"/>
      <c r="MWF97" s="219"/>
      <c r="MWG97" s="219"/>
      <c r="MWH97" s="219"/>
      <c r="MWI97" s="219"/>
      <c r="MWJ97" s="219"/>
      <c r="MWK97" s="219"/>
      <c r="MWL97" s="219"/>
      <c r="MWM97" s="219"/>
      <c r="MWN97" s="219"/>
      <c r="MWO97" s="219"/>
      <c r="MWP97" s="219"/>
      <c r="MWQ97" s="219"/>
      <c r="MWR97" s="219"/>
      <c r="MWS97" s="219"/>
      <c r="MWT97" s="219"/>
      <c r="MWU97" s="219"/>
      <c r="MWV97" s="219"/>
      <c r="MWW97" s="219"/>
      <c r="MWX97" s="219"/>
      <c r="MWY97" s="219"/>
      <c r="MWZ97" s="219"/>
      <c r="MXA97" s="219"/>
      <c r="MXB97" s="219"/>
      <c r="MXC97" s="219"/>
      <c r="MXD97" s="219"/>
      <c r="MXE97" s="219"/>
      <c r="MXF97" s="219"/>
      <c r="MXG97" s="219"/>
      <c r="MXH97" s="219"/>
      <c r="MXI97" s="219"/>
      <c r="MXJ97" s="219"/>
      <c r="MXK97" s="219"/>
      <c r="MXL97" s="219"/>
      <c r="MXM97" s="219"/>
      <c r="MXN97" s="219"/>
      <c r="MXO97" s="219"/>
      <c r="MXP97" s="219"/>
      <c r="MXQ97" s="219"/>
      <c r="MXR97" s="219"/>
      <c r="MXS97" s="219"/>
      <c r="MXT97" s="219"/>
      <c r="MXU97" s="219"/>
      <c r="MXV97" s="219"/>
      <c r="MXW97" s="219"/>
      <c r="MXX97" s="219"/>
      <c r="MXY97" s="219"/>
      <c r="MXZ97" s="219"/>
      <c r="MYA97" s="219"/>
      <c r="MYB97" s="219"/>
      <c r="MYC97" s="219"/>
      <c r="MYD97" s="219"/>
      <c r="MYE97" s="219"/>
      <c r="MYF97" s="219"/>
      <c r="MYG97" s="219"/>
      <c r="MYH97" s="219"/>
      <c r="MYI97" s="219"/>
      <c r="MYJ97" s="219"/>
      <c r="MYK97" s="219"/>
      <c r="MYL97" s="219"/>
      <c r="MYM97" s="219"/>
      <c r="MYN97" s="219"/>
      <c r="MYO97" s="219"/>
      <c r="MYP97" s="219"/>
      <c r="MYQ97" s="219"/>
      <c r="MYR97" s="219"/>
      <c r="MYS97" s="219"/>
      <c r="MYT97" s="219"/>
      <c r="MYU97" s="219"/>
      <c r="MYV97" s="219"/>
      <c r="MYW97" s="219"/>
      <c r="MYX97" s="219"/>
      <c r="MYY97" s="219"/>
      <c r="MYZ97" s="219"/>
      <c r="MZA97" s="219"/>
      <c r="MZB97" s="219"/>
      <c r="MZC97" s="219"/>
      <c r="MZD97" s="219"/>
      <c r="MZE97" s="219"/>
      <c r="MZF97" s="219"/>
      <c r="MZG97" s="219"/>
      <c r="MZH97" s="219"/>
      <c r="MZI97" s="219"/>
      <c r="MZJ97" s="219"/>
      <c r="MZK97" s="219"/>
      <c r="MZL97" s="219"/>
      <c r="MZM97" s="219"/>
      <c r="MZN97" s="219"/>
      <c r="MZO97" s="219"/>
      <c r="MZP97" s="219"/>
      <c r="MZQ97" s="219"/>
      <c r="MZR97" s="219"/>
      <c r="MZS97" s="219"/>
      <c r="MZT97" s="219"/>
      <c r="MZU97" s="219"/>
      <c r="MZV97" s="219"/>
      <c r="MZW97" s="219"/>
      <c r="MZX97" s="219"/>
      <c r="MZY97" s="219"/>
      <c r="MZZ97" s="219"/>
      <c r="NAA97" s="219"/>
      <c r="NAB97" s="219"/>
      <c r="NAC97" s="219"/>
      <c r="NAD97" s="219"/>
      <c r="NAE97" s="219"/>
      <c r="NAF97" s="219"/>
      <c r="NAG97" s="219"/>
      <c r="NAH97" s="219"/>
      <c r="NAI97" s="219"/>
      <c r="NAJ97" s="219"/>
      <c r="NAK97" s="219"/>
      <c r="NAL97" s="219"/>
      <c r="NAM97" s="219"/>
      <c r="NAN97" s="219"/>
      <c r="NAO97" s="219"/>
      <c r="NAP97" s="219"/>
      <c r="NAQ97" s="219"/>
      <c r="NAR97" s="219"/>
      <c r="NAS97" s="219"/>
      <c r="NAT97" s="219"/>
      <c r="NAU97" s="219"/>
      <c r="NAV97" s="219"/>
      <c r="NAW97" s="219"/>
      <c r="NAX97" s="219"/>
      <c r="NAY97" s="219"/>
      <c r="NAZ97" s="219"/>
      <c r="NBA97" s="219"/>
      <c r="NBB97" s="219"/>
      <c r="NBC97" s="219"/>
      <c r="NBD97" s="219"/>
      <c r="NBE97" s="219"/>
      <c r="NBF97" s="219"/>
      <c r="NBG97" s="219"/>
      <c r="NBH97" s="219"/>
      <c r="NBI97" s="219"/>
      <c r="NBJ97" s="219"/>
      <c r="NBK97" s="219"/>
      <c r="NBL97" s="219"/>
      <c r="NBM97" s="219"/>
      <c r="NBN97" s="219"/>
      <c r="NBO97" s="219"/>
      <c r="NBP97" s="219"/>
      <c r="NBQ97" s="219"/>
      <c r="NBR97" s="219"/>
      <c r="NBS97" s="219"/>
      <c r="NBT97" s="219"/>
      <c r="NBU97" s="219"/>
      <c r="NBV97" s="219"/>
      <c r="NBW97" s="219"/>
      <c r="NBX97" s="219"/>
      <c r="NBY97" s="219"/>
      <c r="NBZ97" s="219"/>
      <c r="NCA97" s="219"/>
      <c r="NCB97" s="219"/>
      <c r="NCC97" s="219"/>
      <c r="NCD97" s="219"/>
      <c r="NCE97" s="219"/>
      <c r="NCF97" s="219"/>
      <c r="NCG97" s="219"/>
      <c r="NCH97" s="219"/>
      <c r="NCI97" s="219"/>
      <c r="NCJ97" s="219"/>
      <c r="NCK97" s="219"/>
      <c r="NCL97" s="219"/>
      <c r="NCM97" s="219"/>
      <c r="NCN97" s="219"/>
      <c r="NCO97" s="219"/>
      <c r="NCP97" s="219"/>
      <c r="NCQ97" s="219"/>
      <c r="NCR97" s="219"/>
      <c r="NCS97" s="219"/>
      <c r="NCT97" s="219"/>
      <c r="NCU97" s="219"/>
      <c r="NCV97" s="219"/>
      <c r="NCW97" s="219"/>
      <c r="NCX97" s="219"/>
      <c r="NCY97" s="219"/>
      <c r="NCZ97" s="219"/>
      <c r="NDA97" s="219"/>
      <c r="NDB97" s="219"/>
      <c r="NDC97" s="219"/>
      <c r="NDD97" s="219"/>
      <c r="NDE97" s="219"/>
      <c r="NDF97" s="219"/>
      <c r="NDG97" s="219"/>
      <c r="NDH97" s="219"/>
      <c r="NDI97" s="219"/>
      <c r="NDJ97" s="219"/>
      <c r="NDK97" s="219"/>
      <c r="NDL97" s="219"/>
      <c r="NDM97" s="219"/>
      <c r="NDN97" s="219"/>
      <c r="NDO97" s="219"/>
      <c r="NDP97" s="219"/>
      <c r="NDQ97" s="219"/>
      <c r="NDR97" s="219"/>
      <c r="NDS97" s="219"/>
      <c r="NDT97" s="219"/>
      <c r="NDU97" s="219"/>
      <c r="NDV97" s="219"/>
      <c r="NDW97" s="219"/>
      <c r="NDX97" s="219"/>
      <c r="NDY97" s="219"/>
      <c r="NDZ97" s="219"/>
      <c r="NEA97" s="219"/>
      <c r="NEB97" s="219"/>
      <c r="NEC97" s="219"/>
      <c r="NED97" s="219"/>
      <c r="NEE97" s="219"/>
      <c r="NEF97" s="219"/>
      <c r="NEG97" s="219"/>
      <c r="NEH97" s="219"/>
      <c r="NEI97" s="219"/>
      <c r="NEJ97" s="219"/>
      <c r="NEK97" s="219"/>
      <c r="NEL97" s="219"/>
      <c r="NEM97" s="219"/>
      <c r="NEN97" s="219"/>
      <c r="NEO97" s="219"/>
      <c r="NEP97" s="219"/>
      <c r="NEQ97" s="219"/>
      <c r="NER97" s="219"/>
      <c r="NES97" s="219"/>
      <c r="NET97" s="219"/>
      <c r="NEU97" s="219"/>
      <c r="NEV97" s="219"/>
      <c r="NEW97" s="219"/>
      <c r="NEX97" s="219"/>
      <c r="NEY97" s="219"/>
      <c r="NEZ97" s="219"/>
      <c r="NFA97" s="219"/>
      <c r="NFB97" s="219"/>
      <c r="NFC97" s="219"/>
      <c r="NFD97" s="219"/>
      <c r="NFE97" s="219"/>
      <c r="NFF97" s="219"/>
      <c r="NFG97" s="219"/>
      <c r="NFH97" s="219"/>
      <c r="NFI97" s="219"/>
      <c r="NFJ97" s="219"/>
      <c r="NFK97" s="219"/>
      <c r="NFL97" s="219"/>
      <c r="NFM97" s="219"/>
      <c r="NFN97" s="219"/>
      <c r="NFO97" s="219"/>
      <c r="NFP97" s="219"/>
      <c r="NFQ97" s="219"/>
      <c r="NFR97" s="219"/>
      <c r="NFS97" s="219"/>
      <c r="NFT97" s="219"/>
      <c r="NFU97" s="219"/>
      <c r="NFV97" s="219"/>
      <c r="NFW97" s="219"/>
      <c r="NFX97" s="219"/>
      <c r="NFY97" s="219"/>
      <c r="NFZ97" s="219"/>
      <c r="NGA97" s="219"/>
      <c r="NGB97" s="219"/>
      <c r="NGC97" s="219"/>
      <c r="NGD97" s="219"/>
      <c r="NGE97" s="219"/>
      <c r="NGF97" s="219"/>
      <c r="NGG97" s="219"/>
      <c r="NGH97" s="219"/>
      <c r="NGI97" s="219"/>
      <c r="NGJ97" s="219"/>
      <c r="NGK97" s="219"/>
      <c r="NGL97" s="219"/>
      <c r="NGM97" s="219"/>
      <c r="NGN97" s="219"/>
      <c r="NGO97" s="219"/>
      <c r="NGP97" s="219"/>
      <c r="NGQ97" s="219"/>
      <c r="NGR97" s="219"/>
      <c r="NGS97" s="219"/>
      <c r="NGT97" s="219"/>
      <c r="NGU97" s="219"/>
      <c r="NGV97" s="219"/>
      <c r="NGW97" s="219"/>
      <c r="NGX97" s="219"/>
      <c r="NGY97" s="219"/>
      <c r="NGZ97" s="219"/>
      <c r="NHA97" s="219"/>
      <c r="NHB97" s="219"/>
      <c r="NHC97" s="219"/>
      <c r="NHD97" s="219"/>
      <c r="NHE97" s="219"/>
      <c r="NHF97" s="219"/>
      <c r="NHG97" s="219"/>
      <c r="NHH97" s="219"/>
      <c r="NHI97" s="219"/>
      <c r="NHJ97" s="219"/>
      <c r="NHK97" s="219"/>
      <c r="NHL97" s="219"/>
      <c r="NHM97" s="219"/>
      <c r="NHN97" s="219"/>
      <c r="NHO97" s="219"/>
      <c r="NHP97" s="219"/>
      <c r="NHQ97" s="219"/>
      <c r="NHR97" s="219"/>
      <c r="NHS97" s="219"/>
      <c r="NHT97" s="219"/>
      <c r="NHU97" s="219"/>
      <c r="NHV97" s="219"/>
      <c r="NHW97" s="219"/>
      <c r="NHX97" s="219"/>
      <c r="NHY97" s="219"/>
      <c r="NHZ97" s="219"/>
      <c r="NIA97" s="219"/>
      <c r="NIB97" s="219"/>
      <c r="NIC97" s="219"/>
      <c r="NID97" s="219"/>
      <c r="NIE97" s="219"/>
      <c r="NIF97" s="219"/>
      <c r="NIG97" s="219"/>
      <c r="NIH97" s="219"/>
      <c r="NII97" s="219"/>
      <c r="NIJ97" s="219"/>
      <c r="NIK97" s="219"/>
      <c r="NIL97" s="219"/>
      <c r="NIM97" s="219"/>
      <c r="NIN97" s="219"/>
      <c r="NIO97" s="219"/>
      <c r="NIP97" s="219"/>
      <c r="NIQ97" s="219"/>
      <c r="NIR97" s="219"/>
      <c r="NIS97" s="219"/>
      <c r="NIT97" s="219"/>
      <c r="NIU97" s="219"/>
      <c r="NIV97" s="219"/>
      <c r="NIW97" s="219"/>
      <c r="NIX97" s="219"/>
      <c r="NIY97" s="219"/>
      <c r="NIZ97" s="219"/>
      <c r="NJA97" s="219"/>
      <c r="NJB97" s="219"/>
      <c r="NJC97" s="219"/>
      <c r="NJD97" s="219"/>
      <c r="NJE97" s="219"/>
      <c r="NJF97" s="219"/>
      <c r="NJG97" s="219"/>
      <c r="NJH97" s="219"/>
      <c r="NJI97" s="219"/>
      <c r="NJJ97" s="219"/>
      <c r="NJK97" s="219"/>
      <c r="NJL97" s="219"/>
      <c r="NJM97" s="219"/>
      <c r="NJN97" s="219"/>
      <c r="NJO97" s="219"/>
      <c r="NJP97" s="219"/>
      <c r="NJQ97" s="219"/>
      <c r="NJR97" s="219"/>
      <c r="NJS97" s="219"/>
      <c r="NJT97" s="219"/>
      <c r="NJU97" s="219"/>
      <c r="NJV97" s="219"/>
      <c r="NJW97" s="219"/>
      <c r="NJX97" s="219"/>
      <c r="NJY97" s="219"/>
      <c r="NJZ97" s="219"/>
      <c r="NKA97" s="219"/>
      <c r="NKB97" s="219"/>
      <c r="NKC97" s="219"/>
      <c r="NKD97" s="219"/>
      <c r="NKE97" s="219"/>
      <c r="NKF97" s="219"/>
      <c r="NKG97" s="219"/>
      <c r="NKH97" s="219"/>
      <c r="NKI97" s="219"/>
      <c r="NKJ97" s="219"/>
      <c r="NKK97" s="219"/>
      <c r="NKL97" s="219"/>
      <c r="NKM97" s="219"/>
      <c r="NKN97" s="219"/>
      <c r="NKO97" s="219"/>
      <c r="NKP97" s="219"/>
      <c r="NKQ97" s="219"/>
      <c r="NKR97" s="219"/>
      <c r="NKS97" s="219"/>
      <c r="NKT97" s="219"/>
      <c r="NKU97" s="219"/>
      <c r="NKV97" s="219"/>
      <c r="NKW97" s="219"/>
      <c r="NKX97" s="219"/>
      <c r="NKY97" s="219"/>
      <c r="NKZ97" s="219"/>
      <c r="NLA97" s="219"/>
      <c r="NLB97" s="219"/>
      <c r="NLC97" s="219"/>
      <c r="NLD97" s="219"/>
      <c r="NLE97" s="219"/>
      <c r="NLF97" s="219"/>
      <c r="NLG97" s="219"/>
      <c r="NLH97" s="219"/>
      <c r="NLI97" s="219"/>
      <c r="NLJ97" s="219"/>
      <c r="NLK97" s="219"/>
      <c r="NLL97" s="219"/>
      <c r="NLM97" s="219"/>
      <c r="NLN97" s="219"/>
      <c r="NLO97" s="219"/>
      <c r="NLP97" s="219"/>
      <c r="NLQ97" s="219"/>
      <c r="NLR97" s="219"/>
      <c r="NLS97" s="219"/>
      <c r="NLT97" s="219"/>
      <c r="NLU97" s="219"/>
      <c r="NLV97" s="219"/>
      <c r="NLW97" s="219"/>
      <c r="NLX97" s="219"/>
      <c r="NLY97" s="219"/>
      <c r="NLZ97" s="219"/>
      <c r="NMA97" s="219"/>
      <c r="NMB97" s="219"/>
      <c r="NMC97" s="219"/>
      <c r="NMD97" s="219"/>
      <c r="NME97" s="219"/>
      <c r="NMF97" s="219"/>
      <c r="NMG97" s="219"/>
      <c r="NMH97" s="219"/>
      <c r="NMI97" s="219"/>
      <c r="NMJ97" s="219"/>
      <c r="NMK97" s="219"/>
      <c r="NML97" s="219"/>
      <c r="NMM97" s="219"/>
      <c r="NMN97" s="219"/>
      <c r="NMO97" s="219"/>
      <c r="NMP97" s="219"/>
      <c r="NMQ97" s="219"/>
      <c r="NMR97" s="219"/>
      <c r="NMS97" s="219"/>
      <c r="NMT97" s="219"/>
      <c r="NMU97" s="219"/>
      <c r="NMV97" s="219"/>
      <c r="NMW97" s="219"/>
      <c r="NMX97" s="219"/>
      <c r="NMY97" s="219"/>
      <c r="NMZ97" s="219"/>
      <c r="NNA97" s="219"/>
      <c r="NNB97" s="219"/>
      <c r="NNC97" s="219"/>
      <c r="NND97" s="219"/>
      <c r="NNE97" s="219"/>
      <c r="NNF97" s="219"/>
      <c r="NNG97" s="219"/>
      <c r="NNH97" s="219"/>
      <c r="NNI97" s="219"/>
      <c r="NNJ97" s="219"/>
      <c r="NNK97" s="219"/>
      <c r="NNL97" s="219"/>
      <c r="NNM97" s="219"/>
      <c r="NNN97" s="219"/>
      <c r="NNO97" s="219"/>
      <c r="NNP97" s="219"/>
      <c r="NNQ97" s="219"/>
      <c r="NNR97" s="219"/>
      <c r="NNS97" s="219"/>
      <c r="NNT97" s="219"/>
      <c r="NNU97" s="219"/>
      <c r="NNV97" s="219"/>
      <c r="NNW97" s="219"/>
      <c r="NNX97" s="219"/>
      <c r="NNY97" s="219"/>
      <c r="NNZ97" s="219"/>
      <c r="NOA97" s="219"/>
      <c r="NOB97" s="219"/>
      <c r="NOC97" s="219"/>
      <c r="NOD97" s="219"/>
      <c r="NOE97" s="219"/>
      <c r="NOF97" s="219"/>
      <c r="NOG97" s="219"/>
      <c r="NOH97" s="219"/>
      <c r="NOI97" s="219"/>
      <c r="NOJ97" s="219"/>
      <c r="NOK97" s="219"/>
      <c r="NOL97" s="219"/>
      <c r="NOM97" s="219"/>
      <c r="NON97" s="219"/>
      <c r="NOO97" s="219"/>
      <c r="NOP97" s="219"/>
      <c r="NOQ97" s="219"/>
      <c r="NOR97" s="219"/>
      <c r="NOS97" s="219"/>
      <c r="NOT97" s="219"/>
      <c r="NOU97" s="219"/>
      <c r="NOV97" s="219"/>
      <c r="NOW97" s="219"/>
      <c r="NOX97" s="219"/>
      <c r="NOY97" s="219"/>
      <c r="NOZ97" s="219"/>
      <c r="NPA97" s="219"/>
      <c r="NPB97" s="219"/>
      <c r="NPC97" s="219"/>
      <c r="NPD97" s="219"/>
      <c r="NPE97" s="219"/>
      <c r="NPF97" s="219"/>
      <c r="NPG97" s="219"/>
      <c r="NPH97" s="219"/>
      <c r="NPI97" s="219"/>
      <c r="NPJ97" s="219"/>
      <c r="NPK97" s="219"/>
      <c r="NPL97" s="219"/>
      <c r="NPM97" s="219"/>
      <c r="NPN97" s="219"/>
      <c r="NPO97" s="219"/>
      <c r="NPP97" s="219"/>
      <c r="NPQ97" s="219"/>
      <c r="NPR97" s="219"/>
      <c r="NPS97" s="219"/>
      <c r="NPT97" s="219"/>
      <c r="NPU97" s="219"/>
      <c r="NPV97" s="219"/>
      <c r="NPW97" s="219"/>
      <c r="NPX97" s="219"/>
      <c r="NPY97" s="219"/>
      <c r="NPZ97" s="219"/>
      <c r="NQA97" s="219"/>
      <c r="NQB97" s="219"/>
      <c r="NQC97" s="219"/>
      <c r="NQD97" s="219"/>
      <c r="NQE97" s="219"/>
      <c r="NQF97" s="219"/>
      <c r="NQG97" s="219"/>
      <c r="NQH97" s="219"/>
      <c r="NQI97" s="219"/>
      <c r="NQJ97" s="219"/>
      <c r="NQK97" s="219"/>
      <c r="NQL97" s="219"/>
      <c r="NQM97" s="219"/>
      <c r="NQN97" s="219"/>
      <c r="NQO97" s="219"/>
      <c r="NQP97" s="219"/>
      <c r="NQQ97" s="219"/>
      <c r="NQR97" s="219"/>
      <c r="NQS97" s="219"/>
      <c r="NQT97" s="219"/>
      <c r="NQU97" s="219"/>
      <c r="NQV97" s="219"/>
      <c r="NQW97" s="219"/>
      <c r="NQX97" s="219"/>
      <c r="NQY97" s="219"/>
      <c r="NQZ97" s="219"/>
      <c r="NRA97" s="219"/>
      <c r="NRB97" s="219"/>
      <c r="NRC97" s="219"/>
      <c r="NRD97" s="219"/>
      <c r="NRE97" s="219"/>
      <c r="NRF97" s="219"/>
      <c r="NRG97" s="219"/>
      <c r="NRH97" s="219"/>
      <c r="NRI97" s="219"/>
      <c r="NRJ97" s="219"/>
      <c r="NRK97" s="219"/>
      <c r="NRL97" s="219"/>
      <c r="NRM97" s="219"/>
      <c r="NRN97" s="219"/>
      <c r="NRO97" s="219"/>
      <c r="NRP97" s="219"/>
      <c r="NRQ97" s="219"/>
      <c r="NRR97" s="219"/>
      <c r="NRS97" s="219"/>
      <c r="NRT97" s="219"/>
      <c r="NRU97" s="219"/>
      <c r="NRV97" s="219"/>
      <c r="NRW97" s="219"/>
      <c r="NRX97" s="219"/>
      <c r="NRY97" s="219"/>
      <c r="NRZ97" s="219"/>
      <c r="NSA97" s="219"/>
      <c r="NSB97" s="219"/>
      <c r="NSC97" s="219"/>
      <c r="NSD97" s="219"/>
      <c r="NSE97" s="219"/>
      <c r="NSF97" s="219"/>
      <c r="NSG97" s="219"/>
      <c r="NSH97" s="219"/>
      <c r="NSI97" s="219"/>
      <c r="NSJ97" s="219"/>
      <c r="NSK97" s="219"/>
      <c r="NSL97" s="219"/>
      <c r="NSM97" s="219"/>
      <c r="NSN97" s="219"/>
      <c r="NSO97" s="219"/>
      <c r="NSP97" s="219"/>
      <c r="NSQ97" s="219"/>
      <c r="NSR97" s="219"/>
      <c r="NSS97" s="219"/>
      <c r="NST97" s="219"/>
      <c r="NSU97" s="219"/>
      <c r="NSV97" s="219"/>
      <c r="NSW97" s="219"/>
      <c r="NSX97" s="219"/>
      <c r="NSY97" s="219"/>
      <c r="NSZ97" s="219"/>
      <c r="NTA97" s="219"/>
      <c r="NTB97" s="219"/>
      <c r="NTC97" s="219"/>
      <c r="NTD97" s="219"/>
      <c r="NTE97" s="219"/>
      <c r="NTF97" s="219"/>
      <c r="NTG97" s="219"/>
      <c r="NTH97" s="219"/>
      <c r="NTI97" s="219"/>
      <c r="NTJ97" s="219"/>
      <c r="NTK97" s="219"/>
      <c r="NTL97" s="219"/>
      <c r="NTM97" s="219"/>
      <c r="NTN97" s="219"/>
      <c r="NTO97" s="219"/>
      <c r="NTP97" s="219"/>
      <c r="NTQ97" s="219"/>
      <c r="NTR97" s="219"/>
      <c r="NTS97" s="219"/>
      <c r="NTT97" s="219"/>
      <c r="NTU97" s="219"/>
      <c r="NTV97" s="219"/>
      <c r="NTW97" s="219"/>
      <c r="NTX97" s="219"/>
      <c r="NTY97" s="219"/>
      <c r="NTZ97" s="219"/>
      <c r="NUA97" s="219"/>
      <c r="NUB97" s="219"/>
      <c r="NUC97" s="219"/>
      <c r="NUD97" s="219"/>
      <c r="NUE97" s="219"/>
      <c r="NUF97" s="219"/>
      <c r="NUG97" s="219"/>
      <c r="NUH97" s="219"/>
      <c r="NUI97" s="219"/>
      <c r="NUJ97" s="219"/>
      <c r="NUK97" s="219"/>
      <c r="NUL97" s="219"/>
      <c r="NUM97" s="219"/>
      <c r="NUN97" s="219"/>
      <c r="NUO97" s="219"/>
      <c r="NUP97" s="219"/>
      <c r="NUQ97" s="219"/>
      <c r="NUR97" s="219"/>
      <c r="NUS97" s="219"/>
      <c r="NUT97" s="219"/>
      <c r="NUU97" s="219"/>
      <c r="NUV97" s="219"/>
      <c r="NUW97" s="219"/>
      <c r="NUX97" s="219"/>
      <c r="NUY97" s="219"/>
      <c r="NUZ97" s="219"/>
      <c r="NVA97" s="219"/>
      <c r="NVB97" s="219"/>
      <c r="NVC97" s="219"/>
      <c r="NVD97" s="219"/>
      <c r="NVE97" s="219"/>
      <c r="NVF97" s="219"/>
      <c r="NVG97" s="219"/>
      <c r="NVH97" s="219"/>
      <c r="NVI97" s="219"/>
      <c r="NVJ97" s="219"/>
      <c r="NVK97" s="219"/>
      <c r="NVL97" s="219"/>
      <c r="NVM97" s="219"/>
      <c r="NVN97" s="219"/>
      <c r="NVO97" s="219"/>
      <c r="NVP97" s="219"/>
      <c r="NVQ97" s="219"/>
      <c r="NVR97" s="219"/>
      <c r="NVS97" s="219"/>
      <c r="NVT97" s="219"/>
      <c r="NVU97" s="219"/>
      <c r="NVV97" s="219"/>
      <c r="NVW97" s="219"/>
      <c r="NVX97" s="219"/>
      <c r="NVY97" s="219"/>
      <c r="NVZ97" s="219"/>
      <c r="NWA97" s="219"/>
      <c r="NWB97" s="219"/>
      <c r="NWC97" s="219"/>
      <c r="NWD97" s="219"/>
      <c r="NWE97" s="219"/>
      <c r="NWF97" s="219"/>
      <c r="NWG97" s="219"/>
      <c r="NWH97" s="219"/>
      <c r="NWI97" s="219"/>
      <c r="NWJ97" s="219"/>
      <c r="NWK97" s="219"/>
      <c r="NWL97" s="219"/>
      <c r="NWM97" s="219"/>
      <c r="NWN97" s="219"/>
      <c r="NWO97" s="219"/>
      <c r="NWP97" s="219"/>
      <c r="NWQ97" s="219"/>
      <c r="NWR97" s="219"/>
      <c r="NWS97" s="219"/>
      <c r="NWT97" s="219"/>
      <c r="NWU97" s="219"/>
      <c r="NWV97" s="219"/>
      <c r="NWW97" s="219"/>
      <c r="NWX97" s="219"/>
      <c r="NWY97" s="219"/>
      <c r="NWZ97" s="219"/>
      <c r="NXA97" s="219"/>
      <c r="NXB97" s="219"/>
      <c r="NXC97" s="219"/>
      <c r="NXD97" s="219"/>
      <c r="NXE97" s="219"/>
      <c r="NXF97" s="219"/>
      <c r="NXG97" s="219"/>
      <c r="NXH97" s="219"/>
      <c r="NXI97" s="219"/>
      <c r="NXJ97" s="219"/>
      <c r="NXK97" s="219"/>
      <c r="NXL97" s="219"/>
      <c r="NXM97" s="219"/>
      <c r="NXN97" s="219"/>
      <c r="NXO97" s="219"/>
      <c r="NXP97" s="219"/>
      <c r="NXQ97" s="219"/>
      <c r="NXR97" s="219"/>
      <c r="NXS97" s="219"/>
      <c r="NXT97" s="219"/>
      <c r="NXU97" s="219"/>
      <c r="NXV97" s="219"/>
      <c r="NXW97" s="219"/>
      <c r="NXX97" s="219"/>
      <c r="NXY97" s="219"/>
      <c r="NXZ97" s="219"/>
      <c r="NYA97" s="219"/>
      <c r="NYB97" s="219"/>
      <c r="NYC97" s="219"/>
      <c r="NYD97" s="219"/>
      <c r="NYE97" s="219"/>
      <c r="NYF97" s="219"/>
      <c r="NYG97" s="219"/>
      <c r="NYH97" s="219"/>
      <c r="NYI97" s="219"/>
      <c r="NYJ97" s="219"/>
      <c r="NYK97" s="219"/>
      <c r="NYL97" s="219"/>
      <c r="NYM97" s="219"/>
      <c r="NYN97" s="219"/>
      <c r="NYO97" s="219"/>
      <c r="NYP97" s="219"/>
      <c r="NYQ97" s="219"/>
      <c r="NYR97" s="219"/>
      <c r="NYS97" s="219"/>
      <c r="NYT97" s="219"/>
      <c r="NYU97" s="219"/>
      <c r="NYV97" s="219"/>
      <c r="NYW97" s="219"/>
      <c r="NYX97" s="219"/>
      <c r="NYY97" s="219"/>
      <c r="NYZ97" s="219"/>
      <c r="NZA97" s="219"/>
      <c r="NZB97" s="219"/>
      <c r="NZC97" s="219"/>
      <c r="NZD97" s="219"/>
      <c r="NZE97" s="219"/>
      <c r="NZF97" s="219"/>
      <c r="NZG97" s="219"/>
      <c r="NZH97" s="219"/>
      <c r="NZI97" s="219"/>
      <c r="NZJ97" s="219"/>
      <c r="NZK97" s="219"/>
      <c r="NZL97" s="219"/>
      <c r="NZM97" s="219"/>
      <c r="NZN97" s="219"/>
      <c r="NZO97" s="219"/>
      <c r="NZP97" s="219"/>
      <c r="NZQ97" s="219"/>
      <c r="NZR97" s="219"/>
      <c r="NZS97" s="219"/>
      <c r="NZT97" s="219"/>
      <c r="NZU97" s="219"/>
      <c r="NZV97" s="219"/>
      <c r="NZW97" s="219"/>
      <c r="NZX97" s="219"/>
      <c r="NZY97" s="219"/>
      <c r="NZZ97" s="219"/>
      <c r="OAA97" s="219"/>
      <c r="OAB97" s="219"/>
      <c r="OAC97" s="219"/>
      <c r="OAD97" s="219"/>
      <c r="OAE97" s="219"/>
      <c r="OAF97" s="219"/>
      <c r="OAG97" s="219"/>
      <c r="OAH97" s="219"/>
      <c r="OAI97" s="219"/>
      <c r="OAJ97" s="219"/>
      <c r="OAK97" s="219"/>
      <c r="OAL97" s="219"/>
      <c r="OAM97" s="219"/>
      <c r="OAN97" s="219"/>
      <c r="OAO97" s="219"/>
      <c r="OAP97" s="219"/>
      <c r="OAQ97" s="219"/>
      <c r="OAR97" s="219"/>
      <c r="OAS97" s="219"/>
      <c r="OAT97" s="219"/>
      <c r="OAU97" s="219"/>
      <c r="OAV97" s="219"/>
      <c r="OAW97" s="219"/>
      <c r="OAX97" s="219"/>
      <c r="OAY97" s="219"/>
      <c r="OAZ97" s="219"/>
      <c r="OBA97" s="219"/>
      <c r="OBB97" s="219"/>
      <c r="OBC97" s="219"/>
      <c r="OBD97" s="219"/>
      <c r="OBE97" s="219"/>
      <c r="OBF97" s="219"/>
      <c r="OBG97" s="219"/>
      <c r="OBH97" s="219"/>
      <c r="OBI97" s="219"/>
      <c r="OBJ97" s="219"/>
      <c r="OBK97" s="219"/>
      <c r="OBL97" s="219"/>
      <c r="OBM97" s="219"/>
      <c r="OBN97" s="219"/>
      <c r="OBO97" s="219"/>
      <c r="OBP97" s="219"/>
      <c r="OBQ97" s="219"/>
      <c r="OBR97" s="219"/>
      <c r="OBS97" s="219"/>
      <c r="OBT97" s="219"/>
      <c r="OBU97" s="219"/>
      <c r="OBV97" s="219"/>
      <c r="OBW97" s="219"/>
      <c r="OBX97" s="219"/>
      <c r="OBY97" s="219"/>
      <c r="OBZ97" s="219"/>
      <c r="OCA97" s="219"/>
      <c r="OCB97" s="219"/>
      <c r="OCC97" s="219"/>
      <c r="OCD97" s="219"/>
      <c r="OCE97" s="219"/>
      <c r="OCF97" s="219"/>
      <c r="OCG97" s="219"/>
      <c r="OCH97" s="219"/>
      <c r="OCI97" s="219"/>
      <c r="OCJ97" s="219"/>
      <c r="OCK97" s="219"/>
      <c r="OCL97" s="219"/>
      <c r="OCM97" s="219"/>
      <c r="OCN97" s="219"/>
      <c r="OCO97" s="219"/>
      <c r="OCP97" s="219"/>
      <c r="OCQ97" s="219"/>
      <c r="OCR97" s="219"/>
      <c r="OCS97" s="219"/>
      <c r="OCT97" s="219"/>
      <c r="OCU97" s="219"/>
      <c r="OCV97" s="219"/>
      <c r="OCW97" s="219"/>
      <c r="OCX97" s="219"/>
      <c r="OCY97" s="219"/>
      <c r="OCZ97" s="219"/>
      <c r="ODA97" s="219"/>
      <c r="ODB97" s="219"/>
      <c r="ODC97" s="219"/>
      <c r="ODD97" s="219"/>
      <c r="ODE97" s="219"/>
      <c r="ODF97" s="219"/>
      <c r="ODG97" s="219"/>
      <c r="ODH97" s="219"/>
      <c r="ODI97" s="219"/>
      <c r="ODJ97" s="219"/>
      <c r="ODK97" s="219"/>
      <c r="ODL97" s="219"/>
      <c r="ODM97" s="219"/>
      <c r="ODN97" s="219"/>
      <c r="ODO97" s="219"/>
      <c r="ODP97" s="219"/>
      <c r="ODQ97" s="219"/>
      <c r="ODR97" s="219"/>
      <c r="ODS97" s="219"/>
      <c r="ODT97" s="219"/>
      <c r="ODU97" s="219"/>
      <c r="ODV97" s="219"/>
      <c r="ODW97" s="219"/>
      <c r="ODX97" s="219"/>
      <c r="ODY97" s="219"/>
      <c r="ODZ97" s="219"/>
      <c r="OEA97" s="219"/>
      <c r="OEB97" s="219"/>
      <c r="OEC97" s="219"/>
      <c r="OED97" s="219"/>
      <c r="OEE97" s="219"/>
      <c r="OEF97" s="219"/>
      <c r="OEG97" s="219"/>
      <c r="OEH97" s="219"/>
      <c r="OEI97" s="219"/>
      <c r="OEJ97" s="219"/>
      <c r="OEK97" s="219"/>
      <c r="OEL97" s="219"/>
      <c r="OEM97" s="219"/>
      <c r="OEN97" s="219"/>
      <c r="OEO97" s="219"/>
      <c r="OEP97" s="219"/>
      <c r="OEQ97" s="219"/>
      <c r="OER97" s="219"/>
      <c r="OES97" s="219"/>
      <c r="OET97" s="219"/>
      <c r="OEU97" s="219"/>
      <c r="OEV97" s="219"/>
      <c r="OEW97" s="219"/>
      <c r="OEX97" s="219"/>
      <c r="OEY97" s="219"/>
      <c r="OEZ97" s="219"/>
      <c r="OFA97" s="219"/>
      <c r="OFB97" s="219"/>
      <c r="OFC97" s="219"/>
      <c r="OFD97" s="219"/>
      <c r="OFE97" s="219"/>
      <c r="OFF97" s="219"/>
      <c r="OFG97" s="219"/>
      <c r="OFH97" s="219"/>
      <c r="OFI97" s="219"/>
      <c r="OFJ97" s="219"/>
      <c r="OFK97" s="219"/>
      <c r="OFL97" s="219"/>
      <c r="OFM97" s="219"/>
      <c r="OFN97" s="219"/>
      <c r="OFO97" s="219"/>
      <c r="OFP97" s="219"/>
      <c r="OFQ97" s="219"/>
      <c r="OFR97" s="219"/>
      <c r="OFS97" s="219"/>
      <c r="OFT97" s="219"/>
      <c r="OFU97" s="219"/>
      <c r="OFV97" s="219"/>
      <c r="OFW97" s="219"/>
      <c r="OFX97" s="219"/>
      <c r="OFY97" s="219"/>
      <c r="OFZ97" s="219"/>
      <c r="OGA97" s="219"/>
      <c r="OGB97" s="219"/>
      <c r="OGC97" s="219"/>
      <c r="OGD97" s="219"/>
      <c r="OGE97" s="219"/>
      <c r="OGF97" s="219"/>
      <c r="OGG97" s="219"/>
      <c r="OGH97" s="219"/>
      <c r="OGI97" s="219"/>
      <c r="OGJ97" s="219"/>
      <c r="OGK97" s="219"/>
      <c r="OGL97" s="219"/>
      <c r="OGM97" s="219"/>
      <c r="OGN97" s="219"/>
      <c r="OGO97" s="219"/>
      <c r="OGP97" s="219"/>
      <c r="OGQ97" s="219"/>
      <c r="OGR97" s="219"/>
      <c r="OGS97" s="219"/>
      <c r="OGT97" s="219"/>
      <c r="OGU97" s="219"/>
      <c r="OGV97" s="219"/>
      <c r="OGW97" s="219"/>
      <c r="OGX97" s="219"/>
      <c r="OGY97" s="219"/>
      <c r="OGZ97" s="219"/>
      <c r="OHA97" s="219"/>
      <c r="OHB97" s="219"/>
      <c r="OHC97" s="219"/>
      <c r="OHD97" s="219"/>
      <c r="OHE97" s="219"/>
      <c r="OHF97" s="219"/>
      <c r="OHG97" s="219"/>
      <c r="OHH97" s="219"/>
      <c r="OHI97" s="219"/>
      <c r="OHJ97" s="219"/>
      <c r="OHK97" s="219"/>
      <c r="OHL97" s="219"/>
      <c r="OHM97" s="219"/>
      <c r="OHN97" s="219"/>
      <c r="OHO97" s="219"/>
      <c r="OHP97" s="219"/>
      <c r="OHQ97" s="219"/>
      <c r="OHR97" s="219"/>
      <c r="OHS97" s="219"/>
      <c r="OHT97" s="219"/>
      <c r="OHU97" s="219"/>
      <c r="OHV97" s="219"/>
      <c r="OHW97" s="219"/>
      <c r="OHX97" s="219"/>
      <c r="OHY97" s="219"/>
      <c r="OHZ97" s="219"/>
      <c r="OIA97" s="219"/>
      <c r="OIB97" s="219"/>
      <c r="OIC97" s="219"/>
      <c r="OID97" s="219"/>
      <c r="OIE97" s="219"/>
      <c r="OIF97" s="219"/>
      <c r="OIG97" s="219"/>
      <c r="OIH97" s="219"/>
      <c r="OII97" s="219"/>
      <c r="OIJ97" s="219"/>
      <c r="OIK97" s="219"/>
      <c r="OIL97" s="219"/>
      <c r="OIM97" s="219"/>
      <c r="OIN97" s="219"/>
      <c r="OIO97" s="219"/>
      <c r="OIP97" s="219"/>
      <c r="OIQ97" s="219"/>
      <c r="OIR97" s="219"/>
      <c r="OIS97" s="219"/>
      <c r="OIT97" s="219"/>
      <c r="OIU97" s="219"/>
      <c r="OIV97" s="219"/>
      <c r="OIW97" s="219"/>
      <c r="OIX97" s="219"/>
      <c r="OIY97" s="219"/>
      <c r="OIZ97" s="219"/>
      <c r="OJA97" s="219"/>
      <c r="OJB97" s="219"/>
      <c r="OJC97" s="219"/>
      <c r="OJD97" s="219"/>
      <c r="OJE97" s="219"/>
      <c r="OJF97" s="219"/>
      <c r="OJG97" s="219"/>
      <c r="OJH97" s="219"/>
      <c r="OJI97" s="219"/>
      <c r="OJJ97" s="219"/>
      <c r="OJK97" s="219"/>
      <c r="OJL97" s="219"/>
      <c r="OJM97" s="219"/>
      <c r="OJN97" s="219"/>
      <c r="OJO97" s="219"/>
      <c r="OJP97" s="219"/>
      <c r="OJQ97" s="219"/>
      <c r="OJR97" s="219"/>
      <c r="OJS97" s="219"/>
      <c r="OJT97" s="219"/>
      <c r="OJU97" s="219"/>
      <c r="OJV97" s="219"/>
      <c r="OJW97" s="219"/>
      <c r="OJX97" s="219"/>
      <c r="OJY97" s="219"/>
      <c r="OJZ97" s="219"/>
      <c r="OKA97" s="219"/>
      <c r="OKB97" s="219"/>
      <c r="OKC97" s="219"/>
      <c r="OKD97" s="219"/>
      <c r="OKE97" s="219"/>
      <c r="OKF97" s="219"/>
      <c r="OKG97" s="219"/>
      <c r="OKH97" s="219"/>
      <c r="OKI97" s="219"/>
      <c r="OKJ97" s="219"/>
      <c r="OKK97" s="219"/>
      <c r="OKL97" s="219"/>
      <c r="OKM97" s="219"/>
      <c r="OKN97" s="219"/>
      <c r="OKO97" s="219"/>
      <c r="OKP97" s="219"/>
      <c r="OKQ97" s="219"/>
      <c r="OKR97" s="219"/>
      <c r="OKS97" s="219"/>
      <c r="OKT97" s="219"/>
      <c r="OKU97" s="219"/>
      <c r="OKV97" s="219"/>
      <c r="OKW97" s="219"/>
      <c r="OKX97" s="219"/>
      <c r="OKY97" s="219"/>
      <c r="OKZ97" s="219"/>
      <c r="OLA97" s="219"/>
      <c r="OLB97" s="219"/>
      <c r="OLC97" s="219"/>
      <c r="OLD97" s="219"/>
      <c r="OLE97" s="219"/>
      <c r="OLF97" s="219"/>
      <c r="OLG97" s="219"/>
      <c r="OLH97" s="219"/>
      <c r="OLI97" s="219"/>
      <c r="OLJ97" s="219"/>
      <c r="OLK97" s="219"/>
      <c r="OLL97" s="219"/>
      <c r="OLM97" s="219"/>
      <c r="OLN97" s="219"/>
      <c r="OLO97" s="219"/>
      <c r="OLP97" s="219"/>
      <c r="OLQ97" s="219"/>
      <c r="OLR97" s="219"/>
      <c r="OLS97" s="219"/>
      <c r="OLT97" s="219"/>
      <c r="OLU97" s="219"/>
      <c r="OLV97" s="219"/>
      <c r="OLW97" s="219"/>
      <c r="OLX97" s="219"/>
      <c r="OLY97" s="219"/>
      <c r="OLZ97" s="219"/>
      <c r="OMA97" s="219"/>
      <c r="OMB97" s="219"/>
      <c r="OMC97" s="219"/>
      <c r="OMD97" s="219"/>
      <c r="OME97" s="219"/>
      <c r="OMF97" s="219"/>
      <c r="OMG97" s="219"/>
      <c r="OMH97" s="219"/>
      <c r="OMI97" s="219"/>
      <c r="OMJ97" s="219"/>
      <c r="OMK97" s="219"/>
      <c r="OML97" s="219"/>
      <c r="OMM97" s="219"/>
      <c r="OMN97" s="219"/>
      <c r="OMO97" s="219"/>
      <c r="OMP97" s="219"/>
      <c r="OMQ97" s="219"/>
      <c r="OMR97" s="219"/>
      <c r="OMS97" s="219"/>
      <c r="OMT97" s="219"/>
      <c r="OMU97" s="219"/>
      <c r="OMV97" s="219"/>
      <c r="OMW97" s="219"/>
      <c r="OMX97" s="219"/>
      <c r="OMY97" s="219"/>
      <c r="OMZ97" s="219"/>
      <c r="ONA97" s="219"/>
      <c r="ONB97" s="219"/>
      <c r="ONC97" s="219"/>
      <c r="OND97" s="219"/>
      <c r="ONE97" s="219"/>
      <c r="ONF97" s="219"/>
      <c r="ONG97" s="219"/>
      <c r="ONH97" s="219"/>
      <c r="ONI97" s="219"/>
      <c r="ONJ97" s="219"/>
      <c r="ONK97" s="219"/>
      <c r="ONL97" s="219"/>
      <c r="ONM97" s="219"/>
      <c r="ONN97" s="219"/>
      <c r="ONO97" s="219"/>
      <c r="ONP97" s="219"/>
      <c r="ONQ97" s="219"/>
      <c r="ONR97" s="219"/>
      <c r="ONS97" s="219"/>
      <c r="ONT97" s="219"/>
      <c r="ONU97" s="219"/>
      <c r="ONV97" s="219"/>
      <c r="ONW97" s="219"/>
      <c r="ONX97" s="219"/>
      <c r="ONY97" s="219"/>
      <c r="ONZ97" s="219"/>
      <c r="OOA97" s="219"/>
      <c r="OOB97" s="219"/>
      <c r="OOC97" s="219"/>
      <c r="OOD97" s="219"/>
      <c r="OOE97" s="219"/>
      <c r="OOF97" s="219"/>
      <c r="OOG97" s="219"/>
      <c r="OOH97" s="219"/>
      <c r="OOI97" s="219"/>
      <c r="OOJ97" s="219"/>
      <c r="OOK97" s="219"/>
      <c r="OOL97" s="219"/>
      <c r="OOM97" s="219"/>
      <c r="OON97" s="219"/>
      <c r="OOO97" s="219"/>
      <c r="OOP97" s="219"/>
      <c r="OOQ97" s="219"/>
      <c r="OOR97" s="219"/>
      <c r="OOS97" s="219"/>
      <c r="OOT97" s="219"/>
      <c r="OOU97" s="219"/>
      <c r="OOV97" s="219"/>
      <c r="OOW97" s="219"/>
      <c r="OOX97" s="219"/>
      <c r="OOY97" s="219"/>
      <c r="OOZ97" s="219"/>
      <c r="OPA97" s="219"/>
      <c r="OPB97" s="219"/>
      <c r="OPC97" s="219"/>
      <c r="OPD97" s="219"/>
      <c r="OPE97" s="219"/>
      <c r="OPF97" s="219"/>
      <c r="OPG97" s="219"/>
      <c r="OPH97" s="219"/>
      <c r="OPI97" s="219"/>
      <c r="OPJ97" s="219"/>
      <c r="OPK97" s="219"/>
      <c r="OPL97" s="219"/>
      <c r="OPM97" s="219"/>
      <c r="OPN97" s="219"/>
      <c r="OPO97" s="219"/>
      <c r="OPP97" s="219"/>
      <c r="OPQ97" s="219"/>
      <c r="OPR97" s="219"/>
      <c r="OPS97" s="219"/>
      <c r="OPT97" s="219"/>
      <c r="OPU97" s="219"/>
      <c r="OPV97" s="219"/>
      <c r="OPW97" s="219"/>
      <c r="OPX97" s="219"/>
      <c r="OPY97" s="219"/>
      <c r="OPZ97" s="219"/>
      <c r="OQA97" s="219"/>
      <c r="OQB97" s="219"/>
      <c r="OQC97" s="219"/>
      <c r="OQD97" s="219"/>
      <c r="OQE97" s="219"/>
      <c r="OQF97" s="219"/>
      <c r="OQG97" s="219"/>
      <c r="OQH97" s="219"/>
      <c r="OQI97" s="219"/>
      <c r="OQJ97" s="219"/>
      <c r="OQK97" s="219"/>
      <c r="OQL97" s="219"/>
      <c r="OQM97" s="219"/>
      <c r="OQN97" s="219"/>
      <c r="OQO97" s="219"/>
      <c r="OQP97" s="219"/>
      <c r="OQQ97" s="219"/>
      <c r="OQR97" s="219"/>
      <c r="OQS97" s="219"/>
      <c r="OQT97" s="219"/>
      <c r="OQU97" s="219"/>
      <c r="OQV97" s="219"/>
      <c r="OQW97" s="219"/>
      <c r="OQX97" s="219"/>
      <c r="OQY97" s="219"/>
      <c r="OQZ97" s="219"/>
      <c r="ORA97" s="219"/>
      <c r="ORB97" s="219"/>
      <c r="ORC97" s="219"/>
      <c r="ORD97" s="219"/>
      <c r="ORE97" s="219"/>
      <c r="ORF97" s="219"/>
      <c r="ORG97" s="219"/>
      <c r="ORH97" s="219"/>
      <c r="ORI97" s="219"/>
      <c r="ORJ97" s="219"/>
      <c r="ORK97" s="219"/>
      <c r="ORL97" s="219"/>
      <c r="ORM97" s="219"/>
      <c r="ORN97" s="219"/>
      <c r="ORO97" s="219"/>
      <c r="ORP97" s="219"/>
      <c r="ORQ97" s="219"/>
      <c r="ORR97" s="219"/>
      <c r="ORS97" s="219"/>
      <c r="ORT97" s="219"/>
      <c r="ORU97" s="219"/>
      <c r="ORV97" s="219"/>
      <c r="ORW97" s="219"/>
      <c r="ORX97" s="219"/>
      <c r="ORY97" s="219"/>
      <c r="ORZ97" s="219"/>
      <c r="OSA97" s="219"/>
      <c r="OSB97" s="219"/>
      <c r="OSC97" s="219"/>
      <c r="OSD97" s="219"/>
      <c r="OSE97" s="219"/>
      <c r="OSF97" s="219"/>
      <c r="OSG97" s="219"/>
      <c r="OSH97" s="219"/>
      <c r="OSI97" s="219"/>
      <c r="OSJ97" s="219"/>
      <c r="OSK97" s="219"/>
      <c r="OSL97" s="219"/>
      <c r="OSM97" s="219"/>
      <c r="OSN97" s="219"/>
      <c r="OSO97" s="219"/>
      <c r="OSP97" s="219"/>
      <c r="OSQ97" s="219"/>
      <c r="OSR97" s="219"/>
      <c r="OSS97" s="219"/>
      <c r="OST97" s="219"/>
      <c r="OSU97" s="219"/>
      <c r="OSV97" s="219"/>
      <c r="OSW97" s="219"/>
      <c r="OSX97" s="219"/>
      <c r="OSY97" s="219"/>
      <c r="OSZ97" s="219"/>
      <c r="OTA97" s="219"/>
      <c r="OTB97" s="219"/>
      <c r="OTC97" s="219"/>
      <c r="OTD97" s="219"/>
      <c r="OTE97" s="219"/>
      <c r="OTF97" s="219"/>
      <c r="OTG97" s="219"/>
      <c r="OTH97" s="219"/>
      <c r="OTI97" s="219"/>
      <c r="OTJ97" s="219"/>
      <c r="OTK97" s="219"/>
      <c r="OTL97" s="219"/>
      <c r="OTM97" s="219"/>
      <c r="OTN97" s="219"/>
      <c r="OTO97" s="219"/>
      <c r="OTP97" s="219"/>
      <c r="OTQ97" s="219"/>
      <c r="OTR97" s="219"/>
      <c r="OTS97" s="219"/>
      <c r="OTT97" s="219"/>
      <c r="OTU97" s="219"/>
      <c r="OTV97" s="219"/>
      <c r="OTW97" s="219"/>
      <c r="OTX97" s="219"/>
      <c r="OTY97" s="219"/>
      <c r="OTZ97" s="219"/>
      <c r="OUA97" s="219"/>
      <c r="OUB97" s="219"/>
      <c r="OUC97" s="219"/>
      <c r="OUD97" s="219"/>
      <c r="OUE97" s="219"/>
      <c r="OUF97" s="219"/>
      <c r="OUG97" s="219"/>
      <c r="OUH97" s="219"/>
      <c r="OUI97" s="219"/>
      <c r="OUJ97" s="219"/>
      <c r="OUK97" s="219"/>
      <c r="OUL97" s="219"/>
      <c r="OUM97" s="219"/>
      <c r="OUN97" s="219"/>
      <c r="OUO97" s="219"/>
      <c r="OUP97" s="219"/>
      <c r="OUQ97" s="219"/>
      <c r="OUR97" s="219"/>
      <c r="OUS97" s="219"/>
      <c r="OUT97" s="219"/>
      <c r="OUU97" s="219"/>
      <c r="OUV97" s="219"/>
      <c r="OUW97" s="219"/>
      <c r="OUX97" s="219"/>
      <c r="OUY97" s="219"/>
      <c r="OUZ97" s="219"/>
      <c r="OVA97" s="219"/>
      <c r="OVB97" s="219"/>
      <c r="OVC97" s="219"/>
      <c r="OVD97" s="219"/>
      <c r="OVE97" s="219"/>
      <c r="OVF97" s="219"/>
      <c r="OVG97" s="219"/>
      <c r="OVH97" s="219"/>
      <c r="OVI97" s="219"/>
      <c r="OVJ97" s="219"/>
      <c r="OVK97" s="219"/>
      <c r="OVL97" s="219"/>
      <c r="OVM97" s="219"/>
      <c r="OVN97" s="219"/>
      <c r="OVO97" s="219"/>
      <c r="OVP97" s="219"/>
      <c r="OVQ97" s="219"/>
      <c r="OVR97" s="219"/>
      <c r="OVS97" s="219"/>
      <c r="OVT97" s="219"/>
      <c r="OVU97" s="219"/>
      <c r="OVV97" s="219"/>
      <c r="OVW97" s="219"/>
      <c r="OVX97" s="219"/>
      <c r="OVY97" s="219"/>
      <c r="OVZ97" s="219"/>
      <c r="OWA97" s="219"/>
      <c r="OWB97" s="219"/>
      <c r="OWC97" s="219"/>
      <c r="OWD97" s="219"/>
      <c r="OWE97" s="219"/>
      <c r="OWF97" s="219"/>
      <c r="OWG97" s="219"/>
      <c r="OWH97" s="219"/>
      <c r="OWI97" s="219"/>
      <c r="OWJ97" s="219"/>
      <c r="OWK97" s="219"/>
      <c r="OWL97" s="219"/>
      <c r="OWM97" s="219"/>
      <c r="OWN97" s="219"/>
      <c r="OWO97" s="219"/>
      <c r="OWP97" s="219"/>
      <c r="OWQ97" s="219"/>
      <c r="OWR97" s="219"/>
      <c r="OWS97" s="219"/>
      <c r="OWT97" s="219"/>
      <c r="OWU97" s="219"/>
      <c r="OWV97" s="219"/>
      <c r="OWW97" s="219"/>
      <c r="OWX97" s="219"/>
      <c r="OWY97" s="219"/>
      <c r="OWZ97" s="219"/>
      <c r="OXA97" s="219"/>
      <c r="OXB97" s="219"/>
      <c r="OXC97" s="219"/>
      <c r="OXD97" s="219"/>
      <c r="OXE97" s="219"/>
      <c r="OXF97" s="219"/>
      <c r="OXG97" s="219"/>
      <c r="OXH97" s="219"/>
      <c r="OXI97" s="219"/>
      <c r="OXJ97" s="219"/>
      <c r="OXK97" s="219"/>
      <c r="OXL97" s="219"/>
      <c r="OXM97" s="219"/>
      <c r="OXN97" s="219"/>
      <c r="OXO97" s="219"/>
      <c r="OXP97" s="219"/>
      <c r="OXQ97" s="219"/>
      <c r="OXR97" s="219"/>
      <c r="OXS97" s="219"/>
      <c r="OXT97" s="219"/>
      <c r="OXU97" s="219"/>
      <c r="OXV97" s="219"/>
      <c r="OXW97" s="219"/>
      <c r="OXX97" s="219"/>
      <c r="OXY97" s="219"/>
      <c r="OXZ97" s="219"/>
      <c r="OYA97" s="219"/>
      <c r="OYB97" s="219"/>
      <c r="OYC97" s="219"/>
      <c r="OYD97" s="219"/>
      <c r="OYE97" s="219"/>
      <c r="OYF97" s="219"/>
      <c r="OYG97" s="219"/>
      <c r="OYH97" s="219"/>
      <c r="OYI97" s="219"/>
      <c r="OYJ97" s="219"/>
      <c r="OYK97" s="219"/>
      <c r="OYL97" s="219"/>
      <c r="OYM97" s="219"/>
      <c r="OYN97" s="219"/>
      <c r="OYO97" s="219"/>
      <c r="OYP97" s="219"/>
      <c r="OYQ97" s="219"/>
      <c r="OYR97" s="219"/>
      <c r="OYS97" s="219"/>
      <c r="OYT97" s="219"/>
      <c r="OYU97" s="219"/>
      <c r="OYV97" s="219"/>
      <c r="OYW97" s="219"/>
      <c r="OYX97" s="219"/>
      <c r="OYY97" s="219"/>
      <c r="OYZ97" s="219"/>
      <c r="OZA97" s="219"/>
      <c r="OZB97" s="219"/>
      <c r="OZC97" s="219"/>
      <c r="OZD97" s="219"/>
      <c r="OZE97" s="219"/>
      <c r="OZF97" s="219"/>
      <c r="OZG97" s="219"/>
      <c r="OZH97" s="219"/>
      <c r="OZI97" s="219"/>
      <c r="OZJ97" s="219"/>
      <c r="OZK97" s="219"/>
      <c r="OZL97" s="219"/>
      <c r="OZM97" s="219"/>
      <c r="OZN97" s="219"/>
      <c r="OZO97" s="219"/>
      <c r="OZP97" s="219"/>
      <c r="OZQ97" s="219"/>
      <c r="OZR97" s="219"/>
      <c r="OZS97" s="219"/>
      <c r="OZT97" s="219"/>
      <c r="OZU97" s="219"/>
      <c r="OZV97" s="219"/>
      <c r="OZW97" s="219"/>
      <c r="OZX97" s="219"/>
      <c r="OZY97" s="219"/>
      <c r="OZZ97" s="219"/>
      <c r="PAA97" s="219"/>
      <c r="PAB97" s="219"/>
      <c r="PAC97" s="219"/>
      <c r="PAD97" s="219"/>
      <c r="PAE97" s="219"/>
      <c r="PAF97" s="219"/>
      <c r="PAG97" s="219"/>
      <c r="PAH97" s="219"/>
      <c r="PAI97" s="219"/>
      <c r="PAJ97" s="219"/>
      <c r="PAK97" s="219"/>
      <c r="PAL97" s="219"/>
      <c r="PAM97" s="219"/>
      <c r="PAN97" s="219"/>
      <c r="PAO97" s="219"/>
      <c r="PAP97" s="219"/>
      <c r="PAQ97" s="219"/>
      <c r="PAR97" s="219"/>
      <c r="PAS97" s="219"/>
      <c r="PAT97" s="219"/>
      <c r="PAU97" s="219"/>
      <c r="PAV97" s="219"/>
      <c r="PAW97" s="219"/>
      <c r="PAX97" s="219"/>
      <c r="PAY97" s="219"/>
      <c r="PAZ97" s="219"/>
      <c r="PBA97" s="219"/>
      <c r="PBB97" s="219"/>
      <c r="PBC97" s="219"/>
      <c r="PBD97" s="219"/>
      <c r="PBE97" s="219"/>
      <c r="PBF97" s="219"/>
      <c r="PBG97" s="219"/>
      <c r="PBH97" s="219"/>
      <c r="PBI97" s="219"/>
      <c r="PBJ97" s="219"/>
      <c r="PBK97" s="219"/>
      <c r="PBL97" s="219"/>
      <c r="PBM97" s="219"/>
      <c r="PBN97" s="219"/>
      <c r="PBO97" s="219"/>
      <c r="PBP97" s="219"/>
      <c r="PBQ97" s="219"/>
      <c r="PBR97" s="219"/>
      <c r="PBS97" s="219"/>
      <c r="PBT97" s="219"/>
      <c r="PBU97" s="219"/>
      <c r="PBV97" s="219"/>
      <c r="PBW97" s="219"/>
      <c r="PBX97" s="219"/>
      <c r="PBY97" s="219"/>
      <c r="PBZ97" s="219"/>
      <c r="PCA97" s="219"/>
      <c r="PCB97" s="219"/>
      <c r="PCC97" s="219"/>
      <c r="PCD97" s="219"/>
      <c r="PCE97" s="219"/>
      <c r="PCF97" s="219"/>
      <c r="PCG97" s="219"/>
      <c r="PCH97" s="219"/>
      <c r="PCI97" s="219"/>
      <c r="PCJ97" s="219"/>
      <c r="PCK97" s="219"/>
      <c r="PCL97" s="219"/>
      <c r="PCM97" s="219"/>
      <c r="PCN97" s="219"/>
      <c r="PCO97" s="219"/>
      <c r="PCP97" s="219"/>
      <c r="PCQ97" s="219"/>
      <c r="PCR97" s="219"/>
      <c r="PCS97" s="219"/>
      <c r="PCT97" s="219"/>
      <c r="PCU97" s="219"/>
      <c r="PCV97" s="219"/>
      <c r="PCW97" s="219"/>
      <c r="PCX97" s="219"/>
      <c r="PCY97" s="219"/>
      <c r="PCZ97" s="219"/>
      <c r="PDA97" s="219"/>
      <c r="PDB97" s="219"/>
      <c r="PDC97" s="219"/>
      <c r="PDD97" s="219"/>
      <c r="PDE97" s="219"/>
      <c r="PDF97" s="219"/>
      <c r="PDG97" s="219"/>
      <c r="PDH97" s="219"/>
      <c r="PDI97" s="219"/>
      <c r="PDJ97" s="219"/>
      <c r="PDK97" s="219"/>
      <c r="PDL97" s="219"/>
      <c r="PDM97" s="219"/>
      <c r="PDN97" s="219"/>
      <c r="PDO97" s="219"/>
      <c r="PDP97" s="219"/>
      <c r="PDQ97" s="219"/>
      <c r="PDR97" s="219"/>
      <c r="PDS97" s="219"/>
      <c r="PDT97" s="219"/>
      <c r="PDU97" s="219"/>
      <c r="PDV97" s="219"/>
      <c r="PDW97" s="219"/>
      <c r="PDX97" s="219"/>
      <c r="PDY97" s="219"/>
      <c r="PDZ97" s="219"/>
      <c r="PEA97" s="219"/>
      <c r="PEB97" s="219"/>
      <c r="PEC97" s="219"/>
      <c r="PED97" s="219"/>
      <c r="PEE97" s="219"/>
      <c r="PEF97" s="219"/>
      <c r="PEG97" s="219"/>
      <c r="PEH97" s="219"/>
      <c r="PEI97" s="219"/>
      <c r="PEJ97" s="219"/>
      <c r="PEK97" s="219"/>
      <c r="PEL97" s="219"/>
      <c r="PEM97" s="219"/>
      <c r="PEN97" s="219"/>
      <c r="PEO97" s="219"/>
      <c r="PEP97" s="219"/>
      <c r="PEQ97" s="219"/>
      <c r="PER97" s="219"/>
      <c r="PES97" s="219"/>
      <c r="PET97" s="219"/>
      <c r="PEU97" s="219"/>
      <c r="PEV97" s="219"/>
      <c r="PEW97" s="219"/>
      <c r="PEX97" s="219"/>
      <c r="PEY97" s="219"/>
      <c r="PEZ97" s="219"/>
      <c r="PFA97" s="219"/>
      <c r="PFB97" s="219"/>
      <c r="PFC97" s="219"/>
      <c r="PFD97" s="219"/>
      <c r="PFE97" s="219"/>
      <c r="PFF97" s="219"/>
      <c r="PFG97" s="219"/>
      <c r="PFH97" s="219"/>
      <c r="PFI97" s="219"/>
      <c r="PFJ97" s="219"/>
      <c r="PFK97" s="219"/>
      <c r="PFL97" s="219"/>
      <c r="PFM97" s="219"/>
      <c r="PFN97" s="219"/>
      <c r="PFO97" s="219"/>
      <c r="PFP97" s="219"/>
      <c r="PFQ97" s="219"/>
      <c r="PFR97" s="219"/>
      <c r="PFS97" s="219"/>
      <c r="PFT97" s="219"/>
      <c r="PFU97" s="219"/>
      <c r="PFV97" s="219"/>
      <c r="PFW97" s="219"/>
      <c r="PFX97" s="219"/>
      <c r="PFY97" s="219"/>
      <c r="PFZ97" s="219"/>
      <c r="PGA97" s="219"/>
      <c r="PGB97" s="219"/>
      <c r="PGC97" s="219"/>
      <c r="PGD97" s="219"/>
      <c r="PGE97" s="219"/>
      <c r="PGF97" s="219"/>
      <c r="PGG97" s="219"/>
      <c r="PGH97" s="219"/>
      <c r="PGI97" s="219"/>
      <c r="PGJ97" s="219"/>
      <c r="PGK97" s="219"/>
      <c r="PGL97" s="219"/>
      <c r="PGM97" s="219"/>
      <c r="PGN97" s="219"/>
      <c r="PGO97" s="219"/>
      <c r="PGP97" s="219"/>
      <c r="PGQ97" s="219"/>
      <c r="PGR97" s="219"/>
      <c r="PGS97" s="219"/>
      <c r="PGT97" s="219"/>
      <c r="PGU97" s="219"/>
      <c r="PGV97" s="219"/>
      <c r="PGW97" s="219"/>
      <c r="PGX97" s="219"/>
      <c r="PGY97" s="219"/>
      <c r="PGZ97" s="219"/>
      <c r="PHA97" s="219"/>
      <c r="PHB97" s="219"/>
      <c r="PHC97" s="219"/>
      <c r="PHD97" s="219"/>
      <c r="PHE97" s="219"/>
      <c r="PHF97" s="219"/>
      <c r="PHG97" s="219"/>
      <c r="PHH97" s="219"/>
      <c r="PHI97" s="219"/>
      <c r="PHJ97" s="219"/>
      <c r="PHK97" s="219"/>
      <c r="PHL97" s="219"/>
      <c r="PHM97" s="219"/>
      <c r="PHN97" s="219"/>
      <c r="PHO97" s="219"/>
      <c r="PHP97" s="219"/>
      <c r="PHQ97" s="219"/>
      <c r="PHR97" s="219"/>
      <c r="PHS97" s="219"/>
      <c r="PHT97" s="219"/>
      <c r="PHU97" s="219"/>
      <c r="PHV97" s="219"/>
      <c r="PHW97" s="219"/>
      <c r="PHX97" s="219"/>
      <c r="PHY97" s="219"/>
      <c r="PHZ97" s="219"/>
      <c r="PIA97" s="219"/>
      <c r="PIB97" s="219"/>
      <c r="PIC97" s="219"/>
      <c r="PID97" s="219"/>
      <c r="PIE97" s="219"/>
      <c r="PIF97" s="219"/>
      <c r="PIG97" s="219"/>
      <c r="PIH97" s="219"/>
      <c r="PII97" s="219"/>
      <c r="PIJ97" s="219"/>
      <c r="PIK97" s="219"/>
      <c r="PIL97" s="219"/>
      <c r="PIM97" s="219"/>
      <c r="PIN97" s="219"/>
      <c r="PIO97" s="219"/>
      <c r="PIP97" s="219"/>
      <c r="PIQ97" s="219"/>
      <c r="PIR97" s="219"/>
      <c r="PIS97" s="219"/>
      <c r="PIT97" s="219"/>
      <c r="PIU97" s="219"/>
      <c r="PIV97" s="219"/>
      <c r="PIW97" s="219"/>
      <c r="PIX97" s="219"/>
      <c r="PIY97" s="219"/>
      <c r="PIZ97" s="219"/>
      <c r="PJA97" s="219"/>
      <c r="PJB97" s="219"/>
      <c r="PJC97" s="219"/>
      <c r="PJD97" s="219"/>
      <c r="PJE97" s="219"/>
      <c r="PJF97" s="219"/>
      <c r="PJG97" s="219"/>
      <c r="PJH97" s="219"/>
      <c r="PJI97" s="219"/>
      <c r="PJJ97" s="219"/>
      <c r="PJK97" s="219"/>
      <c r="PJL97" s="219"/>
      <c r="PJM97" s="219"/>
      <c r="PJN97" s="219"/>
      <c r="PJO97" s="219"/>
      <c r="PJP97" s="219"/>
      <c r="PJQ97" s="219"/>
      <c r="PJR97" s="219"/>
      <c r="PJS97" s="219"/>
      <c r="PJT97" s="219"/>
      <c r="PJU97" s="219"/>
      <c r="PJV97" s="219"/>
      <c r="PJW97" s="219"/>
      <c r="PJX97" s="219"/>
      <c r="PJY97" s="219"/>
      <c r="PJZ97" s="219"/>
      <c r="PKA97" s="219"/>
      <c r="PKB97" s="219"/>
      <c r="PKC97" s="219"/>
      <c r="PKD97" s="219"/>
      <c r="PKE97" s="219"/>
      <c r="PKF97" s="219"/>
      <c r="PKG97" s="219"/>
      <c r="PKH97" s="219"/>
      <c r="PKI97" s="219"/>
      <c r="PKJ97" s="219"/>
      <c r="PKK97" s="219"/>
      <c r="PKL97" s="219"/>
      <c r="PKM97" s="219"/>
      <c r="PKN97" s="219"/>
      <c r="PKO97" s="219"/>
      <c r="PKP97" s="219"/>
      <c r="PKQ97" s="219"/>
      <c r="PKR97" s="219"/>
      <c r="PKS97" s="219"/>
      <c r="PKT97" s="219"/>
      <c r="PKU97" s="219"/>
      <c r="PKV97" s="219"/>
      <c r="PKW97" s="219"/>
      <c r="PKX97" s="219"/>
      <c r="PKY97" s="219"/>
      <c r="PKZ97" s="219"/>
      <c r="PLA97" s="219"/>
      <c r="PLB97" s="219"/>
      <c r="PLC97" s="219"/>
      <c r="PLD97" s="219"/>
      <c r="PLE97" s="219"/>
      <c r="PLF97" s="219"/>
      <c r="PLG97" s="219"/>
      <c r="PLH97" s="219"/>
      <c r="PLI97" s="219"/>
      <c r="PLJ97" s="219"/>
      <c r="PLK97" s="219"/>
      <c r="PLL97" s="219"/>
      <c r="PLM97" s="219"/>
      <c r="PLN97" s="219"/>
      <c r="PLO97" s="219"/>
      <c r="PLP97" s="219"/>
      <c r="PLQ97" s="219"/>
      <c r="PLR97" s="219"/>
      <c r="PLS97" s="219"/>
      <c r="PLT97" s="219"/>
      <c r="PLU97" s="219"/>
      <c r="PLV97" s="219"/>
      <c r="PLW97" s="219"/>
      <c r="PLX97" s="219"/>
      <c r="PLY97" s="219"/>
      <c r="PLZ97" s="219"/>
      <c r="PMA97" s="219"/>
      <c r="PMB97" s="219"/>
      <c r="PMC97" s="219"/>
      <c r="PMD97" s="219"/>
      <c r="PME97" s="219"/>
      <c r="PMF97" s="219"/>
      <c r="PMG97" s="219"/>
      <c r="PMH97" s="219"/>
      <c r="PMI97" s="219"/>
      <c r="PMJ97" s="219"/>
      <c r="PMK97" s="219"/>
      <c r="PML97" s="219"/>
      <c r="PMM97" s="219"/>
      <c r="PMN97" s="219"/>
      <c r="PMO97" s="219"/>
      <c r="PMP97" s="219"/>
      <c r="PMQ97" s="219"/>
      <c r="PMR97" s="219"/>
      <c r="PMS97" s="219"/>
      <c r="PMT97" s="219"/>
      <c r="PMU97" s="219"/>
      <c r="PMV97" s="219"/>
      <c r="PMW97" s="219"/>
      <c r="PMX97" s="219"/>
      <c r="PMY97" s="219"/>
      <c r="PMZ97" s="219"/>
      <c r="PNA97" s="219"/>
      <c r="PNB97" s="219"/>
      <c r="PNC97" s="219"/>
      <c r="PND97" s="219"/>
      <c r="PNE97" s="219"/>
      <c r="PNF97" s="219"/>
      <c r="PNG97" s="219"/>
      <c r="PNH97" s="219"/>
      <c r="PNI97" s="219"/>
      <c r="PNJ97" s="219"/>
      <c r="PNK97" s="219"/>
      <c r="PNL97" s="219"/>
      <c r="PNM97" s="219"/>
      <c r="PNN97" s="219"/>
      <c r="PNO97" s="219"/>
      <c r="PNP97" s="219"/>
      <c r="PNQ97" s="219"/>
      <c r="PNR97" s="219"/>
      <c r="PNS97" s="219"/>
      <c r="PNT97" s="219"/>
      <c r="PNU97" s="219"/>
      <c r="PNV97" s="219"/>
      <c r="PNW97" s="219"/>
      <c r="PNX97" s="219"/>
      <c r="PNY97" s="219"/>
      <c r="PNZ97" s="219"/>
      <c r="POA97" s="219"/>
      <c r="POB97" s="219"/>
      <c r="POC97" s="219"/>
      <c r="POD97" s="219"/>
      <c r="POE97" s="219"/>
      <c r="POF97" s="219"/>
      <c r="POG97" s="219"/>
      <c r="POH97" s="219"/>
      <c r="POI97" s="219"/>
      <c r="POJ97" s="219"/>
      <c r="POK97" s="219"/>
      <c r="POL97" s="219"/>
      <c r="POM97" s="219"/>
      <c r="PON97" s="219"/>
      <c r="POO97" s="219"/>
      <c r="POP97" s="219"/>
      <c r="POQ97" s="219"/>
      <c r="POR97" s="219"/>
      <c r="POS97" s="219"/>
      <c r="POT97" s="219"/>
      <c r="POU97" s="219"/>
      <c r="POV97" s="219"/>
      <c r="POW97" s="219"/>
      <c r="POX97" s="219"/>
      <c r="POY97" s="219"/>
      <c r="POZ97" s="219"/>
      <c r="PPA97" s="219"/>
      <c r="PPB97" s="219"/>
      <c r="PPC97" s="219"/>
      <c r="PPD97" s="219"/>
      <c r="PPE97" s="219"/>
      <c r="PPF97" s="219"/>
      <c r="PPG97" s="219"/>
      <c r="PPH97" s="219"/>
      <c r="PPI97" s="219"/>
      <c r="PPJ97" s="219"/>
      <c r="PPK97" s="219"/>
      <c r="PPL97" s="219"/>
      <c r="PPM97" s="219"/>
      <c r="PPN97" s="219"/>
      <c r="PPO97" s="219"/>
      <c r="PPP97" s="219"/>
      <c r="PPQ97" s="219"/>
      <c r="PPR97" s="219"/>
      <c r="PPS97" s="219"/>
      <c r="PPT97" s="219"/>
      <c r="PPU97" s="219"/>
      <c r="PPV97" s="219"/>
      <c r="PPW97" s="219"/>
      <c r="PPX97" s="219"/>
      <c r="PPY97" s="219"/>
      <c r="PPZ97" s="219"/>
      <c r="PQA97" s="219"/>
      <c r="PQB97" s="219"/>
      <c r="PQC97" s="219"/>
      <c r="PQD97" s="219"/>
      <c r="PQE97" s="219"/>
      <c r="PQF97" s="219"/>
      <c r="PQG97" s="219"/>
      <c r="PQH97" s="219"/>
      <c r="PQI97" s="219"/>
      <c r="PQJ97" s="219"/>
      <c r="PQK97" s="219"/>
      <c r="PQL97" s="219"/>
      <c r="PQM97" s="219"/>
      <c r="PQN97" s="219"/>
      <c r="PQO97" s="219"/>
      <c r="PQP97" s="219"/>
      <c r="PQQ97" s="219"/>
      <c r="PQR97" s="219"/>
      <c r="PQS97" s="219"/>
      <c r="PQT97" s="219"/>
      <c r="PQU97" s="219"/>
      <c r="PQV97" s="219"/>
      <c r="PQW97" s="219"/>
      <c r="PQX97" s="219"/>
      <c r="PQY97" s="219"/>
      <c r="PQZ97" s="219"/>
      <c r="PRA97" s="219"/>
      <c r="PRB97" s="219"/>
      <c r="PRC97" s="219"/>
      <c r="PRD97" s="219"/>
      <c r="PRE97" s="219"/>
      <c r="PRF97" s="219"/>
      <c r="PRG97" s="219"/>
      <c r="PRH97" s="219"/>
      <c r="PRI97" s="219"/>
      <c r="PRJ97" s="219"/>
      <c r="PRK97" s="219"/>
      <c r="PRL97" s="219"/>
      <c r="PRM97" s="219"/>
      <c r="PRN97" s="219"/>
      <c r="PRO97" s="219"/>
      <c r="PRP97" s="219"/>
      <c r="PRQ97" s="219"/>
      <c r="PRR97" s="219"/>
      <c r="PRS97" s="219"/>
      <c r="PRT97" s="219"/>
      <c r="PRU97" s="219"/>
      <c r="PRV97" s="219"/>
      <c r="PRW97" s="219"/>
      <c r="PRX97" s="219"/>
      <c r="PRY97" s="219"/>
      <c r="PRZ97" s="219"/>
      <c r="PSA97" s="219"/>
      <c r="PSB97" s="219"/>
      <c r="PSC97" s="219"/>
      <c r="PSD97" s="219"/>
      <c r="PSE97" s="219"/>
      <c r="PSF97" s="219"/>
      <c r="PSG97" s="219"/>
      <c r="PSH97" s="219"/>
      <c r="PSI97" s="219"/>
      <c r="PSJ97" s="219"/>
      <c r="PSK97" s="219"/>
      <c r="PSL97" s="219"/>
      <c r="PSM97" s="219"/>
      <c r="PSN97" s="219"/>
      <c r="PSO97" s="219"/>
      <c r="PSP97" s="219"/>
      <c r="PSQ97" s="219"/>
      <c r="PSR97" s="219"/>
      <c r="PSS97" s="219"/>
      <c r="PST97" s="219"/>
      <c r="PSU97" s="219"/>
      <c r="PSV97" s="219"/>
      <c r="PSW97" s="219"/>
      <c r="PSX97" s="219"/>
      <c r="PSY97" s="219"/>
      <c r="PSZ97" s="219"/>
      <c r="PTA97" s="219"/>
      <c r="PTB97" s="219"/>
      <c r="PTC97" s="219"/>
      <c r="PTD97" s="219"/>
      <c r="PTE97" s="219"/>
      <c r="PTF97" s="219"/>
      <c r="PTG97" s="219"/>
      <c r="PTH97" s="219"/>
      <c r="PTI97" s="219"/>
      <c r="PTJ97" s="219"/>
      <c r="PTK97" s="219"/>
      <c r="PTL97" s="219"/>
      <c r="PTM97" s="219"/>
      <c r="PTN97" s="219"/>
      <c r="PTO97" s="219"/>
      <c r="PTP97" s="219"/>
      <c r="PTQ97" s="219"/>
      <c r="PTR97" s="219"/>
      <c r="PTS97" s="219"/>
      <c r="PTT97" s="219"/>
      <c r="PTU97" s="219"/>
      <c r="PTV97" s="219"/>
      <c r="PTW97" s="219"/>
      <c r="PTX97" s="219"/>
      <c r="PTY97" s="219"/>
      <c r="PTZ97" s="219"/>
      <c r="PUA97" s="219"/>
      <c r="PUB97" s="219"/>
      <c r="PUC97" s="219"/>
      <c r="PUD97" s="219"/>
      <c r="PUE97" s="219"/>
      <c r="PUF97" s="219"/>
      <c r="PUG97" s="219"/>
      <c r="PUH97" s="219"/>
      <c r="PUI97" s="219"/>
      <c r="PUJ97" s="219"/>
      <c r="PUK97" s="219"/>
      <c r="PUL97" s="219"/>
      <c r="PUM97" s="219"/>
      <c r="PUN97" s="219"/>
      <c r="PUO97" s="219"/>
      <c r="PUP97" s="219"/>
      <c r="PUQ97" s="219"/>
      <c r="PUR97" s="219"/>
      <c r="PUS97" s="219"/>
      <c r="PUT97" s="219"/>
      <c r="PUU97" s="219"/>
      <c r="PUV97" s="219"/>
      <c r="PUW97" s="219"/>
      <c r="PUX97" s="219"/>
      <c r="PUY97" s="219"/>
      <c r="PUZ97" s="219"/>
      <c r="PVA97" s="219"/>
      <c r="PVB97" s="219"/>
      <c r="PVC97" s="219"/>
      <c r="PVD97" s="219"/>
      <c r="PVE97" s="219"/>
      <c r="PVF97" s="219"/>
      <c r="PVG97" s="219"/>
      <c r="PVH97" s="219"/>
      <c r="PVI97" s="219"/>
      <c r="PVJ97" s="219"/>
      <c r="PVK97" s="219"/>
      <c r="PVL97" s="219"/>
      <c r="PVM97" s="219"/>
      <c r="PVN97" s="219"/>
      <c r="PVO97" s="219"/>
      <c r="PVP97" s="219"/>
      <c r="PVQ97" s="219"/>
      <c r="PVR97" s="219"/>
      <c r="PVS97" s="219"/>
      <c r="PVT97" s="219"/>
      <c r="PVU97" s="219"/>
      <c r="PVV97" s="219"/>
      <c r="PVW97" s="219"/>
      <c r="PVX97" s="219"/>
      <c r="PVY97" s="219"/>
      <c r="PVZ97" s="219"/>
      <c r="PWA97" s="219"/>
      <c r="PWB97" s="219"/>
      <c r="PWC97" s="219"/>
      <c r="PWD97" s="219"/>
      <c r="PWE97" s="219"/>
      <c r="PWF97" s="219"/>
      <c r="PWG97" s="219"/>
      <c r="PWH97" s="219"/>
      <c r="PWI97" s="219"/>
      <c r="PWJ97" s="219"/>
      <c r="PWK97" s="219"/>
      <c r="PWL97" s="219"/>
      <c r="PWM97" s="219"/>
      <c r="PWN97" s="219"/>
      <c r="PWO97" s="219"/>
      <c r="PWP97" s="219"/>
      <c r="PWQ97" s="219"/>
      <c r="PWR97" s="219"/>
      <c r="PWS97" s="219"/>
      <c r="PWT97" s="219"/>
      <c r="PWU97" s="219"/>
      <c r="PWV97" s="219"/>
      <c r="PWW97" s="219"/>
      <c r="PWX97" s="219"/>
      <c r="PWY97" s="219"/>
      <c r="PWZ97" s="219"/>
      <c r="PXA97" s="219"/>
      <c r="PXB97" s="219"/>
      <c r="PXC97" s="219"/>
      <c r="PXD97" s="219"/>
      <c r="PXE97" s="219"/>
      <c r="PXF97" s="219"/>
      <c r="PXG97" s="219"/>
      <c r="PXH97" s="219"/>
      <c r="PXI97" s="219"/>
      <c r="PXJ97" s="219"/>
      <c r="PXK97" s="219"/>
      <c r="PXL97" s="219"/>
      <c r="PXM97" s="219"/>
      <c r="PXN97" s="219"/>
      <c r="PXO97" s="219"/>
      <c r="PXP97" s="219"/>
      <c r="PXQ97" s="219"/>
      <c r="PXR97" s="219"/>
      <c r="PXS97" s="219"/>
      <c r="PXT97" s="219"/>
      <c r="PXU97" s="219"/>
      <c r="PXV97" s="219"/>
      <c r="PXW97" s="219"/>
      <c r="PXX97" s="219"/>
      <c r="PXY97" s="219"/>
      <c r="PXZ97" s="219"/>
      <c r="PYA97" s="219"/>
      <c r="PYB97" s="219"/>
      <c r="PYC97" s="219"/>
      <c r="PYD97" s="219"/>
      <c r="PYE97" s="219"/>
      <c r="PYF97" s="219"/>
      <c r="PYG97" s="219"/>
      <c r="PYH97" s="219"/>
      <c r="PYI97" s="219"/>
      <c r="PYJ97" s="219"/>
      <c r="PYK97" s="219"/>
      <c r="PYL97" s="219"/>
      <c r="PYM97" s="219"/>
      <c r="PYN97" s="219"/>
      <c r="PYO97" s="219"/>
      <c r="PYP97" s="219"/>
      <c r="PYQ97" s="219"/>
      <c r="PYR97" s="219"/>
      <c r="PYS97" s="219"/>
      <c r="PYT97" s="219"/>
      <c r="PYU97" s="219"/>
      <c r="PYV97" s="219"/>
      <c r="PYW97" s="219"/>
      <c r="PYX97" s="219"/>
      <c r="PYY97" s="219"/>
      <c r="PYZ97" s="219"/>
      <c r="PZA97" s="219"/>
      <c r="PZB97" s="219"/>
      <c r="PZC97" s="219"/>
      <c r="PZD97" s="219"/>
      <c r="PZE97" s="219"/>
      <c r="PZF97" s="219"/>
      <c r="PZG97" s="219"/>
      <c r="PZH97" s="219"/>
      <c r="PZI97" s="219"/>
      <c r="PZJ97" s="219"/>
      <c r="PZK97" s="219"/>
      <c r="PZL97" s="219"/>
      <c r="PZM97" s="219"/>
      <c r="PZN97" s="219"/>
      <c r="PZO97" s="219"/>
      <c r="PZP97" s="219"/>
      <c r="PZQ97" s="219"/>
      <c r="PZR97" s="219"/>
      <c r="PZS97" s="219"/>
      <c r="PZT97" s="219"/>
      <c r="PZU97" s="219"/>
      <c r="PZV97" s="219"/>
      <c r="PZW97" s="219"/>
      <c r="PZX97" s="219"/>
      <c r="PZY97" s="219"/>
      <c r="PZZ97" s="219"/>
      <c r="QAA97" s="219"/>
      <c r="QAB97" s="219"/>
      <c r="QAC97" s="219"/>
      <c r="QAD97" s="219"/>
      <c r="QAE97" s="219"/>
      <c r="QAF97" s="219"/>
      <c r="QAG97" s="219"/>
      <c r="QAH97" s="219"/>
      <c r="QAI97" s="219"/>
      <c r="QAJ97" s="219"/>
      <c r="QAK97" s="219"/>
      <c r="QAL97" s="219"/>
      <c r="QAM97" s="219"/>
      <c r="QAN97" s="219"/>
      <c r="QAO97" s="219"/>
      <c r="QAP97" s="219"/>
      <c r="QAQ97" s="219"/>
      <c r="QAR97" s="219"/>
      <c r="QAS97" s="219"/>
      <c r="QAT97" s="219"/>
      <c r="QAU97" s="219"/>
      <c r="QAV97" s="219"/>
      <c r="QAW97" s="219"/>
      <c r="QAX97" s="219"/>
      <c r="QAY97" s="219"/>
      <c r="QAZ97" s="219"/>
      <c r="QBA97" s="219"/>
      <c r="QBB97" s="219"/>
      <c r="QBC97" s="219"/>
      <c r="QBD97" s="219"/>
      <c r="QBE97" s="219"/>
      <c r="QBF97" s="219"/>
      <c r="QBG97" s="219"/>
      <c r="QBH97" s="219"/>
      <c r="QBI97" s="219"/>
      <c r="QBJ97" s="219"/>
      <c r="QBK97" s="219"/>
      <c r="QBL97" s="219"/>
      <c r="QBM97" s="219"/>
      <c r="QBN97" s="219"/>
      <c r="QBO97" s="219"/>
      <c r="QBP97" s="219"/>
      <c r="QBQ97" s="219"/>
      <c r="QBR97" s="219"/>
      <c r="QBS97" s="219"/>
      <c r="QBT97" s="219"/>
      <c r="QBU97" s="219"/>
      <c r="QBV97" s="219"/>
      <c r="QBW97" s="219"/>
      <c r="QBX97" s="219"/>
      <c r="QBY97" s="219"/>
      <c r="QBZ97" s="219"/>
      <c r="QCA97" s="219"/>
      <c r="QCB97" s="219"/>
      <c r="QCC97" s="219"/>
      <c r="QCD97" s="219"/>
      <c r="QCE97" s="219"/>
      <c r="QCF97" s="219"/>
      <c r="QCG97" s="219"/>
      <c r="QCH97" s="219"/>
      <c r="QCI97" s="219"/>
      <c r="QCJ97" s="219"/>
      <c r="QCK97" s="219"/>
      <c r="QCL97" s="219"/>
      <c r="QCM97" s="219"/>
      <c r="QCN97" s="219"/>
      <c r="QCO97" s="219"/>
      <c r="QCP97" s="219"/>
      <c r="QCQ97" s="219"/>
      <c r="QCR97" s="219"/>
      <c r="QCS97" s="219"/>
      <c r="QCT97" s="219"/>
      <c r="QCU97" s="219"/>
      <c r="QCV97" s="219"/>
      <c r="QCW97" s="219"/>
      <c r="QCX97" s="219"/>
      <c r="QCY97" s="219"/>
      <c r="QCZ97" s="219"/>
      <c r="QDA97" s="219"/>
      <c r="QDB97" s="219"/>
      <c r="QDC97" s="219"/>
      <c r="QDD97" s="219"/>
      <c r="QDE97" s="219"/>
      <c r="QDF97" s="219"/>
      <c r="QDG97" s="219"/>
      <c r="QDH97" s="219"/>
      <c r="QDI97" s="219"/>
      <c r="QDJ97" s="219"/>
      <c r="QDK97" s="219"/>
      <c r="QDL97" s="219"/>
      <c r="QDM97" s="219"/>
      <c r="QDN97" s="219"/>
      <c r="QDO97" s="219"/>
      <c r="QDP97" s="219"/>
      <c r="QDQ97" s="219"/>
      <c r="QDR97" s="219"/>
      <c r="QDS97" s="219"/>
      <c r="QDT97" s="219"/>
      <c r="QDU97" s="219"/>
      <c r="QDV97" s="219"/>
      <c r="QDW97" s="219"/>
      <c r="QDX97" s="219"/>
      <c r="QDY97" s="219"/>
      <c r="QDZ97" s="219"/>
      <c r="QEA97" s="219"/>
      <c r="QEB97" s="219"/>
      <c r="QEC97" s="219"/>
      <c r="QED97" s="219"/>
      <c r="QEE97" s="219"/>
      <c r="QEF97" s="219"/>
      <c r="QEG97" s="219"/>
      <c r="QEH97" s="219"/>
      <c r="QEI97" s="219"/>
      <c r="QEJ97" s="219"/>
      <c r="QEK97" s="219"/>
      <c r="QEL97" s="219"/>
      <c r="QEM97" s="219"/>
      <c r="QEN97" s="219"/>
      <c r="QEO97" s="219"/>
      <c r="QEP97" s="219"/>
      <c r="QEQ97" s="219"/>
      <c r="QER97" s="219"/>
      <c r="QES97" s="219"/>
      <c r="QET97" s="219"/>
      <c r="QEU97" s="219"/>
      <c r="QEV97" s="219"/>
      <c r="QEW97" s="219"/>
      <c r="QEX97" s="219"/>
      <c r="QEY97" s="219"/>
      <c r="QEZ97" s="219"/>
      <c r="QFA97" s="219"/>
      <c r="QFB97" s="219"/>
      <c r="QFC97" s="219"/>
      <c r="QFD97" s="219"/>
      <c r="QFE97" s="219"/>
      <c r="QFF97" s="219"/>
      <c r="QFG97" s="219"/>
      <c r="QFH97" s="219"/>
      <c r="QFI97" s="219"/>
      <c r="QFJ97" s="219"/>
      <c r="QFK97" s="219"/>
      <c r="QFL97" s="219"/>
      <c r="QFM97" s="219"/>
      <c r="QFN97" s="219"/>
      <c r="QFO97" s="219"/>
      <c r="QFP97" s="219"/>
      <c r="QFQ97" s="219"/>
      <c r="QFR97" s="219"/>
      <c r="QFS97" s="219"/>
      <c r="QFT97" s="219"/>
      <c r="QFU97" s="219"/>
      <c r="QFV97" s="219"/>
      <c r="QFW97" s="219"/>
      <c r="QFX97" s="219"/>
      <c r="QFY97" s="219"/>
      <c r="QFZ97" s="219"/>
      <c r="QGA97" s="219"/>
      <c r="QGB97" s="219"/>
      <c r="QGC97" s="219"/>
      <c r="QGD97" s="219"/>
      <c r="QGE97" s="219"/>
      <c r="QGF97" s="219"/>
      <c r="QGG97" s="219"/>
      <c r="QGH97" s="219"/>
      <c r="QGI97" s="219"/>
      <c r="QGJ97" s="219"/>
      <c r="QGK97" s="219"/>
      <c r="QGL97" s="219"/>
      <c r="QGM97" s="219"/>
      <c r="QGN97" s="219"/>
      <c r="QGO97" s="219"/>
      <c r="QGP97" s="219"/>
      <c r="QGQ97" s="219"/>
      <c r="QGR97" s="219"/>
      <c r="QGS97" s="219"/>
      <c r="QGT97" s="219"/>
      <c r="QGU97" s="219"/>
      <c r="QGV97" s="219"/>
      <c r="QGW97" s="219"/>
      <c r="QGX97" s="219"/>
      <c r="QGY97" s="219"/>
      <c r="QGZ97" s="219"/>
      <c r="QHA97" s="219"/>
      <c r="QHB97" s="219"/>
      <c r="QHC97" s="219"/>
      <c r="QHD97" s="219"/>
      <c r="QHE97" s="219"/>
      <c r="QHF97" s="219"/>
      <c r="QHG97" s="219"/>
      <c r="QHH97" s="219"/>
      <c r="QHI97" s="219"/>
      <c r="QHJ97" s="219"/>
      <c r="QHK97" s="219"/>
      <c r="QHL97" s="219"/>
      <c r="QHM97" s="219"/>
      <c r="QHN97" s="219"/>
      <c r="QHO97" s="219"/>
      <c r="QHP97" s="219"/>
      <c r="QHQ97" s="219"/>
      <c r="QHR97" s="219"/>
      <c r="QHS97" s="219"/>
      <c r="QHT97" s="219"/>
      <c r="QHU97" s="219"/>
      <c r="QHV97" s="219"/>
      <c r="QHW97" s="219"/>
      <c r="QHX97" s="219"/>
      <c r="QHY97" s="219"/>
      <c r="QHZ97" s="219"/>
      <c r="QIA97" s="219"/>
      <c r="QIB97" s="219"/>
      <c r="QIC97" s="219"/>
      <c r="QID97" s="219"/>
      <c r="QIE97" s="219"/>
      <c r="QIF97" s="219"/>
      <c r="QIG97" s="219"/>
      <c r="QIH97" s="219"/>
      <c r="QII97" s="219"/>
      <c r="QIJ97" s="219"/>
      <c r="QIK97" s="219"/>
      <c r="QIL97" s="219"/>
      <c r="QIM97" s="219"/>
      <c r="QIN97" s="219"/>
      <c r="QIO97" s="219"/>
      <c r="QIP97" s="219"/>
      <c r="QIQ97" s="219"/>
      <c r="QIR97" s="219"/>
      <c r="QIS97" s="219"/>
      <c r="QIT97" s="219"/>
      <c r="QIU97" s="219"/>
      <c r="QIV97" s="219"/>
      <c r="QIW97" s="219"/>
      <c r="QIX97" s="219"/>
      <c r="QIY97" s="219"/>
      <c r="QIZ97" s="219"/>
      <c r="QJA97" s="219"/>
      <c r="QJB97" s="219"/>
      <c r="QJC97" s="219"/>
      <c r="QJD97" s="219"/>
      <c r="QJE97" s="219"/>
      <c r="QJF97" s="219"/>
      <c r="QJG97" s="219"/>
      <c r="QJH97" s="219"/>
      <c r="QJI97" s="219"/>
      <c r="QJJ97" s="219"/>
      <c r="QJK97" s="219"/>
      <c r="QJL97" s="219"/>
      <c r="QJM97" s="219"/>
      <c r="QJN97" s="219"/>
      <c r="QJO97" s="219"/>
      <c r="QJP97" s="219"/>
      <c r="QJQ97" s="219"/>
      <c r="QJR97" s="219"/>
      <c r="QJS97" s="219"/>
      <c r="QJT97" s="219"/>
      <c r="QJU97" s="219"/>
      <c r="QJV97" s="219"/>
      <c r="QJW97" s="219"/>
      <c r="QJX97" s="219"/>
      <c r="QJY97" s="219"/>
      <c r="QJZ97" s="219"/>
      <c r="QKA97" s="219"/>
      <c r="QKB97" s="219"/>
      <c r="QKC97" s="219"/>
      <c r="QKD97" s="219"/>
      <c r="QKE97" s="219"/>
      <c r="QKF97" s="219"/>
      <c r="QKG97" s="219"/>
      <c r="QKH97" s="219"/>
      <c r="QKI97" s="219"/>
      <c r="QKJ97" s="219"/>
      <c r="QKK97" s="219"/>
      <c r="QKL97" s="219"/>
      <c r="QKM97" s="219"/>
      <c r="QKN97" s="219"/>
      <c r="QKO97" s="219"/>
      <c r="QKP97" s="219"/>
      <c r="QKQ97" s="219"/>
      <c r="QKR97" s="219"/>
      <c r="QKS97" s="219"/>
      <c r="QKT97" s="219"/>
      <c r="QKU97" s="219"/>
      <c r="QKV97" s="219"/>
      <c r="QKW97" s="219"/>
      <c r="QKX97" s="219"/>
      <c r="QKY97" s="219"/>
      <c r="QKZ97" s="219"/>
      <c r="QLA97" s="219"/>
      <c r="QLB97" s="219"/>
      <c r="QLC97" s="219"/>
      <c r="QLD97" s="219"/>
      <c r="QLE97" s="219"/>
      <c r="QLF97" s="219"/>
      <c r="QLG97" s="219"/>
      <c r="QLH97" s="219"/>
      <c r="QLI97" s="219"/>
      <c r="QLJ97" s="219"/>
      <c r="QLK97" s="219"/>
      <c r="QLL97" s="219"/>
      <c r="QLM97" s="219"/>
      <c r="QLN97" s="219"/>
      <c r="QLO97" s="219"/>
      <c r="QLP97" s="219"/>
      <c r="QLQ97" s="219"/>
      <c r="QLR97" s="219"/>
      <c r="QLS97" s="219"/>
      <c r="QLT97" s="219"/>
      <c r="QLU97" s="219"/>
      <c r="QLV97" s="219"/>
      <c r="QLW97" s="219"/>
      <c r="QLX97" s="219"/>
      <c r="QLY97" s="219"/>
      <c r="QLZ97" s="219"/>
      <c r="QMA97" s="219"/>
      <c r="QMB97" s="219"/>
      <c r="QMC97" s="219"/>
      <c r="QMD97" s="219"/>
      <c r="QME97" s="219"/>
      <c r="QMF97" s="219"/>
      <c r="QMG97" s="219"/>
      <c r="QMH97" s="219"/>
      <c r="QMI97" s="219"/>
      <c r="QMJ97" s="219"/>
      <c r="QMK97" s="219"/>
      <c r="QML97" s="219"/>
      <c r="QMM97" s="219"/>
      <c r="QMN97" s="219"/>
      <c r="QMO97" s="219"/>
      <c r="QMP97" s="219"/>
      <c r="QMQ97" s="219"/>
      <c r="QMR97" s="219"/>
      <c r="QMS97" s="219"/>
      <c r="QMT97" s="219"/>
      <c r="QMU97" s="219"/>
      <c r="QMV97" s="219"/>
      <c r="QMW97" s="219"/>
      <c r="QMX97" s="219"/>
      <c r="QMY97" s="219"/>
      <c r="QMZ97" s="219"/>
      <c r="QNA97" s="219"/>
      <c r="QNB97" s="219"/>
      <c r="QNC97" s="219"/>
      <c r="QND97" s="219"/>
      <c r="QNE97" s="219"/>
      <c r="QNF97" s="219"/>
      <c r="QNG97" s="219"/>
      <c r="QNH97" s="219"/>
      <c r="QNI97" s="219"/>
      <c r="QNJ97" s="219"/>
      <c r="QNK97" s="219"/>
      <c r="QNL97" s="219"/>
      <c r="QNM97" s="219"/>
      <c r="QNN97" s="219"/>
      <c r="QNO97" s="219"/>
      <c r="QNP97" s="219"/>
      <c r="QNQ97" s="219"/>
      <c r="QNR97" s="219"/>
      <c r="QNS97" s="219"/>
      <c r="QNT97" s="219"/>
      <c r="QNU97" s="219"/>
      <c r="QNV97" s="219"/>
      <c r="QNW97" s="219"/>
      <c r="QNX97" s="219"/>
      <c r="QNY97" s="219"/>
      <c r="QNZ97" s="219"/>
      <c r="QOA97" s="219"/>
      <c r="QOB97" s="219"/>
      <c r="QOC97" s="219"/>
      <c r="QOD97" s="219"/>
      <c r="QOE97" s="219"/>
      <c r="QOF97" s="219"/>
      <c r="QOG97" s="219"/>
      <c r="QOH97" s="219"/>
      <c r="QOI97" s="219"/>
      <c r="QOJ97" s="219"/>
      <c r="QOK97" s="219"/>
      <c r="QOL97" s="219"/>
      <c r="QOM97" s="219"/>
      <c r="QON97" s="219"/>
      <c r="QOO97" s="219"/>
      <c r="QOP97" s="219"/>
      <c r="QOQ97" s="219"/>
      <c r="QOR97" s="219"/>
      <c r="QOS97" s="219"/>
      <c r="QOT97" s="219"/>
      <c r="QOU97" s="219"/>
      <c r="QOV97" s="219"/>
      <c r="QOW97" s="219"/>
      <c r="QOX97" s="219"/>
      <c r="QOY97" s="219"/>
      <c r="QOZ97" s="219"/>
      <c r="QPA97" s="219"/>
      <c r="QPB97" s="219"/>
      <c r="QPC97" s="219"/>
      <c r="QPD97" s="219"/>
      <c r="QPE97" s="219"/>
      <c r="QPF97" s="219"/>
      <c r="QPG97" s="219"/>
      <c r="QPH97" s="219"/>
      <c r="QPI97" s="219"/>
      <c r="QPJ97" s="219"/>
      <c r="QPK97" s="219"/>
      <c r="QPL97" s="219"/>
      <c r="QPM97" s="219"/>
      <c r="QPN97" s="219"/>
      <c r="QPO97" s="219"/>
      <c r="QPP97" s="219"/>
      <c r="QPQ97" s="219"/>
      <c r="QPR97" s="219"/>
      <c r="QPS97" s="219"/>
      <c r="QPT97" s="219"/>
      <c r="QPU97" s="219"/>
      <c r="QPV97" s="219"/>
      <c r="QPW97" s="219"/>
      <c r="QPX97" s="219"/>
      <c r="QPY97" s="219"/>
      <c r="QPZ97" s="219"/>
      <c r="QQA97" s="219"/>
      <c r="QQB97" s="219"/>
      <c r="QQC97" s="219"/>
      <c r="QQD97" s="219"/>
      <c r="QQE97" s="219"/>
      <c r="QQF97" s="219"/>
      <c r="QQG97" s="219"/>
      <c r="QQH97" s="219"/>
      <c r="QQI97" s="219"/>
      <c r="QQJ97" s="219"/>
      <c r="QQK97" s="219"/>
      <c r="QQL97" s="219"/>
      <c r="QQM97" s="219"/>
      <c r="QQN97" s="219"/>
      <c r="QQO97" s="219"/>
      <c r="QQP97" s="219"/>
      <c r="QQQ97" s="219"/>
      <c r="QQR97" s="219"/>
      <c r="QQS97" s="219"/>
      <c r="QQT97" s="219"/>
      <c r="QQU97" s="219"/>
      <c r="QQV97" s="219"/>
      <c r="QQW97" s="219"/>
      <c r="QQX97" s="219"/>
      <c r="QQY97" s="219"/>
      <c r="QQZ97" s="219"/>
      <c r="QRA97" s="219"/>
      <c r="QRB97" s="219"/>
      <c r="QRC97" s="219"/>
      <c r="QRD97" s="219"/>
      <c r="QRE97" s="219"/>
      <c r="QRF97" s="219"/>
      <c r="QRG97" s="219"/>
      <c r="QRH97" s="219"/>
      <c r="QRI97" s="219"/>
      <c r="QRJ97" s="219"/>
      <c r="QRK97" s="219"/>
      <c r="QRL97" s="219"/>
      <c r="QRM97" s="219"/>
      <c r="QRN97" s="219"/>
      <c r="QRO97" s="219"/>
      <c r="QRP97" s="219"/>
      <c r="QRQ97" s="219"/>
      <c r="QRR97" s="219"/>
      <c r="QRS97" s="219"/>
      <c r="QRT97" s="219"/>
      <c r="QRU97" s="219"/>
      <c r="QRV97" s="219"/>
      <c r="QRW97" s="219"/>
      <c r="QRX97" s="219"/>
      <c r="QRY97" s="219"/>
      <c r="QRZ97" s="219"/>
      <c r="QSA97" s="219"/>
      <c r="QSB97" s="219"/>
      <c r="QSC97" s="219"/>
      <c r="QSD97" s="219"/>
      <c r="QSE97" s="219"/>
      <c r="QSF97" s="219"/>
      <c r="QSG97" s="219"/>
      <c r="QSH97" s="219"/>
      <c r="QSI97" s="219"/>
      <c r="QSJ97" s="219"/>
      <c r="QSK97" s="219"/>
      <c r="QSL97" s="219"/>
      <c r="QSM97" s="219"/>
      <c r="QSN97" s="219"/>
      <c r="QSO97" s="219"/>
      <c r="QSP97" s="219"/>
      <c r="QSQ97" s="219"/>
      <c r="QSR97" s="219"/>
      <c r="QSS97" s="219"/>
      <c r="QST97" s="219"/>
      <c r="QSU97" s="219"/>
      <c r="QSV97" s="219"/>
      <c r="QSW97" s="219"/>
      <c r="QSX97" s="219"/>
      <c r="QSY97" s="219"/>
      <c r="QSZ97" s="219"/>
      <c r="QTA97" s="219"/>
      <c r="QTB97" s="219"/>
      <c r="QTC97" s="219"/>
      <c r="QTD97" s="219"/>
      <c r="QTE97" s="219"/>
      <c r="QTF97" s="219"/>
      <c r="QTG97" s="219"/>
      <c r="QTH97" s="219"/>
      <c r="QTI97" s="219"/>
      <c r="QTJ97" s="219"/>
      <c r="QTK97" s="219"/>
      <c r="QTL97" s="219"/>
      <c r="QTM97" s="219"/>
      <c r="QTN97" s="219"/>
      <c r="QTO97" s="219"/>
      <c r="QTP97" s="219"/>
      <c r="QTQ97" s="219"/>
      <c r="QTR97" s="219"/>
      <c r="QTS97" s="219"/>
      <c r="QTT97" s="219"/>
      <c r="QTU97" s="219"/>
      <c r="QTV97" s="219"/>
      <c r="QTW97" s="219"/>
      <c r="QTX97" s="219"/>
      <c r="QTY97" s="219"/>
      <c r="QTZ97" s="219"/>
      <c r="QUA97" s="219"/>
      <c r="QUB97" s="219"/>
      <c r="QUC97" s="219"/>
      <c r="QUD97" s="219"/>
      <c r="QUE97" s="219"/>
      <c r="QUF97" s="219"/>
      <c r="QUG97" s="219"/>
      <c r="QUH97" s="219"/>
      <c r="QUI97" s="219"/>
      <c r="QUJ97" s="219"/>
      <c r="QUK97" s="219"/>
      <c r="QUL97" s="219"/>
      <c r="QUM97" s="219"/>
      <c r="QUN97" s="219"/>
      <c r="QUO97" s="219"/>
      <c r="QUP97" s="219"/>
      <c r="QUQ97" s="219"/>
      <c r="QUR97" s="219"/>
      <c r="QUS97" s="219"/>
      <c r="QUT97" s="219"/>
      <c r="QUU97" s="219"/>
      <c r="QUV97" s="219"/>
      <c r="QUW97" s="219"/>
      <c r="QUX97" s="219"/>
      <c r="QUY97" s="219"/>
      <c r="QUZ97" s="219"/>
      <c r="QVA97" s="219"/>
      <c r="QVB97" s="219"/>
      <c r="QVC97" s="219"/>
      <c r="QVD97" s="219"/>
      <c r="QVE97" s="219"/>
      <c r="QVF97" s="219"/>
      <c r="QVG97" s="219"/>
      <c r="QVH97" s="219"/>
      <c r="QVI97" s="219"/>
      <c r="QVJ97" s="219"/>
      <c r="QVK97" s="219"/>
      <c r="QVL97" s="219"/>
      <c r="QVM97" s="219"/>
      <c r="QVN97" s="219"/>
      <c r="QVO97" s="219"/>
      <c r="QVP97" s="219"/>
      <c r="QVQ97" s="219"/>
      <c r="QVR97" s="219"/>
      <c r="QVS97" s="219"/>
      <c r="QVT97" s="219"/>
      <c r="QVU97" s="219"/>
      <c r="QVV97" s="219"/>
      <c r="QVW97" s="219"/>
      <c r="QVX97" s="219"/>
      <c r="QVY97" s="219"/>
      <c r="QVZ97" s="219"/>
      <c r="QWA97" s="219"/>
      <c r="QWB97" s="219"/>
      <c r="QWC97" s="219"/>
      <c r="QWD97" s="219"/>
      <c r="QWE97" s="219"/>
      <c r="QWF97" s="219"/>
      <c r="QWG97" s="219"/>
      <c r="QWH97" s="219"/>
      <c r="QWI97" s="219"/>
      <c r="QWJ97" s="219"/>
      <c r="QWK97" s="219"/>
      <c r="QWL97" s="219"/>
      <c r="QWM97" s="219"/>
      <c r="QWN97" s="219"/>
      <c r="QWO97" s="219"/>
      <c r="QWP97" s="219"/>
      <c r="QWQ97" s="219"/>
      <c r="QWR97" s="219"/>
      <c r="QWS97" s="219"/>
      <c r="QWT97" s="219"/>
      <c r="QWU97" s="219"/>
      <c r="QWV97" s="219"/>
      <c r="QWW97" s="219"/>
      <c r="QWX97" s="219"/>
      <c r="QWY97" s="219"/>
      <c r="QWZ97" s="219"/>
      <c r="QXA97" s="219"/>
      <c r="QXB97" s="219"/>
      <c r="QXC97" s="219"/>
      <c r="QXD97" s="219"/>
      <c r="QXE97" s="219"/>
      <c r="QXF97" s="219"/>
      <c r="QXG97" s="219"/>
      <c r="QXH97" s="219"/>
      <c r="QXI97" s="219"/>
      <c r="QXJ97" s="219"/>
      <c r="QXK97" s="219"/>
      <c r="QXL97" s="219"/>
      <c r="QXM97" s="219"/>
      <c r="QXN97" s="219"/>
      <c r="QXO97" s="219"/>
      <c r="QXP97" s="219"/>
      <c r="QXQ97" s="219"/>
      <c r="QXR97" s="219"/>
      <c r="QXS97" s="219"/>
      <c r="QXT97" s="219"/>
      <c r="QXU97" s="219"/>
      <c r="QXV97" s="219"/>
      <c r="QXW97" s="219"/>
      <c r="QXX97" s="219"/>
      <c r="QXY97" s="219"/>
      <c r="QXZ97" s="219"/>
      <c r="QYA97" s="219"/>
      <c r="QYB97" s="219"/>
      <c r="QYC97" s="219"/>
      <c r="QYD97" s="219"/>
      <c r="QYE97" s="219"/>
      <c r="QYF97" s="219"/>
      <c r="QYG97" s="219"/>
      <c r="QYH97" s="219"/>
      <c r="QYI97" s="219"/>
      <c r="QYJ97" s="219"/>
      <c r="QYK97" s="219"/>
      <c r="QYL97" s="219"/>
      <c r="QYM97" s="219"/>
      <c r="QYN97" s="219"/>
      <c r="QYO97" s="219"/>
      <c r="QYP97" s="219"/>
      <c r="QYQ97" s="219"/>
      <c r="QYR97" s="219"/>
      <c r="QYS97" s="219"/>
      <c r="QYT97" s="219"/>
      <c r="QYU97" s="219"/>
      <c r="QYV97" s="219"/>
      <c r="QYW97" s="219"/>
      <c r="QYX97" s="219"/>
      <c r="QYY97" s="219"/>
      <c r="QYZ97" s="219"/>
      <c r="QZA97" s="219"/>
      <c r="QZB97" s="219"/>
      <c r="QZC97" s="219"/>
      <c r="QZD97" s="219"/>
      <c r="QZE97" s="219"/>
      <c r="QZF97" s="219"/>
      <c r="QZG97" s="219"/>
      <c r="QZH97" s="219"/>
      <c r="QZI97" s="219"/>
      <c r="QZJ97" s="219"/>
      <c r="QZK97" s="219"/>
      <c r="QZL97" s="219"/>
      <c r="QZM97" s="219"/>
      <c r="QZN97" s="219"/>
      <c r="QZO97" s="219"/>
      <c r="QZP97" s="219"/>
      <c r="QZQ97" s="219"/>
      <c r="QZR97" s="219"/>
      <c r="QZS97" s="219"/>
      <c r="QZT97" s="219"/>
      <c r="QZU97" s="219"/>
      <c r="QZV97" s="219"/>
      <c r="QZW97" s="219"/>
      <c r="QZX97" s="219"/>
      <c r="QZY97" s="219"/>
      <c r="QZZ97" s="219"/>
      <c r="RAA97" s="219"/>
      <c r="RAB97" s="219"/>
      <c r="RAC97" s="219"/>
      <c r="RAD97" s="219"/>
      <c r="RAE97" s="219"/>
      <c r="RAF97" s="219"/>
      <c r="RAG97" s="219"/>
      <c r="RAH97" s="219"/>
      <c r="RAI97" s="219"/>
      <c r="RAJ97" s="219"/>
      <c r="RAK97" s="219"/>
      <c r="RAL97" s="219"/>
      <c r="RAM97" s="219"/>
      <c r="RAN97" s="219"/>
      <c r="RAO97" s="219"/>
      <c r="RAP97" s="219"/>
      <c r="RAQ97" s="219"/>
      <c r="RAR97" s="219"/>
      <c r="RAS97" s="219"/>
      <c r="RAT97" s="219"/>
      <c r="RAU97" s="219"/>
      <c r="RAV97" s="219"/>
      <c r="RAW97" s="219"/>
      <c r="RAX97" s="219"/>
      <c r="RAY97" s="219"/>
      <c r="RAZ97" s="219"/>
      <c r="RBA97" s="219"/>
      <c r="RBB97" s="219"/>
      <c r="RBC97" s="219"/>
      <c r="RBD97" s="219"/>
      <c r="RBE97" s="219"/>
      <c r="RBF97" s="219"/>
      <c r="RBG97" s="219"/>
      <c r="RBH97" s="219"/>
      <c r="RBI97" s="219"/>
      <c r="RBJ97" s="219"/>
      <c r="RBK97" s="219"/>
      <c r="RBL97" s="219"/>
      <c r="RBM97" s="219"/>
      <c r="RBN97" s="219"/>
      <c r="RBO97" s="219"/>
      <c r="RBP97" s="219"/>
      <c r="RBQ97" s="219"/>
      <c r="RBR97" s="219"/>
      <c r="RBS97" s="219"/>
      <c r="RBT97" s="219"/>
      <c r="RBU97" s="219"/>
      <c r="RBV97" s="219"/>
      <c r="RBW97" s="219"/>
      <c r="RBX97" s="219"/>
      <c r="RBY97" s="219"/>
      <c r="RBZ97" s="219"/>
      <c r="RCA97" s="219"/>
      <c r="RCB97" s="219"/>
      <c r="RCC97" s="219"/>
      <c r="RCD97" s="219"/>
      <c r="RCE97" s="219"/>
      <c r="RCF97" s="219"/>
      <c r="RCG97" s="219"/>
      <c r="RCH97" s="219"/>
      <c r="RCI97" s="219"/>
      <c r="RCJ97" s="219"/>
      <c r="RCK97" s="219"/>
      <c r="RCL97" s="219"/>
      <c r="RCM97" s="219"/>
      <c r="RCN97" s="219"/>
      <c r="RCO97" s="219"/>
      <c r="RCP97" s="219"/>
      <c r="RCQ97" s="219"/>
      <c r="RCR97" s="219"/>
      <c r="RCS97" s="219"/>
      <c r="RCT97" s="219"/>
      <c r="RCU97" s="219"/>
      <c r="RCV97" s="219"/>
      <c r="RCW97" s="219"/>
      <c r="RCX97" s="219"/>
      <c r="RCY97" s="219"/>
      <c r="RCZ97" s="219"/>
      <c r="RDA97" s="219"/>
      <c r="RDB97" s="219"/>
      <c r="RDC97" s="219"/>
      <c r="RDD97" s="219"/>
      <c r="RDE97" s="219"/>
      <c r="RDF97" s="219"/>
      <c r="RDG97" s="219"/>
      <c r="RDH97" s="219"/>
      <c r="RDI97" s="219"/>
      <c r="RDJ97" s="219"/>
      <c r="RDK97" s="219"/>
      <c r="RDL97" s="219"/>
      <c r="RDM97" s="219"/>
      <c r="RDN97" s="219"/>
      <c r="RDO97" s="219"/>
      <c r="RDP97" s="219"/>
      <c r="RDQ97" s="219"/>
      <c r="RDR97" s="219"/>
      <c r="RDS97" s="219"/>
      <c r="RDT97" s="219"/>
      <c r="RDU97" s="219"/>
      <c r="RDV97" s="219"/>
      <c r="RDW97" s="219"/>
      <c r="RDX97" s="219"/>
      <c r="RDY97" s="219"/>
      <c r="RDZ97" s="219"/>
      <c r="REA97" s="219"/>
      <c r="REB97" s="219"/>
      <c r="REC97" s="219"/>
      <c r="RED97" s="219"/>
      <c r="REE97" s="219"/>
      <c r="REF97" s="219"/>
      <c r="REG97" s="219"/>
      <c r="REH97" s="219"/>
      <c r="REI97" s="219"/>
      <c r="REJ97" s="219"/>
      <c r="REK97" s="219"/>
      <c r="REL97" s="219"/>
      <c r="REM97" s="219"/>
      <c r="REN97" s="219"/>
      <c r="REO97" s="219"/>
      <c r="REP97" s="219"/>
      <c r="REQ97" s="219"/>
      <c r="RER97" s="219"/>
      <c r="RES97" s="219"/>
      <c r="RET97" s="219"/>
      <c r="REU97" s="219"/>
      <c r="REV97" s="219"/>
      <c r="REW97" s="219"/>
      <c r="REX97" s="219"/>
      <c r="REY97" s="219"/>
      <c r="REZ97" s="219"/>
      <c r="RFA97" s="219"/>
      <c r="RFB97" s="219"/>
      <c r="RFC97" s="219"/>
      <c r="RFD97" s="219"/>
      <c r="RFE97" s="219"/>
      <c r="RFF97" s="219"/>
      <c r="RFG97" s="219"/>
      <c r="RFH97" s="219"/>
      <c r="RFI97" s="219"/>
      <c r="RFJ97" s="219"/>
      <c r="RFK97" s="219"/>
      <c r="RFL97" s="219"/>
      <c r="RFM97" s="219"/>
      <c r="RFN97" s="219"/>
      <c r="RFO97" s="219"/>
      <c r="RFP97" s="219"/>
      <c r="RFQ97" s="219"/>
      <c r="RFR97" s="219"/>
      <c r="RFS97" s="219"/>
      <c r="RFT97" s="219"/>
      <c r="RFU97" s="219"/>
      <c r="RFV97" s="219"/>
      <c r="RFW97" s="219"/>
      <c r="RFX97" s="219"/>
      <c r="RFY97" s="219"/>
      <c r="RFZ97" s="219"/>
      <c r="RGA97" s="219"/>
      <c r="RGB97" s="219"/>
      <c r="RGC97" s="219"/>
      <c r="RGD97" s="219"/>
      <c r="RGE97" s="219"/>
      <c r="RGF97" s="219"/>
      <c r="RGG97" s="219"/>
      <c r="RGH97" s="219"/>
      <c r="RGI97" s="219"/>
      <c r="RGJ97" s="219"/>
      <c r="RGK97" s="219"/>
      <c r="RGL97" s="219"/>
      <c r="RGM97" s="219"/>
      <c r="RGN97" s="219"/>
      <c r="RGO97" s="219"/>
      <c r="RGP97" s="219"/>
      <c r="RGQ97" s="219"/>
      <c r="RGR97" s="219"/>
      <c r="RGS97" s="219"/>
      <c r="RGT97" s="219"/>
      <c r="RGU97" s="219"/>
      <c r="RGV97" s="219"/>
      <c r="RGW97" s="219"/>
      <c r="RGX97" s="219"/>
      <c r="RGY97" s="219"/>
      <c r="RGZ97" s="219"/>
      <c r="RHA97" s="219"/>
      <c r="RHB97" s="219"/>
      <c r="RHC97" s="219"/>
      <c r="RHD97" s="219"/>
      <c r="RHE97" s="219"/>
      <c r="RHF97" s="219"/>
      <c r="RHG97" s="219"/>
      <c r="RHH97" s="219"/>
      <c r="RHI97" s="219"/>
      <c r="RHJ97" s="219"/>
      <c r="RHK97" s="219"/>
      <c r="RHL97" s="219"/>
      <c r="RHM97" s="219"/>
      <c r="RHN97" s="219"/>
      <c r="RHO97" s="219"/>
      <c r="RHP97" s="219"/>
      <c r="RHQ97" s="219"/>
      <c r="RHR97" s="219"/>
      <c r="RHS97" s="219"/>
      <c r="RHT97" s="219"/>
      <c r="RHU97" s="219"/>
      <c r="RHV97" s="219"/>
      <c r="RHW97" s="219"/>
      <c r="RHX97" s="219"/>
      <c r="RHY97" s="219"/>
      <c r="RHZ97" s="219"/>
      <c r="RIA97" s="219"/>
      <c r="RIB97" s="219"/>
      <c r="RIC97" s="219"/>
      <c r="RID97" s="219"/>
      <c r="RIE97" s="219"/>
      <c r="RIF97" s="219"/>
      <c r="RIG97" s="219"/>
      <c r="RIH97" s="219"/>
      <c r="RII97" s="219"/>
      <c r="RIJ97" s="219"/>
      <c r="RIK97" s="219"/>
      <c r="RIL97" s="219"/>
      <c r="RIM97" s="219"/>
      <c r="RIN97" s="219"/>
      <c r="RIO97" s="219"/>
      <c r="RIP97" s="219"/>
      <c r="RIQ97" s="219"/>
      <c r="RIR97" s="219"/>
      <c r="RIS97" s="219"/>
      <c r="RIT97" s="219"/>
      <c r="RIU97" s="219"/>
      <c r="RIV97" s="219"/>
      <c r="RIW97" s="219"/>
      <c r="RIX97" s="219"/>
      <c r="RIY97" s="219"/>
      <c r="RIZ97" s="219"/>
      <c r="RJA97" s="219"/>
      <c r="RJB97" s="219"/>
      <c r="RJC97" s="219"/>
      <c r="RJD97" s="219"/>
      <c r="RJE97" s="219"/>
      <c r="RJF97" s="219"/>
      <c r="RJG97" s="219"/>
      <c r="RJH97" s="219"/>
      <c r="RJI97" s="219"/>
      <c r="RJJ97" s="219"/>
      <c r="RJK97" s="219"/>
      <c r="RJL97" s="219"/>
      <c r="RJM97" s="219"/>
      <c r="RJN97" s="219"/>
      <c r="RJO97" s="219"/>
      <c r="RJP97" s="219"/>
      <c r="RJQ97" s="219"/>
      <c r="RJR97" s="219"/>
      <c r="RJS97" s="219"/>
      <c r="RJT97" s="219"/>
      <c r="RJU97" s="219"/>
      <c r="RJV97" s="219"/>
      <c r="RJW97" s="219"/>
      <c r="RJX97" s="219"/>
      <c r="RJY97" s="219"/>
      <c r="RJZ97" s="219"/>
      <c r="RKA97" s="219"/>
      <c r="RKB97" s="219"/>
      <c r="RKC97" s="219"/>
      <c r="RKD97" s="219"/>
      <c r="RKE97" s="219"/>
      <c r="RKF97" s="219"/>
      <c r="RKG97" s="219"/>
      <c r="RKH97" s="219"/>
      <c r="RKI97" s="219"/>
      <c r="RKJ97" s="219"/>
      <c r="RKK97" s="219"/>
      <c r="RKL97" s="219"/>
      <c r="RKM97" s="219"/>
      <c r="RKN97" s="219"/>
      <c r="RKO97" s="219"/>
      <c r="RKP97" s="219"/>
      <c r="RKQ97" s="219"/>
      <c r="RKR97" s="219"/>
      <c r="RKS97" s="219"/>
      <c r="RKT97" s="219"/>
      <c r="RKU97" s="219"/>
      <c r="RKV97" s="219"/>
      <c r="RKW97" s="219"/>
      <c r="RKX97" s="219"/>
      <c r="RKY97" s="219"/>
      <c r="RKZ97" s="219"/>
      <c r="RLA97" s="219"/>
      <c r="RLB97" s="219"/>
      <c r="RLC97" s="219"/>
      <c r="RLD97" s="219"/>
      <c r="RLE97" s="219"/>
      <c r="RLF97" s="219"/>
      <c r="RLG97" s="219"/>
      <c r="RLH97" s="219"/>
      <c r="RLI97" s="219"/>
      <c r="RLJ97" s="219"/>
      <c r="RLK97" s="219"/>
      <c r="RLL97" s="219"/>
      <c r="RLM97" s="219"/>
      <c r="RLN97" s="219"/>
      <c r="RLO97" s="219"/>
      <c r="RLP97" s="219"/>
      <c r="RLQ97" s="219"/>
      <c r="RLR97" s="219"/>
      <c r="RLS97" s="219"/>
      <c r="RLT97" s="219"/>
      <c r="RLU97" s="219"/>
      <c r="RLV97" s="219"/>
      <c r="RLW97" s="219"/>
      <c r="RLX97" s="219"/>
      <c r="RLY97" s="219"/>
      <c r="RLZ97" s="219"/>
      <c r="RMA97" s="219"/>
      <c r="RMB97" s="219"/>
      <c r="RMC97" s="219"/>
      <c r="RMD97" s="219"/>
      <c r="RME97" s="219"/>
      <c r="RMF97" s="219"/>
      <c r="RMG97" s="219"/>
      <c r="RMH97" s="219"/>
      <c r="RMI97" s="219"/>
      <c r="RMJ97" s="219"/>
      <c r="RMK97" s="219"/>
      <c r="RML97" s="219"/>
      <c r="RMM97" s="219"/>
      <c r="RMN97" s="219"/>
      <c r="RMO97" s="219"/>
      <c r="RMP97" s="219"/>
      <c r="RMQ97" s="219"/>
      <c r="RMR97" s="219"/>
      <c r="RMS97" s="219"/>
      <c r="RMT97" s="219"/>
      <c r="RMU97" s="219"/>
      <c r="RMV97" s="219"/>
      <c r="RMW97" s="219"/>
      <c r="RMX97" s="219"/>
      <c r="RMY97" s="219"/>
      <c r="RMZ97" s="219"/>
      <c r="RNA97" s="219"/>
      <c r="RNB97" s="219"/>
      <c r="RNC97" s="219"/>
      <c r="RND97" s="219"/>
      <c r="RNE97" s="219"/>
      <c r="RNF97" s="219"/>
      <c r="RNG97" s="219"/>
      <c r="RNH97" s="219"/>
      <c r="RNI97" s="219"/>
      <c r="RNJ97" s="219"/>
      <c r="RNK97" s="219"/>
      <c r="RNL97" s="219"/>
      <c r="RNM97" s="219"/>
      <c r="RNN97" s="219"/>
      <c r="RNO97" s="219"/>
      <c r="RNP97" s="219"/>
      <c r="RNQ97" s="219"/>
      <c r="RNR97" s="219"/>
      <c r="RNS97" s="219"/>
      <c r="RNT97" s="219"/>
      <c r="RNU97" s="219"/>
      <c r="RNV97" s="219"/>
      <c r="RNW97" s="219"/>
      <c r="RNX97" s="219"/>
      <c r="RNY97" s="219"/>
      <c r="RNZ97" s="219"/>
      <c r="ROA97" s="219"/>
      <c r="ROB97" s="219"/>
      <c r="ROC97" s="219"/>
      <c r="ROD97" s="219"/>
      <c r="ROE97" s="219"/>
      <c r="ROF97" s="219"/>
      <c r="ROG97" s="219"/>
      <c r="ROH97" s="219"/>
      <c r="ROI97" s="219"/>
      <c r="ROJ97" s="219"/>
      <c r="ROK97" s="219"/>
      <c r="ROL97" s="219"/>
      <c r="ROM97" s="219"/>
      <c r="RON97" s="219"/>
      <c r="ROO97" s="219"/>
      <c r="ROP97" s="219"/>
      <c r="ROQ97" s="219"/>
      <c r="ROR97" s="219"/>
      <c r="ROS97" s="219"/>
      <c r="ROT97" s="219"/>
      <c r="ROU97" s="219"/>
      <c r="ROV97" s="219"/>
      <c r="ROW97" s="219"/>
      <c r="ROX97" s="219"/>
      <c r="ROY97" s="219"/>
      <c r="ROZ97" s="219"/>
      <c r="RPA97" s="219"/>
      <c r="RPB97" s="219"/>
      <c r="RPC97" s="219"/>
      <c r="RPD97" s="219"/>
      <c r="RPE97" s="219"/>
      <c r="RPF97" s="219"/>
      <c r="RPG97" s="219"/>
      <c r="RPH97" s="219"/>
      <c r="RPI97" s="219"/>
      <c r="RPJ97" s="219"/>
      <c r="RPK97" s="219"/>
      <c r="RPL97" s="219"/>
      <c r="RPM97" s="219"/>
      <c r="RPN97" s="219"/>
      <c r="RPO97" s="219"/>
      <c r="RPP97" s="219"/>
      <c r="RPQ97" s="219"/>
      <c r="RPR97" s="219"/>
      <c r="RPS97" s="219"/>
      <c r="RPT97" s="219"/>
      <c r="RPU97" s="219"/>
      <c r="RPV97" s="219"/>
      <c r="RPW97" s="219"/>
      <c r="RPX97" s="219"/>
      <c r="RPY97" s="219"/>
      <c r="RPZ97" s="219"/>
      <c r="RQA97" s="219"/>
      <c r="RQB97" s="219"/>
      <c r="RQC97" s="219"/>
      <c r="RQD97" s="219"/>
      <c r="RQE97" s="219"/>
      <c r="RQF97" s="219"/>
      <c r="RQG97" s="219"/>
      <c r="RQH97" s="219"/>
      <c r="RQI97" s="219"/>
      <c r="RQJ97" s="219"/>
      <c r="RQK97" s="219"/>
      <c r="RQL97" s="219"/>
      <c r="RQM97" s="219"/>
      <c r="RQN97" s="219"/>
      <c r="RQO97" s="219"/>
      <c r="RQP97" s="219"/>
      <c r="RQQ97" s="219"/>
      <c r="RQR97" s="219"/>
      <c r="RQS97" s="219"/>
      <c r="RQT97" s="219"/>
      <c r="RQU97" s="219"/>
      <c r="RQV97" s="219"/>
      <c r="RQW97" s="219"/>
      <c r="RQX97" s="219"/>
      <c r="RQY97" s="219"/>
      <c r="RQZ97" s="219"/>
      <c r="RRA97" s="219"/>
      <c r="RRB97" s="219"/>
      <c r="RRC97" s="219"/>
      <c r="RRD97" s="219"/>
      <c r="RRE97" s="219"/>
      <c r="RRF97" s="219"/>
      <c r="RRG97" s="219"/>
      <c r="RRH97" s="219"/>
      <c r="RRI97" s="219"/>
      <c r="RRJ97" s="219"/>
      <c r="RRK97" s="219"/>
      <c r="RRL97" s="219"/>
      <c r="RRM97" s="219"/>
      <c r="RRN97" s="219"/>
      <c r="RRO97" s="219"/>
      <c r="RRP97" s="219"/>
      <c r="RRQ97" s="219"/>
      <c r="RRR97" s="219"/>
      <c r="RRS97" s="219"/>
      <c r="RRT97" s="219"/>
      <c r="RRU97" s="219"/>
      <c r="RRV97" s="219"/>
      <c r="RRW97" s="219"/>
      <c r="RRX97" s="219"/>
      <c r="RRY97" s="219"/>
      <c r="RRZ97" s="219"/>
      <c r="RSA97" s="219"/>
      <c r="RSB97" s="219"/>
      <c r="RSC97" s="219"/>
      <c r="RSD97" s="219"/>
      <c r="RSE97" s="219"/>
      <c r="RSF97" s="219"/>
      <c r="RSG97" s="219"/>
      <c r="RSH97" s="219"/>
      <c r="RSI97" s="219"/>
      <c r="RSJ97" s="219"/>
      <c r="RSK97" s="219"/>
      <c r="RSL97" s="219"/>
      <c r="RSM97" s="219"/>
      <c r="RSN97" s="219"/>
      <c r="RSO97" s="219"/>
      <c r="RSP97" s="219"/>
      <c r="RSQ97" s="219"/>
      <c r="RSR97" s="219"/>
      <c r="RSS97" s="219"/>
      <c r="RST97" s="219"/>
      <c r="RSU97" s="219"/>
      <c r="RSV97" s="219"/>
      <c r="RSW97" s="219"/>
      <c r="RSX97" s="219"/>
      <c r="RSY97" s="219"/>
      <c r="RSZ97" s="219"/>
      <c r="RTA97" s="219"/>
      <c r="RTB97" s="219"/>
      <c r="RTC97" s="219"/>
      <c r="RTD97" s="219"/>
      <c r="RTE97" s="219"/>
      <c r="RTF97" s="219"/>
      <c r="RTG97" s="219"/>
      <c r="RTH97" s="219"/>
      <c r="RTI97" s="219"/>
      <c r="RTJ97" s="219"/>
      <c r="RTK97" s="219"/>
      <c r="RTL97" s="219"/>
      <c r="RTM97" s="219"/>
      <c r="RTN97" s="219"/>
      <c r="RTO97" s="219"/>
      <c r="RTP97" s="219"/>
      <c r="RTQ97" s="219"/>
      <c r="RTR97" s="219"/>
      <c r="RTS97" s="219"/>
      <c r="RTT97" s="219"/>
      <c r="RTU97" s="219"/>
      <c r="RTV97" s="219"/>
      <c r="RTW97" s="219"/>
      <c r="RTX97" s="219"/>
      <c r="RTY97" s="219"/>
      <c r="RTZ97" s="219"/>
      <c r="RUA97" s="219"/>
      <c r="RUB97" s="219"/>
      <c r="RUC97" s="219"/>
      <c r="RUD97" s="219"/>
      <c r="RUE97" s="219"/>
      <c r="RUF97" s="219"/>
      <c r="RUG97" s="219"/>
      <c r="RUH97" s="219"/>
      <c r="RUI97" s="219"/>
      <c r="RUJ97" s="219"/>
      <c r="RUK97" s="219"/>
      <c r="RUL97" s="219"/>
      <c r="RUM97" s="219"/>
      <c r="RUN97" s="219"/>
      <c r="RUO97" s="219"/>
      <c r="RUP97" s="219"/>
      <c r="RUQ97" s="219"/>
      <c r="RUR97" s="219"/>
      <c r="RUS97" s="219"/>
      <c r="RUT97" s="219"/>
      <c r="RUU97" s="219"/>
      <c r="RUV97" s="219"/>
      <c r="RUW97" s="219"/>
      <c r="RUX97" s="219"/>
      <c r="RUY97" s="219"/>
      <c r="RUZ97" s="219"/>
      <c r="RVA97" s="219"/>
      <c r="RVB97" s="219"/>
      <c r="RVC97" s="219"/>
      <c r="RVD97" s="219"/>
      <c r="RVE97" s="219"/>
      <c r="RVF97" s="219"/>
      <c r="RVG97" s="219"/>
      <c r="RVH97" s="219"/>
      <c r="RVI97" s="219"/>
      <c r="RVJ97" s="219"/>
      <c r="RVK97" s="219"/>
      <c r="RVL97" s="219"/>
      <c r="RVM97" s="219"/>
      <c r="RVN97" s="219"/>
      <c r="RVO97" s="219"/>
      <c r="RVP97" s="219"/>
      <c r="RVQ97" s="219"/>
      <c r="RVR97" s="219"/>
      <c r="RVS97" s="219"/>
      <c r="RVT97" s="219"/>
      <c r="RVU97" s="219"/>
      <c r="RVV97" s="219"/>
      <c r="RVW97" s="219"/>
      <c r="RVX97" s="219"/>
      <c r="RVY97" s="219"/>
      <c r="RVZ97" s="219"/>
      <c r="RWA97" s="219"/>
      <c r="RWB97" s="219"/>
      <c r="RWC97" s="219"/>
      <c r="RWD97" s="219"/>
      <c r="RWE97" s="219"/>
      <c r="RWF97" s="219"/>
      <c r="RWG97" s="219"/>
      <c r="RWH97" s="219"/>
      <c r="RWI97" s="219"/>
      <c r="RWJ97" s="219"/>
      <c r="RWK97" s="219"/>
      <c r="RWL97" s="219"/>
      <c r="RWM97" s="219"/>
      <c r="RWN97" s="219"/>
      <c r="RWO97" s="219"/>
      <c r="RWP97" s="219"/>
      <c r="RWQ97" s="219"/>
      <c r="RWR97" s="219"/>
      <c r="RWS97" s="219"/>
      <c r="RWT97" s="219"/>
      <c r="RWU97" s="219"/>
      <c r="RWV97" s="219"/>
      <c r="RWW97" s="219"/>
      <c r="RWX97" s="219"/>
      <c r="RWY97" s="219"/>
      <c r="RWZ97" s="219"/>
      <c r="RXA97" s="219"/>
      <c r="RXB97" s="219"/>
      <c r="RXC97" s="219"/>
      <c r="RXD97" s="219"/>
      <c r="RXE97" s="219"/>
      <c r="RXF97" s="219"/>
      <c r="RXG97" s="219"/>
      <c r="RXH97" s="219"/>
      <c r="RXI97" s="219"/>
      <c r="RXJ97" s="219"/>
      <c r="RXK97" s="219"/>
      <c r="RXL97" s="219"/>
      <c r="RXM97" s="219"/>
      <c r="RXN97" s="219"/>
      <c r="RXO97" s="219"/>
      <c r="RXP97" s="219"/>
      <c r="RXQ97" s="219"/>
      <c r="RXR97" s="219"/>
      <c r="RXS97" s="219"/>
      <c r="RXT97" s="219"/>
      <c r="RXU97" s="219"/>
      <c r="RXV97" s="219"/>
      <c r="RXW97" s="219"/>
      <c r="RXX97" s="219"/>
      <c r="RXY97" s="219"/>
      <c r="RXZ97" s="219"/>
      <c r="RYA97" s="219"/>
      <c r="RYB97" s="219"/>
      <c r="RYC97" s="219"/>
      <c r="RYD97" s="219"/>
      <c r="RYE97" s="219"/>
      <c r="RYF97" s="219"/>
      <c r="RYG97" s="219"/>
      <c r="RYH97" s="219"/>
      <c r="RYI97" s="219"/>
      <c r="RYJ97" s="219"/>
      <c r="RYK97" s="219"/>
      <c r="RYL97" s="219"/>
      <c r="RYM97" s="219"/>
      <c r="RYN97" s="219"/>
      <c r="RYO97" s="219"/>
      <c r="RYP97" s="219"/>
      <c r="RYQ97" s="219"/>
      <c r="RYR97" s="219"/>
      <c r="RYS97" s="219"/>
      <c r="RYT97" s="219"/>
      <c r="RYU97" s="219"/>
      <c r="RYV97" s="219"/>
      <c r="RYW97" s="219"/>
      <c r="RYX97" s="219"/>
      <c r="RYY97" s="219"/>
      <c r="RYZ97" s="219"/>
      <c r="RZA97" s="219"/>
      <c r="RZB97" s="219"/>
      <c r="RZC97" s="219"/>
      <c r="RZD97" s="219"/>
      <c r="RZE97" s="219"/>
      <c r="RZF97" s="219"/>
      <c r="RZG97" s="219"/>
      <c r="RZH97" s="219"/>
      <c r="RZI97" s="219"/>
      <c r="RZJ97" s="219"/>
      <c r="RZK97" s="219"/>
      <c r="RZL97" s="219"/>
      <c r="RZM97" s="219"/>
      <c r="RZN97" s="219"/>
      <c r="RZO97" s="219"/>
      <c r="RZP97" s="219"/>
      <c r="RZQ97" s="219"/>
      <c r="RZR97" s="219"/>
      <c r="RZS97" s="219"/>
      <c r="RZT97" s="219"/>
      <c r="RZU97" s="219"/>
      <c r="RZV97" s="219"/>
      <c r="RZW97" s="219"/>
      <c r="RZX97" s="219"/>
      <c r="RZY97" s="219"/>
      <c r="RZZ97" s="219"/>
      <c r="SAA97" s="219"/>
      <c r="SAB97" s="219"/>
      <c r="SAC97" s="219"/>
      <c r="SAD97" s="219"/>
      <c r="SAE97" s="219"/>
      <c r="SAF97" s="219"/>
      <c r="SAG97" s="219"/>
      <c r="SAH97" s="219"/>
      <c r="SAI97" s="219"/>
      <c r="SAJ97" s="219"/>
      <c r="SAK97" s="219"/>
      <c r="SAL97" s="219"/>
      <c r="SAM97" s="219"/>
      <c r="SAN97" s="219"/>
      <c r="SAO97" s="219"/>
      <c r="SAP97" s="219"/>
      <c r="SAQ97" s="219"/>
      <c r="SAR97" s="219"/>
      <c r="SAS97" s="219"/>
      <c r="SAT97" s="219"/>
      <c r="SAU97" s="219"/>
      <c r="SAV97" s="219"/>
      <c r="SAW97" s="219"/>
      <c r="SAX97" s="219"/>
      <c r="SAY97" s="219"/>
      <c r="SAZ97" s="219"/>
      <c r="SBA97" s="219"/>
      <c r="SBB97" s="219"/>
      <c r="SBC97" s="219"/>
      <c r="SBD97" s="219"/>
      <c r="SBE97" s="219"/>
      <c r="SBF97" s="219"/>
      <c r="SBG97" s="219"/>
      <c r="SBH97" s="219"/>
      <c r="SBI97" s="219"/>
      <c r="SBJ97" s="219"/>
      <c r="SBK97" s="219"/>
      <c r="SBL97" s="219"/>
      <c r="SBM97" s="219"/>
      <c r="SBN97" s="219"/>
      <c r="SBO97" s="219"/>
      <c r="SBP97" s="219"/>
      <c r="SBQ97" s="219"/>
      <c r="SBR97" s="219"/>
      <c r="SBS97" s="219"/>
      <c r="SBT97" s="219"/>
      <c r="SBU97" s="219"/>
      <c r="SBV97" s="219"/>
      <c r="SBW97" s="219"/>
      <c r="SBX97" s="219"/>
      <c r="SBY97" s="219"/>
      <c r="SBZ97" s="219"/>
      <c r="SCA97" s="219"/>
      <c r="SCB97" s="219"/>
      <c r="SCC97" s="219"/>
      <c r="SCD97" s="219"/>
      <c r="SCE97" s="219"/>
      <c r="SCF97" s="219"/>
      <c r="SCG97" s="219"/>
      <c r="SCH97" s="219"/>
      <c r="SCI97" s="219"/>
      <c r="SCJ97" s="219"/>
      <c r="SCK97" s="219"/>
      <c r="SCL97" s="219"/>
      <c r="SCM97" s="219"/>
      <c r="SCN97" s="219"/>
      <c r="SCO97" s="219"/>
      <c r="SCP97" s="219"/>
      <c r="SCQ97" s="219"/>
      <c r="SCR97" s="219"/>
      <c r="SCS97" s="219"/>
      <c r="SCT97" s="219"/>
      <c r="SCU97" s="219"/>
      <c r="SCV97" s="219"/>
      <c r="SCW97" s="219"/>
      <c r="SCX97" s="219"/>
      <c r="SCY97" s="219"/>
      <c r="SCZ97" s="219"/>
      <c r="SDA97" s="219"/>
      <c r="SDB97" s="219"/>
      <c r="SDC97" s="219"/>
      <c r="SDD97" s="219"/>
      <c r="SDE97" s="219"/>
      <c r="SDF97" s="219"/>
      <c r="SDG97" s="219"/>
      <c r="SDH97" s="219"/>
      <c r="SDI97" s="219"/>
      <c r="SDJ97" s="219"/>
      <c r="SDK97" s="219"/>
      <c r="SDL97" s="219"/>
      <c r="SDM97" s="219"/>
      <c r="SDN97" s="219"/>
      <c r="SDO97" s="219"/>
      <c r="SDP97" s="219"/>
      <c r="SDQ97" s="219"/>
      <c r="SDR97" s="219"/>
      <c r="SDS97" s="219"/>
      <c r="SDT97" s="219"/>
      <c r="SDU97" s="219"/>
      <c r="SDV97" s="219"/>
      <c r="SDW97" s="219"/>
      <c r="SDX97" s="219"/>
      <c r="SDY97" s="219"/>
      <c r="SDZ97" s="219"/>
      <c r="SEA97" s="219"/>
      <c r="SEB97" s="219"/>
      <c r="SEC97" s="219"/>
      <c r="SED97" s="219"/>
      <c r="SEE97" s="219"/>
      <c r="SEF97" s="219"/>
      <c r="SEG97" s="219"/>
      <c r="SEH97" s="219"/>
      <c r="SEI97" s="219"/>
      <c r="SEJ97" s="219"/>
      <c r="SEK97" s="219"/>
      <c r="SEL97" s="219"/>
      <c r="SEM97" s="219"/>
      <c r="SEN97" s="219"/>
      <c r="SEO97" s="219"/>
      <c r="SEP97" s="219"/>
      <c r="SEQ97" s="219"/>
      <c r="SER97" s="219"/>
      <c r="SES97" s="219"/>
      <c r="SET97" s="219"/>
      <c r="SEU97" s="219"/>
      <c r="SEV97" s="219"/>
      <c r="SEW97" s="219"/>
      <c r="SEX97" s="219"/>
      <c r="SEY97" s="219"/>
      <c r="SEZ97" s="219"/>
      <c r="SFA97" s="219"/>
      <c r="SFB97" s="219"/>
      <c r="SFC97" s="219"/>
      <c r="SFD97" s="219"/>
      <c r="SFE97" s="219"/>
      <c r="SFF97" s="219"/>
      <c r="SFG97" s="219"/>
      <c r="SFH97" s="219"/>
      <c r="SFI97" s="219"/>
      <c r="SFJ97" s="219"/>
      <c r="SFK97" s="219"/>
      <c r="SFL97" s="219"/>
      <c r="SFM97" s="219"/>
      <c r="SFN97" s="219"/>
      <c r="SFO97" s="219"/>
      <c r="SFP97" s="219"/>
      <c r="SFQ97" s="219"/>
      <c r="SFR97" s="219"/>
      <c r="SFS97" s="219"/>
      <c r="SFT97" s="219"/>
      <c r="SFU97" s="219"/>
      <c r="SFV97" s="219"/>
      <c r="SFW97" s="219"/>
      <c r="SFX97" s="219"/>
      <c r="SFY97" s="219"/>
      <c r="SFZ97" s="219"/>
      <c r="SGA97" s="219"/>
      <c r="SGB97" s="219"/>
      <c r="SGC97" s="219"/>
      <c r="SGD97" s="219"/>
      <c r="SGE97" s="219"/>
      <c r="SGF97" s="219"/>
      <c r="SGG97" s="219"/>
      <c r="SGH97" s="219"/>
      <c r="SGI97" s="219"/>
      <c r="SGJ97" s="219"/>
      <c r="SGK97" s="219"/>
      <c r="SGL97" s="219"/>
      <c r="SGM97" s="219"/>
      <c r="SGN97" s="219"/>
      <c r="SGO97" s="219"/>
      <c r="SGP97" s="219"/>
      <c r="SGQ97" s="219"/>
      <c r="SGR97" s="219"/>
      <c r="SGS97" s="219"/>
      <c r="SGT97" s="219"/>
      <c r="SGU97" s="219"/>
      <c r="SGV97" s="219"/>
      <c r="SGW97" s="219"/>
      <c r="SGX97" s="219"/>
      <c r="SGY97" s="219"/>
      <c r="SGZ97" s="219"/>
      <c r="SHA97" s="219"/>
      <c r="SHB97" s="219"/>
      <c r="SHC97" s="219"/>
      <c r="SHD97" s="219"/>
      <c r="SHE97" s="219"/>
      <c r="SHF97" s="219"/>
      <c r="SHG97" s="219"/>
      <c r="SHH97" s="219"/>
      <c r="SHI97" s="219"/>
      <c r="SHJ97" s="219"/>
      <c r="SHK97" s="219"/>
      <c r="SHL97" s="219"/>
      <c r="SHM97" s="219"/>
      <c r="SHN97" s="219"/>
      <c r="SHO97" s="219"/>
      <c r="SHP97" s="219"/>
      <c r="SHQ97" s="219"/>
      <c r="SHR97" s="219"/>
      <c r="SHS97" s="219"/>
      <c r="SHT97" s="219"/>
      <c r="SHU97" s="219"/>
      <c r="SHV97" s="219"/>
      <c r="SHW97" s="219"/>
      <c r="SHX97" s="219"/>
      <c r="SHY97" s="219"/>
      <c r="SHZ97" s="219"/>
      <c r="SIA97" s="219"/>
      <c r="SIB97" s="219"/>
      <c r="SIC97" s="219"/>
      <c r="SID97" s="219"/>
      <c r="SIE97" s="219"/>
      <c r="SIF97" s="219"/>
      <c r="SIG97" s="219"/>
      <c r="SIH97" s="219"/>
      <c r="SII97" s="219"/>
      <c r="SIJ97" s="219"/>
      <c r="SIK97" s="219"/>
      <c r="SIL97" s="219"/>
      <c r="SIM97" s="219"/>
      <c r="SIN97" s="219"/>
      <c r="SIO97" s="219"/>
      <c r="SIP97" s="219"/>
      <c r="SIQ97" s="219"/>
      <c r="SIR97" s="219"/>
      <c r="SIS97" s="219"/>
      <c r="SIT97" s="219"/>
      <c r="SIU97" s="219"/>
      <c r="SIV97" s="219"/>
      <c r="SIW97" s="219"/>
      <c r="SIX97" s="219"/>
      <c r="SIY97" s="219"/>
      <c r="SIZ97" s="219"/>
      <c r="SJA97" s="219"/>
      <c r="SJB97" s="219"/>
      <c r="SJC97" s="219"/>
      <c r="SJD97" s="219"/>
      <c r="SJE97" s="219"/>
      <c r="SJF97" s="219"/>
      <c r="SJG97" s="219"/>
      <c r="SJH97" s="219"/>
      <c r="SJI97" s="219"/>
      <c r="SJJ97" s="219"/>
      <c r="SJK97" s="219"/>
      <c r="SJL97" s="219"/>
      <c r="SJM97" s="219"/>
      <c r="SJN97" s="219"/>
      <c r="SJO97" s="219"/>
      <c r="SJP97" s="219"/>
      <c r="SJQ97" s="219"/>
      <c r="SJR97" s="219"/>
      <c r="SJS97" s="219"/>
      <c r="SJT97" s="219"/>
      <c r="SJU97" s="219"/>
      <c r="SJV97" s="219"/>
      <c r="SJW97" s="219"/>
      <c r="SJX97" s="219"/>
      <c r="SJY97" s="219"/>
      <c r="SJZ97" s="219"/>
      <c r="SKA97" s="219"/>
      <c r="SKB97" s="219"/>
      <c r="SKC97" s="219"/>
      <c r="SKD97" s="219"/>
      <c r="SKE97" s="219"/>
      <c r="SKF97" s="219"/>
      <c r="SKG97" s="219"/>
      <c r="SKH97" s="219"/>
      <c r="SKI97" s="219"/>
      <c r="SKJ97" s="219"/>
      <c r="SKK97" s="219"/>
      <c r="SKL97" s="219"/>
      <c r="SKM97" s="219"/>
      <c r="SKN97" s="219"/>
      <c r="SKO97" s="219"/>
      <c r="SKP97" s="219"/>
      <c r="SKQ97" s="219"/>
      <c r="SKR97" s="219"/>
      <c r="SKS97" s="219"/>
      <c r="SKT97" s="219"/>
      <c r="SKU97" s="219"/>
      <c r="SKV97" s="219"/>
      <c r="SKW97" s="219"/>
      <c r="SKX97" s="219"/>
      <c r="SKY97" s="219"/>
      <c r="SKZ97" s="219"/>
      <c r="SLA97" s="219"/>
      <c r="SLB97" s="219"/>
      <c r="SLC97" s="219"/>
      <c r="SLD97" s="219"/>
      <c r="SLE97" s="219"/>
      <c r="SLF97" s="219"/>
      <c r="SLG97" s="219"/>
      <c r="SLH97" s="219"/>
      <c r="SLI97" s="219"/>
      <c r="SLJ97" s="219"/>
      <c r="SLK97" s="219"/>
      <c r="SLL97" s="219"/>
      <c r="SLM97" s="219"/>
      <c r="SLN97" s="219"/>
      <c r="SLO97" s="219"/>
      <c r="SLP97" s="219"/>
      <c r="SLQ97" s="219"/>
      <c r="SLR97" s="219"/>
      <c r="SLS97" s="219"/>
      <c r="SLT97" s="219"/>
      <c r="SLU97" s="219"/>
      <c r="SLV97" s="219"/>
      <c r="SLW97" s="219"/>
      <c r="SLX97" s="219"/>
      <c r="SLY97" s="219"/>
      <c r="SLZ97" s="219"/>
      <c r="SMA97" s="219"/>
      <c r="SMB97" s="219"/>
      <c r="SMC97" s="219"/>
      <c r="SMD97" s="219"/>
      <c r="SME97" s="219"/>
      <c r="SMF97" s="219"/>
      <c r="SMG97" s="219"/>
      <c r="SMH97" s="219"/>
      <c r="SMI97" s="219"/>
      <c r="SMJ97" s="219"/>
      <c r="SMK97" s="219"/>
      <c r="SML97" s="219"/>
      <c r="SMM97" s="219"/>
      <c r="SMN97" s="219"/>
      <c r="SMO97" s="219"/>
      <c r="SMP97" s="219"/>
      <c r="SMQ97" s="219"/>
      <c r="SMR97" s="219"/>
      <c r="SMS97" s="219"/>
      <c r="SMT97" s="219"/>
      <c r="SMU97" s="219"/>
      <c r="SMV97" s="219"/>
      <c r="SMW97" s="219"/>
      <c r="SMX97" s="219"/>
      <c r="SMY97" s="219"/>
      <c r="SMZ97" s="219"/>
      <c r="SNA97" s="219"/>
      <c r="SNB97" s="219"/>
      <c r="SNC97" s="219"/>
      <c r="SND97" s="219"/>
      <c r="SNE97" s="219"/>
      <c r="SNF97" s="219"/>
      <c r="SNG97" s="219"/>
      <c r="SNH97" s="219"/>
      <c r="SNI97" s="219"/>
      <c r="SNJ97" s="219"/>
      <c r="SNK97" s="219"/>
      <c r="SNL97" s="219"/>
      <c r="SNM97" s="219"/>
      <c r="SNN97" s="219"/>
      <c r="SNO97" s="219"/>
      <c r="SNP97" s="219"/>
      <c r="SNQ97" s="219"/>
      <c r="SNR97" s="219"/>
      <c r="SNS97" s="219"/>
      <c r="SNT97" s="219"/>
      <c r="SNU97" s="219"/>
      <c r="SNV97" s="219"/>
      <c r="SNW97" s="219"/>
      <c r="SNX97" s="219"/>
      <c r="SNY97" s="219"/>
      <c r="SNZ97" s="219"/>
      <c r="SOA97" s="219"/>
      <c r="SOB97" s="219"/>
      <c r="SOC97" s="219"/>
      <c r="SOD97" s="219"/>
      <c r="SOE97" s="219"/>
      <c r="SOF97" s="219"/>
      <c r="SOG97" s="219"/>
      <c r="SOH97" s="219"/>
      <c r="SOI97" s="219"/>
      <c r="SOJ97" s="219"/>
      <c r="SOK97" s="219"/>
      <c r="SOL97" s="219"/>
      <c r="SOM97" s="219"/>
      <c r="SON97" s="219"/>
      <c r="SOO97" s="219"/>
      <c r="SOP97" s="219"/>
      <c r="SOQ97" s="219"/>
      <c r="SOR97" s="219"/>
      <c r="SOS97" s="219"/>
      <c r="SOT97" s="219"/>
      <c r="SOU97" s="219"/>
      <c r="SOV97" s="219"/>
      <c r="SOW97" s="219"/>
      <c r="SOX97" s="219"/>
      <c r="SOY97" s="219"/>
      <c r="SOZ97" s="219"/>
      <c r="SPA97" s="219"/>
      <c r="SPB97" s="219"/>
      <c r="SPC97" s="219"/>
      <c r="SPD97" s="219"/>
      <c r="SPE97" s="219"/>
      <c r="SPF97" s="219"/>
      <c r="SPG97" s="219"/>
      <c r="SPH97" s="219"/>
      <c r="SPI97" s="219"/>
      <c r="SPJ97" s="219"/>
      <c r="SPK97" s="219"/>
      <c r="SPL97" s="219"/>
      <c r="SPM97" s="219"/>
      <c r="SPN97" s="219"/>
      <c r="SPO97" s="219"/>
      <c r="SPP97" s="219"/>
      <c r="SPQ97" s="219"/>
      <c r="SPR97" s="219"/>
      <c r="SPS97" s="219"/>
      <c r="SPT97" s="219"/>
      <c r="SPU97" s="219"/>
      <c r="SPV97" s="219"/>
      <c r="SPW97" s="219"/>
      <c r="SPX97" s="219"/>
      <c r="SPY97" s="219"/>
      <c r="SPZ97" s="219"/>
      <c r="SQA97" s="219"/>
      <c r="SQB97" s="219"/>
      <c r="SQC97" s="219"/>
      <c r="SQD97" s="219"/>
      <c r="SQE97" s="219"/>
      <c r="SQF97" s="219"/>
      <c r="SQG97" s="219"/>
      <c r="SQH97" s="219"/>
      <c r="SQI97" s="219"/>
      <c r="SQJ97" s="219"/>
      <c r="SQK97" s="219"/>
      <c r="SQL97" s="219"/>
      <c r="SQM97" s="219"/>
      <c r="SQN97" s="219"/>
      <c r="SQO97" s="219"/>
      <c r="SQP97" s="219"/>
      <c r="SQQ97" s="219"/>
      <c r="SQR97" s="219"/>
      <c r="SQS97" s="219"/>
      <c r="SQT97" s="219"/>
      <c r="SQU97" s="219"/>
      <c r="SQV97" s="219"/>
      <c r="SQW97" s="219"/>
      <c r="SQX97" s="219"/>
      <c r="SQY97" s="219"/>
      <c r="SQZ97" s="219"/>
      <c r="SRA97" s="219"/>
      <c r="SRB97" s="219"/>
      <c r="SRC97" s="219"/>
      <c r="SRD97" s="219"/>
      <c r="SRE97" s="219"/>
      <c r="SRF97" s="219"/>
      <c r="SRG97" s="219"/>
      <c r="SRH97" s="219"/>
      <c r="SRI97" s="219"/>
      <c r="SRJ97" s="219"/>
      <c r="SRK97" s="219"/>
      <c r="SRL97" s="219"/>
      <c r="SRM97" s="219"/>
      <c r="SRN97" s="219"/>
      <c r="SRO97" s="219"/>
      <c r="SRP97" s="219"/>
      <c r="SRQ97" s="219"/>
      <c r="SRR97" s="219"/>
      <c r="SRS97" s="219"/>
      <c r="SRT97" s="219"/>
      <c r="SRU97" s="219"/>
      <c r="SRV97" s="219"/>
      <c r="SRW97" s="219"/>
      <c r="SRX97" s="219"/>
      <c r="SRY97" s="219"/>
      <c r="SRZ97" s="219"/>
      <c r="SSA97" s="219"/>
      <c r="SSB97" s="219"/>
      <c r="SSC97" s="219"/>
      <c r="SSD97" s="219"/>
      <c r="SSE97" s="219"/>
      <c r="SSF97" s="219"/>
      <c r="SSG97" s="219"/>
      <c r="SSH97" s="219"/>
      <c r="SSI97" s="219"/>
      <c r="SSJ97" s="219"/>
      <c r="SSK97" s="219"/>
      <c r="SSL97" s="219"/>
      <c r="SSM97" s="219"/>
      <c r="SSN97" s="219"/>
      <c r="SSO97" s="219"/>
      <c r="SSP97" s="219"/>
      <c r="SSQ97" s="219"/>
      <c r="SSR97" s="219"/>
      <c r="SSS97" s="219"/>
      <c r="SST97" s="219"/>
      <c r="SSU97" s="219"/>
      <c r="SSV97" s="219"/>
      <c r="SSW97" s="219"/>
      <c r="SSX97" s="219"/>
      <c r="SSY97" s="219"/>
      <c r="SSZ97" s="219"/>
      <c r="STA97" s="219"/>
      <c r="STB97" s="219"/>
      <c r="STC97" s="219"/>
      <c r="STD97" s="219"/>
      <c r="STE97" s="219"/>
      <c r="STF97" s="219"/>
      <c r="STG97" s="219"/>
      <c r="STH97" s="219"/>
      <c r="STI97" s="219"/>
      <c r="STJ97" s="219"/>
      <c r="STK97" s="219"/>
      <c r="STL97" s="219"/>
      <c r="STM97" s="219"/>
      <c r="STN97" s="219"/>
      <c r="STO97" s="219"/>
      <c r="STP97" s="219"/>
      <c r="STQ97" s="219"/>
      <c r="STR97" s="219"/>
      <c r="STS97" s="219"/>
      <c r="STT97" s="219"/>
      <c r="STU97" s="219"/>
      <c r="STV97" s="219"/>
      <c r="STW97" s="219"/>
      <c r="STX97" s="219"/>
      <c r="STY97" s="219"/>
      <c r="STZ97" s="219"/>
      <c r="SUA97" s="219"/>
      <c r="SUB97" s="219"/>
      <c r="SUC97" s="219"/>
      <c r="SUD97" s="219"/>
      <c r="SUE97" s="219"/>
      <c r="SUF97" s="219"/>
      <c r="SUG97" s="219"/>
      <c r="SUH97" s="219"/>
      <c r="SUI97" s="219"/>
      <c r="SUJ97" s="219"/>
      <c r="SUK97" s="219"/>
      <c r="SUL97" s="219"/>
      <c r="SUM97" s="219"/>
      <c r="SUN97" s="219"/>
      <c r="SUO97" s="219"/>
      <c r="SUP97" s="219"/>
      <c r="SUQ97" s="219"/>
      <c r="SUR97" s="219"/>
      <c r="SUS97" s="219"/>
      <c r="SUT97" s="219"/>
      <c r="SUU97" s="219"/>
      <c r="SUV97" s="219"/>
      <c r="SUW97" s="219"/>
      <c r="SUX97" s="219"/>
      <c r="SUY97" s="219"/>
      <c r="SUZ97" s="219"/>
      <c r="SVA97" s="219"/>
      <c r="SVB97" s="219"/>
      <c r="SVC97" s="219"/>
      <c r="SVD97" s="219"/>
      <c r="SVE97" s="219"/>
      <c r="SVF97" s="219"/>
      <c r="SVG97" s="219"/>
      <c r="SVH97" s="219"/>
      <c r="SVI97" s="219"/>
      <c r="SVJ97" s="219"/>
      <c r="SVK97" s="219"/>
      <c r="SVL97" s="219"/>
      <c r="SVM97" s="219"/>
      <c r="SVN97" s="219"/>
      <c r="SVO97" s="219"/>
      <c r="SVP97" s="219"/>
      <c r="SVQ97" s="219"/>
      <c r="SVR97" s="219"/>
      <c r="SVS97" s="219"/>
      <c r="SVT97" s="219"/>
      <c r="SVU97" s="219"/>
      <c r="SVV97" s="219"/>
      <c r="SVW97" s="219"/>
      <c r="SVX97" s="219"/>
      <c r="SVY97" s="219"/>
      <c r="SVZ97" s="219"/>
      <c r="SWA97" s="219"/>
      <c r="SWB97" s="219"/>
      <c r="SWC97" s="219"/>
      <c r="SWD97" s="219"/>
      <c r="SWE97" s="219"/>
      <c r="SWF97" s="219"/>
      <c r="SWG97" s="219"/>
      <c r="SWH97" s="219"/>
      <c r="SWI97" s="219"/>
      <c r="SWJ97" s="219"/>
      <c r="SWK97" s="219"/>
      <c r="SWL97" s="219"/>
      <c r="SWM97" s="219"/>
      <c r="SWN97" s="219"/>
      <c r="SWO97" s="219"/>
      <c r="SWP97" s="219"/>
      <c r="SWQ97" s="219"/>
      <c r="SWR97" s="219"/>
      <c r="SWS97" s="219"/>
      <c r="SWT97" s="219"/>
      <c r="SWU97" s="219"/>
      <c r="SWV97" s="219"/>
      <c r="SWW97" s="219"/>
      <c r="SWX97" s="219"/>
      <c r="SWY97" s="219"/>
      <c r="SWZ97" s="219"/>
      <c r="SXA97" s="219"/>
      <c r="SXB97" s="219"/>
      <c r="SXC97" s="219"/>
      <c r="SXD97" s="219"/>
      <c r="SXE97" s="219"/>
      <c r="SXF97" s="219"/>
      <c r="SXG97" s="219"/>
      <c r="SXH97" s="219"/>
      <c r="SXI97" s="219"/>
      <c r="SXJ97" s="219"/>
      <c r="SXK97" s="219"/>
      <c r="SXL97" s="219"/>
      <c r="SXM97" s="219"/>
      <c r="SXN97" s="219"/>
      <c r="SXO97" s="219"/>
      <c r="SXP97" s="219"/>
      <c r="SXQ97" s="219"/>
      <c r="SXR97" s="219"/>
      <c r="SXS97" s="219"/>
      <c r="SXT97" s="219"/>
      <c r="SXU97" s="219"/>
      <c r="SXV97" s="219"/>
      <c r="SXW97" s="219"/>
      <c r="SXX97" s="219"/>
      <c r="SXY97" s="219"/>
      <c r="SXZ97" s="219"/>
      <c r="SYA97" s="219"/>
      <c r="SYB97" s="219"/>
      <c r="SYC97" s="219"/>
      <c r="SYD97" s="219"/>
      <c r="SYE97" s="219"/>
      <c r="SYF97" s="219"/>
      <c r="SYG97" s="219"/>
      <c r="SYH97" s="219"/>
      <c r="SYI97" s="219"/>
      <c r="SYJ97" s="219"/>
      <c r="SYK97" s="219"/>
      <c r="SYL97" s="219"/>
      <c r="SYM97" s="219"/>
      <c r="SYN97" s="219"/>
      <c r="SYO97" s="219"/>
      <c r="SYP97" s="219"/>
      <c r="SYQ97" s="219"/>
      <c r="SYR97" s="219"/>
      <c r="SYS97" s="219"/>
      <c r="SYT97" s="219"/>
      <c r="SYU97" s="219"/>
      <c r="SYV97" s="219"/>
      <c r="SYW97" s="219"/>
      <c r="SYX97" s="219"/>
      <c r="SYY97" s="219"/>
      <c r="SYZ97" s="219"/>
      <c r="SZA97" s="219"/>
      <c r="SZB97" s="219"/>
      <c r="SZC97" s="219"/>
      <c r="SZD97" s="219"/>
      <c r="SZE97" s="219"/>
      <c r="SZF97" s="219"/>
      <c r="SZG97" s="219"/>
      <c r="SZH97" s="219"/>
      <c r="SZI97" s="219"/>
      <c r="SZJ97" s="219"/>
      <c r="SZK97" s="219"/>
      <c r="SZL97" s="219"/>
      <c r="SZM97" s="219"/>
      <c r="SZN97" s="219"/>
      <c r="SZO97" s="219"/>
      <c r="SZP97" s="219"/>
      <c r="SZQ97" s="219"/>
      <c r="SZR97" s="219"/>
      <c r="SZS97" s="219"/>
      <c r="SZT97" s="219"/>
      <c r="SZU97" s="219"/>
      <c r="SZV97" s="219"/>
      <c r="SZW97" s="219"/>
      <c r="SZX97" s="219"/>
      <c r="SZY97" s="219"/>
      <c r="SZZ97" s="219"/>
      <c r="TAA97" s="219"/>
      <c r="TAB97" s="219"/>
      <c r="TAC97" s="219"/>
      <c r="TAD97" s="219"/>
      <c r="TAE97" s="219"/>
      <c r="TAF97" s="219"/>
      <c r="TAG97" s="219"/>
      <c r="TAH97" s="219"/>
      <c r="TAI97" s="219"/>
      <c r="TAJ97" s="219"/>
      <c r="TAK97" s="219"/>
      <c r="TAL97" s="219"/>
      <c r="TAM97" s="219"/>
      <c r="TAN97" s="219"/>
      <c r="TAO97" s="219"/>
      <c r="TAP97" s="219"/>
      <c r="TAQ97" s="219"/>
      <c r="TAR97" s="219"/>
      <c r="TAS97" s="219"/>
      <c r="TAT97" s="219"/>
      <c r="TAU97" s="219"/>
      <c r="TAV97" s="219"/>
      <c r="TAW97" s="219"/>
      <c r="TAX97" s="219"/>
      <c r="TAY97" s="219"/>
      <c r="TAZ97" s="219"/>
      <c r="TBA97" s="219"/>
      <c r="TBB97" s="219"/>
      <c r="TBC97" s="219"/>
      <c r="TBD97" s="219"/>
      <c r="TBE97" s="219"/>
      <c r="TBF97" s="219"/>
      <c r="TBG97" s="219"/>
      <c r="TBH97" s="219"/>
      <c r="TBI97" s="219"/>
      <c r="TBJ97" s="219"/>
      <c r="TBK97" s="219"/>
      <c r="TBL97" s="219"/>
      <c r="TBM97" s="219"/>
      <c r="TBN97" s="219"/>
      <c r="TBO97" s="219"/>
      <c r="TBP97" s="219"/>
      <c r="TBQ97" s="219"/>
      <c r="TBR97" s="219"/>
      <c r="TBS97" s="219"/>
      <c r="TBT97" s="219"/>
      <c r="TBU97" s="219"/>
      <c r="TBV97" s="219"/>
      <c r="TBW97" s="219"/>
      <c r="TBX97" s="219"/>
      <c r="TBY97" s="219"/>
      <c r="TBZ97" s="219"/>
      <c r="TCA97" s="219"/>
      <c r="TCB97" s="219"/>
      <c r="TCC97" s="219"/>
      <c r="TCD97" s="219"/>
      <c r="TCE97" s="219"/>
      <c r="TCF97" s="219"/>
      <c r="TCG97" s="219"/>
      <c r="TCH97" s="219"/>
      <c r="TCI97" s="219"/>
      <c r="TCJ97" s="219"/>
      <c r="TCK97" s="219"/>
      <c r="TCL97" s="219"/>
      <c r="TCM97" s="219"/>
      <c r="TCN97" s="219"/>
      <c r="TCO97" s="219"/>
      <c r="TCP97" s="219"/>
      <c r="TCQ97" s="219"/>
      <c r="TCR97" s="219"/>
      <c r="TCS97" s="219"/>
      <c r="TCT97" s="219"/>
      <c r="TCU97" s="219"/>
      <c r="TCV97" s="219"/>
      <c r="TCW97" s="219"/>
      <c r="TCX97" s="219"/>
      <c r="TCY97" s="219"/>
      <c r="TCZ97" s="219"/>
      <c r="TDA97" s="219"/>
      <c r="TDB97" s="219"/>
      <c r="TDC97" s="219"/>
      <c r="TDD97" s="219"/>
      <c r="TDE97" s="219"/>
      <c r="TDF97" s="219"/>
      <c r="TDG97" s="219"/>
      <c r="TDH97" s="219"/>
      <c r="TDI97" s="219"/>
      <c r="TDJ97" s="219"/>
      <c r="TDK97" s="219"/>
      <c r="TDL97" s="219"/>
      <c r="TDM97" s="219"/>
      <c r="TDN97" s="219"/>
      <c r="TDO97" s="219"/>
      <c r="TDP97" s="219"/>
      <c r="TDQ97" s="219"/>
      <c r="TDR97" s="219"/>
      <c r="TDS97" s="219"/>
      <c r="TDT97" s="219"/>
      <c r="TDU97" s="219"/>
      <c r="TDV97" s="219"/>
      <c r="TDW97" s="219"/>
      <c r="TDX97" s="219"/>
      <c r="TDY97" s="219"/>
      <c r="TDZ97" s="219"/>
      <c r="TEA97" s="219"/>
      <c r="TEB97" s="219"/>
      <c r="TEC97" s="219"/>
      <c r="TED97" s="219"/>
      <c r="TEE97" s="219"/>
      <c r="TEF97" s="219"/>
      <c r="TEG97" s="219"/>
      <c r="TEH97" s="219"/>
      <c r="TEI97" s="219"/>
      <c r="TEJ97" s="219"/>
      <c r="TEK97" s="219"/>
      <c r="TEL97" s="219"/>
      <c r="TEM97" s="219"/>
      <c r="TEN97" s="219"/>
      <c r="TEO97" s="219"/>
      <c r="TEP97" s="219"/>
      <c r="TEQ97" s="219"/>
      <c r="TER97" s="219"/>
      <c r="TES97" s="219"/>
      <c r="TET97" s="219"/>
      <c r="TEU97" s="219"/>
      <c r="TEV97" s="219"/>
      <c r="TEW97" s="219"/>
      <c r="TEX97" s="219"/>
      <c r="TEY97" s="219"/>
      <c r="TEZ97" s="219"/>
      <c r="TFA97" s="219"/>
      <c r="TFB97" s="219"/>
      <c r="TFC97" s="219"/>
      <c r="TFD97" s="219"/>
      <c r="TFE97" s="219"/>
      <c r="TFF97" s="219"/>
      <c r="TFG97" s="219"/>
      <c r="TFH97" s="219"/>
      <c r="TFI97" s="219"/>
      <c r="TFJ97" s="219"/>
      <c r="TFK97" s="219"/>
      <c r="TFL97" s="219"/>
      <c r="TFM97" s="219"/>
      <c r="TFN97" s="219"/>
      <c r="TFO97" s="219"/>
      <c r="TFP97" s="219"/>
      <c r="TFQ97" s="219"/>
      <c r="TFR97" s="219"/>
      <c r="TFS97" s="219"/>
      <c r="TFT97" s="219"/>
      <c r="TFU97" s="219"/>
      <c r="TFV97" s="219"/>
      <c r="TFW97" s="219"/>
      <c r="TFX97" s="219"/>
      <c r="TFY97" s="219"/>
      <c r="TFZ97" s="219"/>
      <c r="TGA97" s="219"/>
      <c r="TGB97" s="219"/>
      <c r="TGC97" s="219"/>
      <c r="TGD97" s="219"/>
      <c r="TGE97" s="219"/>
      <c r="TGF97" s="219"/>
      <c r="TGG97" s="219"/>
      <c r="TGH97" s="219"/>
      <c r="TGI97" s="219"/>
      <c r="TGJ97" s="219"/>
      <c r="TGK97" s="219"/>
      <c r="TGL97" s="219"/>
      <c r="TGM97" s="219"/>
      <c r="TGN97" s="219"/>
      <c r="TGO97" s="219"/>
      <c r="TGP97" s="219"/>
      <c r="TGQ97" s="219"/>
      <c r="TGR97" s="219"/>
      <c r="TGS97" s="219"/>
      <c r="TGT97" s="219"/>
      <c r="TGU97" s="219"/>
      <c r="TGV97" s="219"/>
      <c r="TGW97" s="219"/>
      <c r="TGX97" s="219"/>
      <c r="TGY97" s="219"/>
      <c r="TGZ97" s="219"/>
      <c r="THA97" s="219"/>
      <c r="THB97" s="219"/>
      <c r="THC97" s="219"/>
      <c r="THD97" s="219"/>
      <c r="THE97" s="219"/>
      <c r="THF97" s="219"/>
      <c r="THG97" s="219"/>
      <c r="THH97" s="219"/>
      <c r="THI97" s="219"/>
      <c r="THJ97" s="219"/>
      <c r="THK97" s="219"/>
      <c r="THL97" s="219"/>
      <c r="THM97" s="219"/>
      <c r="THN97" s="219"/>
      <c r="THO97" s="219"/>
      <c r="THP97" s="219"/>
      <c r="THQ97" s="219"/>
      <c r="THR97" s="219"/>
      <c r="THS97" s="219"/>
      <c r="THT97" s="219"/>
      <c r="THU97" s="219"/>
      <c r="THV97" s="219"/>
      <c r="THW97" s="219"/>
      <c r="THX97" s="219"/>
      <c r="THY97" s="219"/>
      <c r="THZ97" s="219"/>
      <c r="TIA97" s="219"/>
      <c r="TIB97" s="219"/>
      <c r="TIC97" s="219"/>
      <c r="TID97" s="219"/>
      <c r="TIE97" s="219"/>
      <c r="TIF97" s="219"/>
      <c r="TIG97" s="219"/>
      <c r="TIH97" s="219"/>
      <c r="TII97" s="219"/>
      <c r="TIJ97" s="219"/>
      <c r="TIK97" s="219"/>
      <c r="TIL97" s="219"/>
      <c r="TIM97" s="219"/>
      <c r="TIN97" s="219"/>
      <c r="TIO97" s="219"/>
      <c r="TIP97" s="219"/>
      <c r="TIQ97" s="219"/>
      <c r="TIR97" s="219"/>
      <c r="TIS97" s="219"/>
      <c r="TIT97" s="219"/>
      <c r="TIU97" s="219"/>
      <c r="TIV97" s="219"/>
      <c r="TIW97" s="219"/>
      <c r="TIX97" s="219"/>
      <c r="TIY97" s="219"/>
      <c r="TIZ97" s="219"/>
      <c r="TJA97" s="219"/>
      <c r="TJB97" s="219"/>
      <c r="TJC97" s="219"/>
      <c r="TJD97" s="219"/>
      <c r="TJE97" s="219"/>
      <c r="TJF97" s="219"/>
      <c r="TJG97" s="219"/>
      <c r="TJH97" s="219"/>
      <c r="TJI97" s="219"/>
      <c r="TJJ97" s="219"/>
      <c r="TJK97" s="219"/>
      <c r="TJL97" s="219"/>
      <c r="TJM97" s="219"/>
      <c r="TJN97" s="219"/>
      <c r="TJO97" s="219"/>
      <c r="TJP97" s="219"/>
      <c r="TJQ97" s="219"/>
      <c r="TJR97" s="219"/>
      <c r="TJS97" s="219"/>
      <c r="TJT97" s="219"/>
      <c r="TJU97" s="219"/>
      <c r="TJV97" s="219"/>
      <c r="TJW97" s="219"/>
      <c r="TJX97" s="219"/>
      <c r="TJY97" s="219"/>
      <c r="TJZ97" s="219"/>
      <c r="TKA97" s="219"/>
      <c r="TKB97" s="219"/>
      <c r="TKC97" s="219"/>
      <c r="TKD97" s="219"/>
      <c r="TKE97" s="219"/>
      <c r="TKF97" s="219"/>
      <c r="TKG97" s="219"/>
      <c r="TKH97" s="219"/>
      <c r="TKI97" s="219"/>
      <c r="TKJ97" s="219"/>
      <c r="TKK97" s="219"/>
      <c r="TKL97" s="219"/>
      <c r="TKM97" s="219"/>
      <c r="TKN97" s="219"/>
      <c r="TKO97" s="219"/>
      <c r="TKP97" s="219"/>
      <c r="TKQ97" s="219"/>
      <c r="TKR97" s="219"/>
      <c r="TKS97" s="219"/>
      <c r="TKT97" s="219"/>
      <c r="TKU97" s="219"/>
      <c r="TKV97" s="219"/>
      <c r="TKW97" s="219"/>
      <c r="TKX97" s="219"/>
      <c r="TKY97" s="219"/>
      <c r="TKZ97" s="219"/>
      <c r="TLA97" s="219"/>
      <c r="TLB97" s="219"/>
      <c r="TLC97" s="219"/>
      <c r="TLD97" s="219"/>
      <c r="TLE97" s="219"/>
      <c r="TLF97" s="219"/>
      <c r="TLG97" s="219"/>
      <c r="TLH97" s="219"/>
      <c r="TLI97" s="219"/>
      <c r="TLJ97" s="219"/>
      <c r="TLK97" s="219"/>
      <c r="TLL97" s="219"/>
      <c r="TLM97" s="219"/>
      <c r="TLN97" s="219"/>
      <c r="TLO97" s="219"/>
      <c r="TLP97" s="219"/>
      <c r="TLQ97" s="219"/>
      <c r="TLR97" s="219"/>
      <c r="TLS97" s="219"/>
      <c r="TLT97" s="219"/>
      <c r="TLU97" s="219"/>
      <c r="TLV97" s="219"/>
      <c r="TLW97" s="219"/>
      <c r="TLX97" s="219"/>
      <c r="TLY97" s="219"/>
      <c r="TLZ97" s="219"/>
      <c r="TMA97" s="219"/>
      <c r="TMB97" s="219"/>
      <c r="TMC97" s="219"/>
      <c r="TMD97" s="219"/>
      <c r="TME97" s="219"/>
      <c r="TMF97" s="219"/>
      <c r="TMG97" s="219"/>
      <c r="TMH97" s="219"/>
      <c r="TMI97" s="219"/>
      <c r="TMJ97" s="219"/>
      <c r="TMK97" s="219"/>
      <c r="TML97" s="219"/>
      <c r="TMM97" s="219"/>
      <c r="TMN97" s="219"/>
      <c r="TMO97" s="219"/>
      <c r="TMP97" s="219"/>
      <c r="TMQ97" s="219"/>
      <c r="TMR97" s="219"/>
      <c r="TMS97" s="219"/>
      <c r="TMT97" s="219"/>
      <c r="TMU97" s="219"/>
      <c r="TMV97" s="219"/>
      <c r="TMW97" s="219"/>
      <c r="TMX97" s="219"/>
      <c r="TMY97" s="219"/>
      <c r="TMZ97" s="219"/>
      <c r="TNA97" s="219"/>
      <c r="TNB97" s="219"/>
      <c r="TNC97" s="219"/>
      <c r="TND97" s="219"/>
      <c r="TNE97" s="219"/>
      <c r="TNF97" s="219"/>
      <c r="TNG97" s="219"/>
      <c r="TNH97" s="219"/>
      <c r="TNI97" s="219"/>
      <c r="TNJ97" s="219"/>
      <c r="TNK97" s="219"/>
      <c r="TNL97" s="219"/>
      <c r="TNM97" s="219"/>
      <c r="TNN97" s="219"/>
      <c r="TNO97" s="219"/>
      <c r="TNP97" s="219"/>
      <c r="TNQ97" s="219"/>
      <c r="TNR97" s="219"/>
      <c r="TNS97" s="219"/>
      <c r="TNT97" s="219"/>
      <c r="TNU97" s="219"/>
      <c r="TNV97" s="219"/>
      <c r="TNW97" s="219"/>
      <c r="TNX97" s="219"/>
      <c r="TNY97" s="219"/>
      <c r="TNZ97" s="219"/>
      <c r="TOA97" s="219"/>
      <c r="TOB97" s="219"/>
      <c r="TOC97" s="219"/>
      <c r="TOD97" s="219"/>
      <c r="TOE97" s="219"/>
      <c r="TOF97" s="219"/>
      <c r="TOG97" s="219"/>
      <c r="TOH97" s="219"/>
      <c r="TOI97" s="219"/>
      <c r="TOJ97" s="219"/>
      <c r="TOK97" s="219"/>
      <c r="TOL97" s="219"/>
      <c r="TOM97" s="219"/>
      <c r="TON97" s="219"/>
      <c r="TOO97" s="219"/>
      <c r="TOP97" s="219"/>
      <c r="TOQ97" s="219"/>
      <c r="TOR97" s="219"/>
      <c r="TOS97" s="219"/>
      <c r="TOT97" s="219"/>
      <c r="TOU97" s="219"/>
      <c r="TOV97" s="219"/>
      <c r="TOW97" s="219"/>
      <c r="TOX97" s="219"/>
      <c r="TOY97" s="219"/>
      <c r="TOZ97" s="219"/>
      <c r="TPA97" s="219"/>
      <c r="TPB97" s="219"/>
      <c r="TPC97" s="219"/>
      <c r="TPD97" s="219"/>
      <c r="TPE97" s="219"/>
      <c r="TPF97" s="219"/>
      <c r="TPG97" s="219"/>
      <c r="TPH97" s="219"/>
      <c r="TPI97" s="219"/>
      <c r="TPJ97" s="219"/>
      <c r="TPK97" s="219"/>
      <c r="TPL97" s="219"/>
      <c r="TPM97" s="219"/>
      <c r="TPN97" s="219"/>
      <c r="TPO97" s="219"/>
      <c r="TPP97" s="219"/>
      <c r="TPQ97" s="219"/>
      <c r="TPR97" s="219"/>
      <c r="TPS97" s="219"/>
      <c r="TPT97" s="219"/>
      <c r="TPU97" s="219"/>
      <c r="TPV97" s="219"/>
      <c r="TPW97" s="219"/>
      <c r="TPX97" s="219"/>
      <c r="TPY97" s="219"/>
      <c r="TPZ97" s="219"/>
      <c r="TQA97" s="219"/>
      <c r="TQB97" s="219"/>
      <c r="TQC97" s="219"/>
      <c r="TQD97" s="219"/>
      <c r="TQE97" s="219"/>
      <c r="TQF97" s="219"/>
      <c r="TQG97" s="219"/>
      <c r="TQH97" s="219"/>
      <c r="TQI97" s="219"/>
      <c r="TQJ97" s="219"/>
      <c r="TQK97" s="219"/>
      <c r="TQL97" s="219"/>
      <c r="TQM97" s="219"/>
      <c r="TQN97" s="219"/>
      <c r="TQO97" s="219"/>
      <c r="TQP97" s="219"/>
      <c r="TQQ97" s="219"/>
      <c r="TQR97" s="219"/>
      <c r="TQS97" s="219"/>
      <c r="TQT97" s="219"/>
      <c r="TQU97" s="219"/>
      <c r="TQV97" s="219"/>
      <c r="TQW97" s="219"/>
      <c r="TQX97" s="219"/>
      <c r="TQY97" s="219"/>
      <c r="TQZ97" s="219"/>
      <c r="TRA97" s="219"/>
      <c r="TRB97" s="219"/>
      <c r="TRC97" s="219"/>
      <c r="TRD97" s="219"/>
      <c r="TRE97" s="219"/>
      <c r="TRF97" s="219"/>
      <c r="TRG97" s="219"/>
      <c r="TRH97" s="219"/>
      <c r="TRI97" s="219"/>
      <c r="TRJ97" s="219"/>
      <c r="TRK97" s="219"/>
      <c r="TRL97" s="219"/>
      <c r="TRM97" s="219"/>
      <c r="TRN97" s="219"/>
      <c r="TRO97" s="219"/>
      <c r="TRP97" s="219"/>
      <c r="TRQ97" s="219"/>
      <c r="TRR97" s="219"/>
      <c r="TRS97" s="219"/>
      <c r="TRT97" s="219"/>
      <c r="TRU97" s="219"/>
      <c r="TRV97" s="219"/>
      <c r="TRW97" s="219"/>
      <c r="TRX97" s="219"/>
      <c r="TRY97" s="219"/>
      <c r="TRZ97" s="219"/>
      <c r="TSA97" s="219"/>
      <c r="TSB97" s="219"/>
      <c r="TSC97" s="219"/>
      <c r="TSD97" s="219"/>
      <c r="TSE97" s="219"/>
      <c r="TSF97" s="219"/>
      <c r="TSG97" s="219"/>
      <c r="TSH97" s="219"/>
      <c r="TSI97" s="219"/>
      <c r="TSJ97" s="219"/>
      <c r="TSK97" s="219"/>
      <c r="TSL97" s="219"/>
      <c r="TSM97" s="219"/>
      <c r="TSN97" s="219"/>
      <c r="TSO97" s="219"/>
      <c r="TSP97" s="219"/>
      <c r="TSQ97" s="219"/>
      <c r="TSR97" s="219"/>
      <c r="TSS97" s="219"/>
      <c r="TST97" s="219"/>
      <c r="TSU97" s="219"/>
      <c r="TSV97" s="219"/>
      <c r="TSW97" s="219"/>
      <c r="TSX97" s="219"/>
      <c r="TSY97" s="219"/>
      <c r="TSZ97" s="219"/>
      <c r="TTA97" s="219"/>
      <c r="TTB97" s="219"/>
      <c r="TTC97" s="219"/>
      <c r="TTD97" s="219"/>
      <c r="TTE97" s="219"/>
      <c r="TTF97" s="219"/>
      <c r="TTG97" s="219"/>
      <c r="TTH97" s="219"/>
      <c r="TTI97" s="219"/>
      <c r="TTJ97" s="219"/>
      <c r="TTK97" s="219"/>
      <c r="TTL97" s="219"/>
      <c r="TTM97" s="219"/>
      <c r="TTN97" s="219"/>
      <c r="TTO97" s="219"/>
      <c r="TTP97" s="219"/>
      <c r="TTQ97" s="219"/>
      <c r="TTR97" s="219"/>
      <c r="TTS97" s="219"/>
      <c r="TTT97" s="219"/>
      <c r="TTU97" s="219"/>
      <c r="TTV97" s="219"/>
      <c r="TTW97" s="219"/>
      <c r="TTX97" s="219"/>
      <c r="TTY97" s="219"/>
      <c r="TTZ97" s="219"/>
      <c r="TUA97" s="219"/>
      <c r="TUB97" s="219"/>
      <c r="TUC97" s="219"/>
      <c r="TUD97" s="219"/>
      <c r="TUE97" s="219"/>
      <c r="TUF97" s="219"/>
      <c r="TUG97" s="219"/>
      <c r="TUH97" s="219"/>
      <c r="TUI97" s="219"/>
      <c r="TUJ97" s="219"/>
      <c r="TUK97" s="219"/>
      <c r="TUL97" s="219"/>
      <c r="TUM97" s="219"/>
      <c r="TUN97" s="219"/>
      <c r="TUO97" s="219"/>
      <c r="TUP97" s="219"/>
      <c r="TUQ97" s="219"/>
      <c r="TUR97" s="219"/>
      <c r="TUS97" s="219"/>
      <c r="TUT97" s="219"/>
      <c r="TUU97" s="219"/>
      <c r="TUV97" s="219"/>
      <c r="TUW97" s="219"/>
      <c r="TUX97" s="219"/>
      <c r="TUY97" s="219"/>
      <c r="TUZ97" s="219"/>
      <c r="TVA97" s="219"/>
      <c r="TVB97" s="219"/>
      <c r="TVC97" s="219"/>
      <c r="TVD97" s="219"/>
      <c r="TVE97" s="219"/>
      <c r="TVF97" s="219"/>
      <c r="TVG97" s="219"/>
      <c r="TVH97" s="219"/>
      <c r="TVI97" s="219"/>
      <c r="TVJ97" s="219"/>
      <c r="TVK97" s="219"/>
      <c r="TVL97" s="219"/>
      <c r="TVM97" s="219"/>
      <c r="TVN97" s="219"/>
      <c r="TVO97" s="219"/>
      <c r="TVP97" s="219"/>
      <c r="TVQ97" s="219"/>
      <c r="TVR97" s="219"/>
      <c r="TVS97" s="219"/>
      <c r="TVT97" s="219"/>
      <c r="TVU97" s="219"/>
      <c r="TVV97" s="219"/>
      <c r="TVW97" s="219"/>
      <c r="TVX97" s="219"/>
      <c r="TVY97" s="219"/>
      <c r="TVZ97" s="219"/>
      <c r="TWA97" s="219"/>
      <c r="TWB97" s="219"/>
      <c r="TWC97" s="219"/>
      <c r="TWD97" s="219"/>
      <c r="TWE97" s="219"/>
      <c r="TWF97" s="219"/>
      <c r="TWG97" s="219"/>
      <c r="TWH97" s="219"/>
      <c r="TWI97" s="219"/>
      <c r="TWJ97" s="219"/>
      <c r="TWK97" s="219"/>
      <c r="TWL97" s="219"/>
      <c r="TWM97" s="219"/>
      <c r="TWN97" s="219"/>
      <c r="TWO97" s="219"/>
      <c r="TWP97" s="219"/>
      <c r="TWQ97" s="219"/>
      <c r="TWR97" s="219"/>
      <c r="TWS97" s="219"/>
      <c r="TWT97" s="219"/>
      <c r="TWU97" s="219"/>
      <c r="TWV97" s="219"/>
      <c r="TWW97" s="219"/>
      <c r="TWX97" s="219"/>
      <c r="TWY97" s="219"/>
      <c r="TWZ97" s="219"/>
      <c r="TXA97" s="219"/>
      <c r="TXB97" s="219"/>
      <c r="TXC97" s="219"/>
      <c r="TXD97" s="219"/>
      <c r="TXE97" s="219"/>
      <c r="TXF97" s="219"/>
      <c r="TXG97" s="219"/>
      <c r="TXH97" s="219"/>
      <c r="TXI97" s="219"/>
      <c r="TXJ97" s="219"/>
      <c r="TXK97" s="219"/>
      <c r="TXL97" s="219"/>
      <c r="TXM97" s="219"/>
      <c r="TXN97" s="219"/>
      <c r="TXO97" s="219"/>
      <c r="TXP97" s="219"/>
      <c r="TXQ97" s="219"/>
      <c r="TXR97" s="219"/>
      <c r="TXS97" s="219"/>
      <c r="TXT97" s="219"/>
      <c r="TXU97" s="219"/>
      <c r="TXV97" s="219"/>
      <c r="TXW97" s="219"/>
      <c r="TXX97" s="219"/>
      <c r="TXY97" s="219"/>
      <c r="TXZ97" s="219"/>
      <c r="TYA97" s="219"/>
      <c r="TYB97" s="219"/>
      <c r="TYC97" s="219"/>
      <c r="TYD97" s="219"/>
      <c r="TYE97" s="219"/>
      <c r="TYF97" s="219"/>
      <c r="TYG97" s="219"/>
      <c r="TYH97" s="219"/>
      <c r="TYI97" s="219"/>
      <c r="TYJ97" s="219"/>
      <c r="TYK97" s="219"/>
      <c r="TYL97" s="219"/>
      <c r="TYM97" s="219"/>
      <c r="TYN97" s="219"/>
      <c r="TYO97" s="219"/>
      <c r="TYP97" s="219"/>
      <c r="TYQ97" s="219"/>
      <c r="TYR97" s="219"/>
      <c r="TYS97" s="219"/>
      <c r="TYT97" s="219"/>
      <c r="TYU97" s="219"/>
      <c r="TYV97" s="219"/>
      <c r="TYW97" s="219"/>
      <c r="TYX97" s="219"/>
      <c r="TYY97" s="219"/>
      <c r="TYZ97" s="219"/>
      <c r="TZA97" s="219"/>
      <c r="TZB97" s="219"/>
      <c r="TZC97" s="219"/>
      <c r="TZD97" s="219"/>
      <c r="TZE97" s="219"/>
      <c r="TZF97" s="219"/>
      <c r="TZG97" s="219"/>
      <c r="TZH97" s="219"/>
      <c r="TZI97" s="219"/>
      <c r="TZJ97" s="219"/>
      <c r="TZK97" s="219"/>
      <c r="TZL97" s="219"/>
      <c r="TZM97" s="219"/>
      <c r="TZN97" s="219"/>
      <c r="TZO97" s="219"/>
      <c r="TZP97" s="219"/>
      <c r="TZQ97" s="219"/>
      <c r="TZR97" s="219"/>
      <c r="TZS97" s="219"/>
      <c r="TZT97" s="219"/>
      <c r="TZU97" s="219"/>
      <c r="TZV97" s="219"/>
      <c r="TZW97" s="219"/>
      <c r="TZX97" s="219"/>
      <c r="TZY97" s="219"/>
      <c r="TZZ97" s="219"/>
      <c r="UAA97" s="219"/>
      <c r="UAB97" s="219"/>
      <c r="UAC97" s="219"/>
      <c r="UAD97" s="219"/>
      <c r="UAE97" s="219"/>
      <c r="UAF97" s="219"/>
      <c r="UAG97" s="219"/>
      <c r="UAH97" s="219"/>
      <c r="UAI97" s="219"/>
      <c r="UAJ97" s="219"/>
      <c r="UAK97" s="219"/>
      <c r="UAL97" s="219"/>
      <c r="UAM97" s="219"/>
      <c r="UAN97" s="219"/>
      <c r="UAO97" s="219"/>
      <c r="UAP97" s="219"/>
      <c r="UAQ97" s="219"/>
      <c r="UAR97" s="219"/>
      <c r="UAS97" s="219"/>
      <c r="UAT97" s="219"/>
      <c r="UAU97" s="219"/>
      <c r="UAV97" s="219"/>
      <c r="UAW97" s="219"/>
      <c r="UAX97" s="219"/>
      <c r="UAY97" s="219"/>
      <c r="UAZ97" s="219"/>
      <c r="UBA97" s="219"/>
      <c r="UBB97" s="219"/>
      <c r="UBC97" s="219"/>
      <c r="UBD97" s="219"/>
      <c r="UBE97" s="219"/>
      <c r="UBF97" s="219"/>
      <c r="UBG97" s="219"/>
      <c r="UBH97" s="219"/>
      <c r="UBI97" s="219"/>
      <c r="UBJ97" s="219"/>
      <c r="UBK97" s="219"/>
      <c r="UBL97" s="219"/>
      <c r="UBM97" s="219"/>
      <c r="UBN97" s="219"/>
      <c r="UBO97" s="219"/>
      <c r="UBP97" s="219"/>
      <c r="UBQ97" s="219"/>
      <c r="UBR97" s="219"/>
      <c r="UBS97" s="219"/>
      <c r="UBT97" s="219"/>
      <c r="UBU97" s="219"/>
      <c r="UBV97" s="219"/>
      <c r="UBW97" s="219"/>
      <c r="UBX97" s="219"/>
      <c r="UBY97" s="219"/>
      <c r="UBZ97" s="219"/>
      <c r="UCA97" s="219"/>
      <c r="UCB97" s="219"/>
      <c r="UCC97" s="219"/>
      <c r="UCD97" s="219"/>
      <c r="UCE97" s="219"/>
      <c r="UCF97" s="219"/>
      <c r="UCG97" s="219"/>
      <c r="UCH97" s="219"/>
      <c r="UCI97" s="219"/>
      <c r="UCJ97" s="219"/>
      <c r="UCK97" s="219"/>
      <c r="UCL97" s="219"/>
      <c r="UCM97" s="219"/>
      <c r="UCN97" s="219"/>
      <c r="UCO97" s="219"/>
      <c r="UCP97" s="219"/>
      <c r="UCQ97" s="219"/>
      <c r="UCR97" s="219"/>
      <c r="UCS97" s="219"/>
      <c r="UCT97" s="219"/>
      <c r="UCU97" s="219"/>
      <c r="UCV97" s="219"/>
      <c r="UCW97" s="219"/>
      <c r="UCX97" s="219"/>
      <c r="UCY97" s="219"/>
      <c r="UCZ97" s="219"/>
      <c r="UDA97" s="219"/>
      <c r="UDB97" s="219"/>
      <c r="UDC97" s="219"/>
      <c r="UDD97" s="219"/>
      <c r="UDE97" s="219"/>
      <c r="UDF97" s="219"/>
      <c r="UDG97" s="219"/>
      <c r="UDH97" s="219"/>
      <c r="UDI97" s="219"/>
      <c r="UDJ97" s="219"/>
      <c r="UDK97" s="219"/>
      <c r="UDL97" s="219"/>
      <c r="UDM97" s="219"/>
      <c r="UDN97" s="219"/>
      <c r="UDO97" s="219"/>
      <c r="UDP97" s="219"/>
      <c r="UDQ97" s="219"/>
      <c r="UDR97" s="219"/>
      <c r="UDS97" s="219"/>
      <c r="UDT97" s="219"/>
      <c r="UDU97" s="219"/>
      <c r="UDV97" s="219"/>
      <c r="UDW97" s="219"/>
      <c r="UDX97" s="219"/>
      <c r="UDY97" s="219"/>
      <c r="UDZ97" s="219"/>
      <c r="UEA97" s="219"/>
      <c r="UEB97" s="219"/>
      <c r="UEC97" s="219"/>
      <c r="UED97" s="219"/>
      <c r="UEE97" s="219"/>
      <c r="UEF97" s="219"/>
      <c r="UEG97" s="219"/>
      <c r="UEH97" s="219"/>
      <c r="UEI97" s="219"/>
      <c r="UEJ97" s="219"/>
      <c r="UEK97" s="219"/>
      <c r="UEL97" s="219"/>
      <c r="UEM97" s="219"/>
      <c r="UEN97" s="219"/>
      <c r="UEO97" s="219"/>
      <c r="UEP97" s="219"/>
      <c r="UEQ97" s="219"/>
      <c r="UER97" s="219"/>
      <c r="UES97" s="219"/>
      <c r="UET97" s="219"/>
      <c r="UEU97" s="219"/>
      <c r="UEV97" s="219"/>
      <c r="UEW97" s="219"/>
      <c r="UEX97" s="219"/>
      <c r="UEY97" s="219"/>
      <c r="UEZ97" s="219"/>
      <c r="UFA97" s="219"/>
      <c r="UFB97" s="219"/>
      <c r="UFC97" s="219"/>
      <c r="UFD97" s="219"/>
      <c r="UFE97" s="219"/>
      <c r="UFF97" s="219"/>
      <c r="UFG97" s="219"/>
      <c r="UFH97" s="219"/>
      <c r="UFI97" s="219"/>
      <c r="UFJ97" s="219"/>
      <c r="UFK97" s="219"/>
      <c r="UFL97" s="219"/>
      <c r="UFM97" s="219"/>
      <c r="UFN97" s="219"/>
      <c r="UFO97" s="219"/>
      <c r="UFP97" s="219"/>
      <c r="UFQ97" s="219"/>
      <c r="UFR97" s="219"/>
      <c r="UFS97" s="219"/>
      <c r="UFT97" s="219"/>
      <c r="UFU97" s="219"/>
      <c r="UFV97" s="219"/>
      <c r="UFW97" s="219"/>
      <c r="UFX97" s="219"/>
      <c r="UFY97" s="219"/>
      <c r="UFZ97" s="219"/>
      <c r="UGA97" s="219"/>
      <c r="UGB97" s="219"/>
      <c r="UGC97" s="219"/>
      <c r="UGD97" s="219"/>
      <c r="UGE97" s="219"/>
      <c r="UGF97" s="219"/>
      <c r="UGG97" s="219"/>
      <c r="UGH97" s="219"/>
      <c r="UGI97" s="219"/>
      <c r="UGJ97" s="219"/>
      <c r="UGK97" s="219"/>
      <c r="UGL97" s="219"/>
      <c r="UGM97" s="219"/>
      <c r="UGN97" s="219"/>
      <c r="UGO97" s="219"/>
      <c r="UGP97" s="219"/>
      <c r="UGQ97" s="219"/>
      <c r="UGR97" s="219"/>
      <c r="UGS97" s="219"/>
      <c r="UGT97" s="219"/>
      <c r="UGU97" s="219"/>
      <c r="UGV97" s="219"/>
      <c r="UGW97" s="219"/>
      <c r="UGX97" s="219"/>
      <c r="UGY97" s="219"/>
      <c r="UGZ97" s="219"/>
      <c r="UHA97" s="219"/>
      <c r="UHB97" s="219"/>
      <c r="UHC97" s="219"/>
      <c r="UHD97" s="219"/>
      <c r="UHE97" s="219"/>
      <c r="UHF97" s="219"/>
      <c r="UHG97" s="219"/>
      <c r="UHH97" s="219"/>
      <c r="UHI97" s="219"/>
      <c r="UHJ97" s="219"/>
      <c r="UHK97" s="219"/>
      <c r="UHL97" s="219"/>
      <c r="UHM97" s="219"/>
      <c r="UHN97" s="219"/>
      <c r="UHO97" s="219"/>
      <c r="UHP97" s="219"/>
      <c r="UHQ97" s="219"/>
      <c r="UHR97" s="219"/>
      <c r="UHS97" s="219"/>
      <c r="UHT97" s="219"/>
      <c r="UHU97" s="219"/>
      <c r="UHV97" s="219"/>
      <c r="UHW97" s="219"/>
      <c r="UHX97" s="219"/>
      <c r="UHY97" s="219"/>
      <c r="UHZ97" s="219"/>
      <c r="UIA97" s="219"/>
      <c r="UIB97" s="219"/>
      <c r="UIC97" s="219"/>
      <c r="UID97" s="219"/>
      <c r="UIE97" s="219"/>
      <c r="UIF97" s="219"/>
      <c r="UIG97" s="219"/>
      <c r="UIH97" s="219"/>
      <c r="UII97" s="219"/>
      <c r="UIJ97" s="219"/>
      <c r="UIK97" s="219"/>
      <c r="UIL97" s="219"/>
      <c r="UIM97" s="219"/>
      <c r="UIN97" s="219"/>
      <c r="UIO97" s="219"/>
      <c r="UIP97" s="219"/>
      <c r="UIQ97" s="219"/>
      <c r="UIR97" s="219"/>
      <c r="UIS97" s="219"/>
      <c r="UIT97" s="219"/>
      <c r="UIU97" s="219"/>
      <c r="UIV97" s="219"/>
      <c r="UIW97" s="219"/>
      <c r="UIX97" s="219"/>
      <c r="UIY97" s="219"/>
      <c r="UIZ97" s="219"/>
      <c r="UJA97" s="219"/>
      <c r="UJB97" s="219"/>
      <c r="UJC97" s="219"/>
      <c r="UJD97" s="219"/>
      <c r="UJE97" s="219"/>
      <c r="UJF97" s="219"/>
      <c r="UJG97" s="219"/>
      <c r="UJH97" s="219"/>
      <c r="UJI97" s="219"/>
      <c r="UJJ97" s="219"/>
      <c r="UJK97" s="219"/>
      <c r="UJL97" s="219"/>
      <c r="UJM97" s="219"/>
      <c r="UJN97" s="219"/>
      <c r="UJO97" s="219"/>
      <c r="UJP97" s="219"/>
      <c r="UJQ97" s="219"/>
      <c r="UJR97" s="219"/>
      <c r="UJS97" s="219"/>
      <c r="UJT97" s="219"/>
      <c r="UJU97" s="219"/>
      <c r="UJV97" s="219"/>
      <c r="UJW97" s="219"/>
      <c r="UJX97" s="219"/>
      <c r="UJY97" s="219"/>
      <c r="UJZ97" s="219"/>
      <c r="UKA97" s="219"/>
      <c r="UKB97" s="219"/>
      <c r="UKC97" s="219"/>
      <c r="UKD97" s="219"/>
      <c r="UKE97" s="219"/>
      <c r="UKF97" s="219"/>
      <c r="UKG97" s="219"/>
      <c r="UKH97" s="219"/>
      <c r="UKI97" s="219"/>
      <c r="UKJ97" s="219"/>
      <c r="UKK97" s="219"/>
      <c r="UKL97" s="219"/>
      <c r="UKM97" s="219"/>
      <c r="UKN97" s="219"/>
      <c r="UKO97" s="219"/>
      <c r="UKP97" s="219"/>
      <c r="UKQ97" s="219"/>
      <c r="UKR97" s="219"/>
      <c r="UKS97" s="219"/>
      <c r="UKT97" s="219"/>
      <c r="UKU97" s="219"/>
      <c r="UKV97" s="219"/>
      <c r="UKW97" s="219"/>
      <c r="UKX97" s="219"/>
      <c r="UKY97" s="219"/>
      <c r="UKZ97" s="219"/>
      <c r="ULA97" s="219"/>
      <c r="ULB97" s="219"/>
      <c r="ULC97" s="219"/>
      <c r="ULD97" s="219"/>
      <c r="ULE97" s="219"/>
      <c r="ULF97" s="219"/>
      <c r="ULG97" s="219"/>
      <c r="ULH97" s="219"/>
      <c r="ULI97" s="219"/>
      <c r="ULJ97" s="219"/>
      <c r="ULK97" s="219"/>
      <c r="ULL97" s="219"/>
      <c r="ULM97" s="219"/>
      <c r="ULN97" s="219"/>
      <c r="ULO97" s="219"/>
      <c r="ULP97" s="219"/>
      <c r="ULQ97" s="219"/>
      <c r="ULR97" s="219"/>
      <c r="ULS97" s="219"/>
      <c r="ULT97" s="219"/>
      <c r="ULU97" s="219"/>
      <c r="ULV97" s="219"/>
      <c r="ULW97" s="219"/>
      <c r="ULX97" s="219"/>
      <c r="ULY97" s="219"/>
      <c r="ULZ97" s="219"/>
      <c r="UMA97" s="219"/>
      <c r="UMB97" s="219"/>
      <c r="UMC97" s="219"/>
      <c r="UMD97" s="219"/>
      <c r="UME97" s="219"/>
      <c r="UMF97" s="219"/>
      <c r="UMG97" s="219"/>
      <c r="UMH97" s="219"/>
      <c r="UMI97" s="219"/>
      <c r="UMJ97" s="219"/>
      <c r="UMK97" s="219"/>
      <c r="UML97" s="219"/>
      <c r="UMM97" s="219"/>
      <c r="UMN97" s="219"/>
      <c r="UMO97" s="219"/>
      <c r="UMP97" s="219"/>
      <c r="UMQ97" s="219"/>
      <c r="UMR97" s="219"/>
      <c r="UMS97" s="219"/>
      <c r="UMT97" s="219"/>
      <c r="UMU97" s="219"/>
      <c r="UMV97" s="219"/>
      <c r="UMW97" s="219"/>
      <c r="UMX97" s="219"/>
      <c r="UMY97" s="219"/>
      <c r="UMZ97" s="219"/>
      <c r="UNA97" s="219"/>
      <c r="UNB97" s="219"/>
      <c r="UNC97" s="219"/>
      <c r="UND97" s="219"/>
      <c r="UNE97" s="219"/>
      <c r="UNF97" s="219"/>
      <c r="UNG97" s="219"/>
      <c r="UNH97" s="219"/>
      <c r="UNI97" s="219"/>
      <c r="UNJ97" s="219"/>
      <c r="UNK97" s="219"/>
      <c r="UNL97" s="219"/>
      <c r="UNM97" s="219"/>
      <c r="UNN97" s="219"/>
      <c r="UNO97" s="219"/>
      <c r="UNP97" s="219"/>
      <c r="UNQ97" s="219"/>
      <c r="UNR97" s="219"/>
      <c r="UNS97" s="219"/>
      <c r="UNT97" s="219"/>
      <c r="UNU97" s="219"/>
      <c r="UNV97" s="219"/>
      <c r="UNW97" s="219"/>
      <c r="UNX97" s="219"/>
      <c r="UNY97" s="219"/>
      <c r="UNZ97" s="219"/>
      <c r="UOA97" s="219"/>
      <c r="UOB97" s="219"/>
      <c r="UOC97" s="219"/>
      <c r="UOD97" s="219"/>
      <c r="UOE97" s="219"/>
      <c r="UOF97" s="219"/>
      <c r="UOG97" s="219"/>
      <c r="UOH97" s="219"/>
      <c r="UOI97" s="219"/>
      <c r="UOJ97" s="219"/>
      <c r="UOK97" s="219"/>
      <c r="UOL97" s="219"/>
      <c r="UOM97" s="219"/>
      <c r="UON97" s="219"/>
      <c r="UOO97" s="219"/>
      <c r="UOP97" s="219"/>
      <c r="UOQ97" s="219"/>
      <c r="UOR97" s="219"/>
      <c r="UOS97" s="219"/>
      <c r="UOT97" s="219"/>
      <c r="UOU97" s="219"/>
      <c r="UOV97" s="219"/>
      <c r="UOW97" s="219"/>
      <c r="UOX97" s="219"/>
      <c r="UOY97" s="219"/>
      <c r="UOZ97" s="219"/>
      <c r="UPA97" s="219"/>
      <c r="UPB97" s="219"/>
      <c r="UPC97" s="219"/>
      <c r="UPD97" s="219"/>
      <c r="UPE97" s="219"/>
      <c r="UPF97" s="219"/>
      <c r="UPG97" s="219"/>
      <c r="UPH97" s="219"/>
      <c r="UPI97" s="219"/>
      <c r="UPJ97" s="219"/>
      <c r="UPK97" s="219"/>
      <c r="UPL97" s="219"/>
      <c r="UPM97" s="219"/>
      <c r="UPN97" s="219"/>
      <c r="UPO97" s="219"/>
      <c r="UPP97" s="219"/>
      <c r="UPQ97" s="219"/>
      <c r="UPR97" s="219"/>
      <c r="UPS97" s="219"/>
      <c r="UPT97" s="219"/>
      <c r="UPU97" s="219"/>
      <c r="UPV97" s="219"/>
      <c r="UPW97" s="219"/>
      <c r="UPX97" s="219"/>
      <c r="UPY97" s="219"/>
      <c r="UPZ97" s="219"/>
      <c r="UQA97" s="219"/>
      <c r="UQB97" s="219"/>
      <c r="UQC97" s="219"/>
      <c r="UQD97" s="219"/>
      <c r="UQE97" s="219"/>
      <c r="UQF97" s="219"/>
      <c r="UQG97" s="219"/>
      <c r="UQH97" s="219"/>
      <c r="UQI97" s="219"/>
      <c r="UQJ97" s="219"/>
      <c r="UQK97" s="219"/>
      <c r="UQL97" s="219"/>
      <c r="UQM97" s="219"/>
      <c r="UQN97" s="219"/>
      <c r="UQO97" s="219"/>
      <c r="UQP97" s="219"/>
      <c r="UQQ97" s="219"/>
      <c r="UQR97" s="219"/>
      <c r="UQS97" s="219"/>
      <c r="UQT97" s="219"/>
      <c r="UQU97" s="219"/>
      <c r="UQV97" s="219"/>
      <c r="UQW97" s="219"/>
      <c r="UQX97" s="219"/>
      <c r="UQY97" s="219"/>
      <c r="UQZ97" s="219"/>
      <c r="URA97" s="219"/>
      <c r="URB97" s="219"/>
      <c r="URC97" s="219"/>
      <c r="URD97" s="219"/>
      <c r="URE97" s="219"/>
      <c r="URF97" s="219"/>
      <c r="URG97" s="219"/>
      <c r="URH97" s="219"/>
      <c r="URI97" s="219"/>
      <c r="URJ97" s="219"/>
      <c r="URK97" s="219"/>
      <c r="URL97" s="219"/>
      <c r="URM97" s="219"/>
      <c r="URN97" s="219"/>
      <c r="URO97" s="219"/>
      <c r="URP97" s="219"/>
      <c r="URQ97" s="219"/>
      <c r="URR97" s="219"/>
      <c r="URS97" s="219"/>
      <c r="URT97" s="219"/>
      <c r="URU97" s="219"/>
      <c r="URV97" s="219"/>
      <c r="URW97" s="219"/>
      <c r="URX97" s="219"/>
      <c r="URY97" s="219"/>
      <c r="URZ97" s="219"/>
      <c r="USA97" s="219"/>
      <c r="USB97" s="219"/>
      <c r="USC97" s="219"/>
      <c r="USD97" s="219"/>
      <c r="USE97" s="219"/>
      <c r="USF97" s="219"/>
      <c r="USG97" s="219"/>
      <c r="USH97" s="219"/>
      <c r="USI97" s="219"/>
      <c r="USJ97" s="219"/>
      <c r="USK97" s="219"/>
      <c r="USL97" s="219"/>
      <c r="USM97" s="219"/>
      <c r="USN97" s="219"/>
      <c r="USO97" s="219"/>
      <c r="USP97" s="219"/>
      <c r="USQ97" s="219"/>
      <c r="USR97" s="219"/>
      <c r="USS97" s="219"/>
      <c r="UST97" s="219"/>
      <c r="USU97" s="219"/>
      <c r="USV97" s="219"/>
      <c r="USW97" s="219"/>
      <c r="USX97" s="219"/>
      <c r="USY97" s="219"/>
      <c r="USZ97" s="219"/>
      <c r="UTA97" s="219"/>
      <c r="UTB97" s="219"/>
      <c r="UTC97" s="219"/>
      <c r="UTD97" s="219"/>
      <c r="UTE97" s="219"/>
      <c r="UTF97" s="219"/>
      <c r="UTG97" s="219"/>
      <c r="UTH97" s="219"/>
      <c r="UTI97" s="219"/>
      <c r="UTJ97" s="219"/>
      <c r="UTK97" s="219"/>
      <c r="UTL97" s="219"/>
      <c r="UTM97" s="219"/>
      <c r="UTN97" s="219"/>
      <c r="UTO97" s="219"/>
      <c r="UTP97" s="219"/>
      <c r="UTQ97" s="219"/>
      <c r="UTR97" s="219"/>
      <c r="UTS97" s="219"/>
      <c r="UTT97" s="219"/>
      <c r="UTU97" s="219"/>
      <c r="UTV97" s="219"/>
      <c r="UTW97" s="219"/>
      <c r="UTX97" s="219"/>
      <c r="UTY97" s="219"/>
      <c r="UTZ97" s="219"/>
      <c r="UUA97" s="219"/>
      <c r="UUB97" s="219"/>
      <c r="UUC97" s="219"/>
      <c r="UUD97" s="219"/>
      <c r="UUE97" s="219"/>
      <c r="UUF97" s="219"/>
      <c r="UUG97" s="219"/>
      <c r="UUH97" s="219"/>
      <c r="UUI97" s="219"/>
      <c r="UUJ97" s="219"/>
      <c r="UUK97" s="219"/>
      <c r="UUL97" s="219"/>
      <c r="UUM97" s="219"/>
      <c r="UUN97" s="219"/>
      <c r="UUO97" s="219"/>
      <c r="UUP97" s="219"/>
      <c r="UUQ97" s="219"/>
      <c r="UUR97" s="219"/>
      <c r="UUS97" s="219"/>
      <c r="UUT97" s="219"/>
      <c r="UUU97" s="219"/>
      <c r="UUV97" s="219"/>
      <c r="UUW97" s="219"/>
      <c r="UUX97" s="219"/>
      <c r="UUY97" s="219"/>
      <c r="UUZ97" s="219"/>
      <c r="UVA97" s="219"/>
      <c r="UVB97" s="219"/>
      <c r="UVC97" s="219"/>
      <c r="UVD97" s="219"/>
      <c r="UVE97" s="219"/>
      <c r="UVF97" s="219"/>
      <c r="UVG97" s="219"/>
      <c r="UVH97" s="219"/>
      <c r="UVI97" s="219"/>
      <c r="UVJ97" s="219"/>
      <c r="UVK97" s="219"/>
      <c r="UVL97" s="219"/>
      <c r="UVM97" s="219"/>
      <c r="UVN97" s="219"/>
      <c r="UVO97" s="219"/>
      <c r="UVP97" s="219"/>
      <c r="UVQ97" s="219"/>
      <c r="UVR97" s="219"/>
      <c r="UVS97" s="219"/>
      <c r="UVT97" s="219"/>
      <c r="UVU97" s="219"/>
      <c r="UVV97" s="219"/>
      <c r="UVW97" s="219"/>
      <c r="UVX97" s="219"/>
      <c r="UVY97" s="219"/>
      <c r="UVZ97" s="219"/>
      <c r="UWA97" s="219"/>
      <c r="UWB97" s="219"/>
      <c r="UWC97" s="219"/>
      <c r="UWD97" s="219"/>
      <c r="UWE97" s="219"/>
      <c r="UWF97" s="219"/>
      <c r="UWG97" s="219"/>
      <c r="UWH97" s="219"/>
      <c r="UWI97" s="219"/>
      <c r="UWJ97" s="219"/>
      <c r="UWK97" s="219"/>
      <c r="UWL97" s="219"/>
      <c r="UWM97" s="219"/>
      <c r="UWN97" s="219"/>
      <c r="UWO97" s="219"/>
      <c r="UWP97" s="219"/>
      <c r="UWQ97" s="219"/>
      <c r="UWR97" s="219"/>
      <c r="UWS97" s="219"/>
      <c r="UWT97" s="219"/>
      <c r="UWU97" s="219"/>
      <c r="UWV97" s="219"/>
      <c r="UWW97" s="219"/>
      <c r="UWX97" s="219"/>
      <c r="UWY97" s="219"/>
      <c r="UWZ97" s="219"/>
      <c r="UXA97" s="219"/>
      <c r="UXB97" s="219"/>
      <c r="UXC97" s="219"/>
      <c r="UXD97" s="219"/>
      <c r="UXE97" s="219"/>
      <c r="UXF97" s="219"/>
      <c r="UXG97" s="219"/>
      <c r="UXH97" s="219"/>
      <c r="UXI97" s="219"/>
      <c r="UXJ97" s="219"/>
      <c r="UXK97" s="219"/>
      <c r="UXL97" s="219"/>
      <c r="UXM97" s="219"/>
      <c r="UXN97" s="219"/>
      <c r="UXO97" s="219"/>
      <c r="UXP97" s="219"/>
      <c r="UXQ97" s="219"/>
      <c r="UXR97" s="219"/>
      <c r="UXS97" s="219"/>
      <c r="UXT97" s="219"/>
      <c r="UXU97" s="219"/>
      <c r="UXV97" s="219"/>
      <c r="UXW97" s="219"/>
      <c r="UXX97" s="219"/>
      <c r="UXY97" s="219"/>
      <c r="UXZ97" s="219"/>
      <c r="UYA97" s="219"/>
      <c r="UYB97" s="219"/>
      <c r="UYC97" s="219"/>
      <c r="UYD97" s="219"/>
      <c r="UYE97" s="219"/>
      <c r="UYF97" s="219"/>
      <c r="UYG97" s="219"/>
      <c r="UYH97" s="219"/>
      <c r="UYI97" s="219"/>
      <c r="UYJ97" s="219"/>
      <c r="UYK97" s="219"/>
      <c r="UYL97" s="219"/>
      <c r="UYM97" s="219"/>
      <c r="UYN97" s="219"/>
      <c r="UYO97" s="219"/>
      <c r="UYP97" s="219"/>
      <c r="UYQ97" s="219"/>
      <c r="UYR97" s="219"/>
      <c r="UYS97" s="219"/>
      <c r="UYT97" s="219"/>
      <c r="UYU97" s="219"/>
      <c r="UYV97" s="219"/>
      <c r="UYW97" s="219"/>
      <c r="UYX97" s="219"/>
      <c r="UYY97" s="219"/>
      <c r="UYZ97" s="219"/>
      <c r="UZA97" s="219"/>
      <c r="UZB97" s="219"/>
      <c r="UZC97" s="219"/>
      <c r="UZD97" s="219"/>
      <c r="UZE97" s="219"/>
      <c r="UZF97" s="219"/>
      <c r="UZG97" s="219"/>
      <c r="UZH97" s="219"/>
      <c r="UZI97" s="219"/>
      <c r="UZJ97" s="219"/>
      <c r="UZK97" s="219"/>
      <c r="UZL97" s="219"/>
      <c r="UZM97" s="219"/>
      <c r="UZN97" s="219"/>
      <c r="UZO97" s="219"/>
      <c r="UZP97" s="219"/>
      <c r="UZQ97" s="219"/>
      <c r="UZR97" s="219"/>
      <c r="UZS97" s="219"/>
      <c r="UZT97" s="219"/>
      <c r="UZU97" s="219"/>
      <c r="UZV97" s="219"/>
      <c r="UZW97" s="219"/>
      <c r="UZX97" s="219"/>
      <c r="UZY97" s="219"/>
      <c r="UZZ97" s="219"/>
      <c r="VAA97" s="219"/>
      <c r="VAB97" s="219"/>
      <c r="VAC97" s="219"/>
      <c r="VAD97" s="219"/>
      <c r="VAE97" s="219"/>
      <c r="VAF97" s="219"/>
      <c r="VAG97" s="219"/>
      <c r="VAH97" s="219"/>
      <c r="VAI97" s="219"/>
      <c r="VAJ97" s="219"/>
      <c r="VAK97" s="219"/>
      <c r="VAL97" s="219"/>
      <c r="VAM97" s="219"/>
      <c r="VAN97" s="219"/>
      <c r="VAO97" s="219"/>
      <c r="VAP97" s="219"/>
      <c r="VAQ97" s="219"/>
      <c r="VAR97" s="219"/>
      <c r="VAS97" s="219"/>
      <c r="VAT97" s="219"/>
      <c r="VAU97" s="219"/>
      <c r="VAV97" s="219"/>
      <c r="VAW97" s="219"/>
      <c r="VAX97" s="219"/>
      <c r="VAY97" s="219"/>
      <c r="VAZ97" s="219"/>
      <c r="VBA97" s="219"/>
      <c r="VBB97" s="219"/>
      <c r="VBC97" s="219"/>
      <c r="VBD97" s="219"/>
      <c r="VBE97" s="219"/>
      <c r="VBF97" s="219"/>
      <c r="VBG97" s="219"/>
      <c r="VBH97" s="219"/>
      <c r="VBI97" s="219"/>
      <c r="VBJ97" s="219"/>
      <c r="VBK97" s="219"/>
      <c r="VBL97" s="219"/>
      <c r="VBM97" s="219"/>
      <c r="VBN97" s="219"/>
      <c r="VBO97" s="219"/>
      <c r="VBP97" s="219"/>
      <c r="VBQ97" s="219"/>
      <c r="VBR97" s="219"/>
      <c r="VBS97" s="219"/>
      <c r="VBT97" s="219"/>
      <c r="VBU97" s="219"/>
      <c r="VBV97" s="219"/>
      <c r="VBW97" s="219"/>
      <c r="VBX97" s="219"/>
      <c r="VBY97" s="219"/>
      <c r="VBZ97" s="219"/>
      <c r="VCA97" s="219"/>
      <c r="VCB97" s="219"/>
      <c r="VCC97" s="219"/>
      <c r="VCD97" s="219"/>
      <c r="VCE97" s="219"/>
      <c r="VCF97" s="219"/>
      <c r="VCG97" s="219"/>
      <c r="VCH97" s="219"/>
      <c r="VCI97" s="219"/>
      <c r="VCJ97" s="219"/>
      <c r="VCK97" s="219"/>
      <c r="VCL97" s="219"/>
      <c r="VCM97" s="219"/>
      <c r="VCN97" s="219"/>
      <c r="VCO97" s="219"/>
      <c r="VCP97" s="219"/>
      <c r="VCQ97" s="219"/>
      <c r="VCR97" s="219"/>
      <c r="VCS97" s="219"/>
      <c r="VCT97" s="219"/>
      <c r="VCU97" s="219"/>
      <c r="VCV97" s="219"/>
      <c r="VCW97" s="219"/>
      <c r="VCX97" s="219"/>
      <c r="VCY97" s="219"/>
      <c r="VCZ97" s="219"/>
      <c r="VDA97" s="219"/>
      <c r="VDB97" s="219"/>
      <c r="VDC97" s="219"/>
      <c r="VDD97" s="219"/>
      <c r="VDE97" s="219"/>
      <c r="VDF97" s="219"/>
      <c r="VDG97" s="219"/>
      <c r="VDH97" s="219"/>
      <c r="VDI97" s="219"/>
      <c r="VDJ97" s="219"/>
      <c r="VDK97" s="219"/>
      <c r="VDL97" s="219"/>
      <c r="VDM97" s="219"/>
      <c r="VDN97" s="219"/>
      <c r="VDO97" s="219"/>
      <c r="VDP97" s="219"/>
      <c r="VDQ97" s="219"/>
      <c r="VDR97" s="219"/>
      <c r="VDS97" s="219"/>
      <c r="VDT97" s="219"/>
      <c r="VDU97" s="219"/>
      <c r="VDV97" s="219"/>
      <c r="VDW97" s="219"/>
      <c r="VDX97" s="219"/>
      <c r="VDY97" s="219"/>
      <c r="VDZ97" s="219"/>
      <c r="VEA97" s="219"/>
      <c r="VEB97" s="219"/>
      <c r="VEC97" s="219"/>
      <c r="VED97" s="219"/>
      <c r="VEE97" s="219"/>
      <c r="VEF97" s="219"/>
      <c r="VEG97" s="219"/>
      <c r="VEH97" s="219"/>
      <c r="VEI97" s="219"/>
      <c r="VEJ97" s="219"/>
      <c r="VEK97" s="219"/>
      <c r="VEL97" s="219"/>
      <c r="VEM97" s="219"/>
      <c r="VEN97" s="219"/>
      <c r="VEO97" s="219"/>
      <c r="VEP97" s="219"/>
      <c r="VEQ97" s="219"/>
      <c r="VER97" s="219"/>
      <c r="VES97" s="219"/>
      <c r="VET97" s="219"/>
      <c r="VEU97" s="219"/>
      <c r="VEV97" s="219"/>
      <c r="VEW97" s="219"/>
      <c r="VEX97" s="219"/>
      <c r="VEY97" s="219"/>
      <c r="VEZ97" s="219"/>
      <c r="VFA97" s="219"/>
      <c r="VFB97" s="219"/>
      <c r="VFC97" s="219"/>
      <c r="VFD97" s="219"/>
      <c r="VFE97" s="219"/>
      <c r="VFF97" s="219"/>
      <c r="VFG97" s="219"/>
      <c r="VFH97" s="219"/>
      <c r="VFI97" s="219"/>
      <c r="VFJ97" s="219"/>
      <c r="VFK97" s="219"/>
      <c r="VFL97" s="219"/>
      <c r="VFM97" s="219"/>
      <c r="VFN97" s="219"/>
      <c r="VFO97" s="219"/>
      <c r="VFP97" s="219"/>
      <c r="VFQ97" s="219"/>
      <c r="VFR97" s="219"/>
      <c r="VFS97" s="219"/>
      <c r="VFT97" s="219"/>
      <c r="VFU97" s="219"/>
      <c r="VFV97" s="219"/>
      <c r="VFW97" s="219"/>
      <c r="VFX97" s="219"/>
      <c r="VFY97" s="219"/>
      <c r="VFZ97" s="219"/>
      <c r="VGA97" s="219"/>
      <c r="VGB97" s="219"/>
      <c r="VGC97" s="219"/>
      <c r="VGD97" s="219"/>
      <c r="VGE97" s="219"/>
      <c r="VGF97" s="219"/>
      <c r="VGG97" s="219"/>
      <c r="VGH97" s="219"/>
      <c r="VGI97" s="219"/>
      <c r="VGJ97" s="219"/>
      <c r="VGK97" s="219"/>
      <c r="VGL97" s="219"/>
      <c r="VGM97" s="219"/>
      <c r="VGN97" s="219"/>
      <c r="VGO97" s="219"/>
      <c r="VGP97" s="219"/>
      <c r="VGQ97" s="219"/>
      <c r="VGR97" s="219"/>
      <c r="VGS97" s="219"/>
      <c r="VGT97" s="219"/>
      <c r="VGU97" s="219"/>
      <c r="VGV97" s="219"/>
      <c r="VGW97" s="219"/>
      <c r="VGX97" s="219"/>
      <c r="VGY97" s="219"/>
      <c r="VGZ97" s="219"/>
      <c r="VHA97" s="219"/>
      <c r="VHB97" s="219"/>
      <c r="VHC97" s="219"/>
      <c r="VHD97" s="219"/>
      <c r="VHE97" s="219"/>
      <c r="VHF97" s="219"/>
      <c r="VHG97" s="219"/>
      <c r="VHH97" s="219"/>
      <c r="VHI97" s="219"/>
      <c r="VHJ97" s="219"/>
      <c r="VHK97" s="219"/>
      <c r="VHL97" s="219"/>
      <c r="VHM97" s="219"/>
      <c r="VHN97" s="219"/>
      <c r="VHO97" s="219"/>
      <c r="VHP97" s="219"/>
      <c r="VHQ97" s="219"/>
      <c r="VHR97" s="219"/>
      <c r="VHS97" s="219"/>
      <c r="VHT97" s="219"/>
      <c r="VHU97" s="219"/>
      <c r="VHV97" s="219"/>
      <c r="VHW97" s="219"/>
      <c r="VHX97" s="219"/>
      <c r="VHY97" s="219"/>
      <c r="VHZ97" s="219"/>
      <c r="VIA97" s="219"/>
      <c r="VIB97" s="219"/>
      <c r="VIC97" s="219"/>
      <c r="VID97" s="219"/>
      <c r="VIE97" s="219"/>
      <c r="VIF97" s="219"/>
      <c r="VIG97" s="219"/>
      <c r="VIH97" s="219"/>
      <c r="VII97" s="219"/>
      <c r="VIJ97" s="219"/>
      <c r="VIK97" s="219"/>
      <c r="VIL97" s="219"/>
      <c r="VIM97" s="219"/>
      <c r="VIN97" s="219"/>
      <c r="VIO97" s="219"/>
      <c r="VIP97" s="219"/>
      <c r="VIQ97" s="219"/>
      <c r="VIR97" s="219"/>
      <c r="VIS97" s="219"/>
      <c r="VIT97" s="219"/>
      <c r="VIU97" s="219"/>
      <c r="VIV97" s="219"/>
      <c r="VIW97" s="219"/>
      <c r="VIX97" s="219"/>
      <c r="VIY97" s="219"/>
      <c r="VIZ97" s="219"/>
      <c r="VJA97" s="219"/>
      <c r="VJB97" s="219"/>
      <c r="VJC97" s="219"/>
      <c r="VJD97" s="219"/>
      <c r="VJE97" s="219"/>
      <c r="VJF97" s="219"/>
      <c r="VJG97" s="219"/>
      <c r="VJH97" s="219"/>
      <c r="VJI97" s="219"/>
      <c r="VJJ97" s="219"/>
      <c r="VJK97" s="219"/>
      <c r="VJL97" s="219"/>
      <c r="VJM97" s="219"/>
      <c r="VJN97" s="219"/>
      <c r="VJO97" s="219"/>
      <c r="VJP97" s="219"/>
      <c r="VJQ97" s="219"/>
      <c r="VJR97" s="219"/>
      <c r="VJS97" s="219"/>
      <c r="VJT97" s="219"/>
      <c r="VJU97" s="219"/>
      <c r="VJV97" s="219"/>
      <c r="VJW97" s="219"/>
      <c r="VJX97" s="219"/>
      <c r="VJY97" s="219"/>
      <c r="VJZ97" s="219"/>
      <c r="VKA97" s="219"/>
      <c r="VKB97" s="219"/>
      <c r="VKC97" s="219"/>
      <c r="VKD97" s="219"/>
      <c r="VKE97" s="219"/>
      <c r="VKF97" s="219"/>
      <c r="VKG97" s="219"/>
      <c r="VKH97" s="219"/>
      <c r="VKI97" s="219"/>
      <c r="VKJ97" s="219"/>
      <c r="VKK97" s="219"/>
      <c r="VKL97" s="219"/>
      <c r="VKM97" s="219"/>
      <c r="VKN97" s="219"/>
      <c r="VKO97" s="219"/>
      <c r="VKP97" s="219"/>
      <c r="VKQ97" s="219"/>
      <c r="VKR97" s="219"/>
      <c r="VKS97" s="219"/>
      <c r="VKT97" s="219"/>
      <c r="VKU97" s="219"/>
      <c r="VKV97" s="219"/>
      <c r="VKW97" s="219"/>
      <c r="VKX97" s="219"/>
      <c r="VKY97" s="219"/>
      <c r="VKZ97" s="219"/>
      <c r="VLA97" s="219"/>
      <c r="VLB97" s="219"/>
      <c r="VLC97" s="219"/>
      <c r="VLD97" s="219"/>
      <c r="VLE97" s="219"/>
      <c r="VLF97" s="219"/>
      <c r="VLG97" s="219"/>
      <c r="VLH97" s="219"/>
      <c r="VLI97" s="219"/>
      <c r="VLJ97" s="219"/>
      <c r="VLK97" s="219"/>
      <c r="VLL97" s="219"/>
      <c r="VLM97" s="219"/>
      <c r="VLN97" s="219"/>
      <c r="VLO97" s="219"/>
      <c r="VLP97" s="219"/>
      <c r="VLQ97" s="219"/>
      <c r="VLR97" s="219"/>
      <c r="VLS97" s="219"/>
      <c r="VLT97" s="219"/>
      <c r="VLU97" s="219"/>
      <c r="VLV97" s="219"/>
      <c r="VLW97" s="219"/>
      <c r="VLX97" s="219"/>
      <c r="VLY97" s="219"/>
      <c r="VLZ97" s="219"/>
      <c r="VMA97" s="219"/>
      <c r="VMB97" s="219"/>
      <c r="VMC97" s="219"/>
      <c r="VMD97" s="219"/>
      <c r="VME97" s="219"/>
      <c r="VMF97" s="219"/>
      <c r="VMG97" s="219"/>
      <c r="VMH97" s="219"/>
      <c r="VMI97" s="219"/>
      <c r="VMJ97" s="219"/>
      <c r="VMK97" s="219"/>
      <c r="VML97" s="219"/>
      <c r="VMM97" s="219"/>
      <c r="VMN97" s="219"/>
      <c r="VMO97" s="219"/>
      <c r="VMP97" s="219"/>
      <c r="VMQ97" s="219"/>
      <c r="VMR97" s="219"/>
      <c r="VMS97" s="219"/>
      <c r="VMT97" s="219"/>
      <c r="VMU97" s="219"/>
      <c r="VMV97" s="219"/>
      <c r="VMW97" s="219"/>
      <c r="VMX97" s="219"/>
      <c r="VMY97" s="219"/>
      <c r="VMZ97" s="219"/>
      <c r="VNA97" s="219"/>
      <c r="VNB97" s="219"/>
      <c r="VNC97" s="219"/>
      <c r="VND97" s="219"/>
      <c r="VNE97" s="219"/>
      <c r="VNF97" s="219"/>
      <c r="VNG97" s="219"/>
      <c r="VNH97" s="219"/>
      <c r="VNI97" s="219"/>
      <c r="VNJ97" s="219"/>
      <c r="VNK97" s="219"/>
      <c r="VNL97" s="219"/>
      <c r="VNM97" s="219"/>
      <c r="VNN97" s="219"/>
      <c r="VNO97" s="219"/>
      <c r="VNP97" s="219"/>
      <c r="VNQ97" s="219"/>
      <c r="VNR97" s="219"/>
      <c r="VNS97" s="219"/>
      <c r="VNT97" s="219"/>
      <c r="VNU97" s="219"/>
      <c r="VNV97" s="219"/>
      <c r="VNW97" s="219"/>
      <c r="VNX97" s="219"/>
      <c r="VNY97" s="219"/>
      <c r="VNZ97" s="219"/>
      <c r="VOA97" s="219"/>
      <c r="VOB97" s="219"/>
      <c r="VOC97" s="219"/>
      <c r="VOD97" s="219"/>
      <c r="VOE97" s="219"/>
      <c r="VOF97" s="219"/>
      <c r="VOG97" s="219"/>
      <c r="VOH97" s="219"/>
      <c r="VOI97" s="219"/>
      <c r="VOJ97" s="219"/>
      <c r="VOK97" s="219"/>
      <c r="VOL97" s="219"/>
      <c r="VOM97" s="219"/>
      <c r="VON97" s="219"/>
      <c r="VOO97" s="219"/>
      <c r="VOP97" s="219"/>
      <c r="VOQ97" s="219"/>
      <c r="VOR97" s="219"/>
      <c r="VOS97" s="219"/>
      <c r="VOT97" s="219"/>
      <c r="VOU97" s="219"/>
      <c r="VOV97" s="219"/>
      <c r="VOW97" s="219"/>
      <c r="VOX97" s="219"/>
      <c r="VOY97" s="219"/>
      <c r="VOZ97" s="219"/>
      <c r="VPA97" s="219"/>
      <c r="VPB97" s="219"/>
      <c r="VPC97" s="219"/>
      <c r="VPD97" s="219"/>
      <c r="VPE97" s="219"/>
      <c r="VPF97" s="219"/>
      <c r="VPG97" s="219"/>
      <c r="VPH97" s="219"/>
      <c r="VPI97" s="219"/>
      <c r="VPJ97" s="219"/>
      <c r="VPK97" s="219"/>
      <c r="VPL97" s="219"/>
      <c r="VPM97" s="219"/>
      <c r="VPN97" s="219"/>
      <c r="VPO97" s="219"/>
      <c r="VPP97" s="219"/>
      <c r="VPQ97" s="219"/>
      <c r="VPR97" s="219"/>
      <c r="VPS97" s="219"/>
      <c r="VPT97" s="219"/>
      <c r="VPU97" s="219"/>
      <c r="VPV97" s="219"/>
      <c r="VPW97" s="219"/>
      <c r="VPX97" s="219"/>
      <c r="VPY97" s="219"/>
      <c r="VPZ97" s="219"/>
      <c r="VQA97" s="219"/>
      <c r="VQB97" s="219"/>
      <c r="VQC97" s="219"/>
      <c r="VQD97" s="219"/>
      <c r="VQE97" s="219"/>
      <c r="VQF97" s="219"/>
      <c r="VQG97" s="219"/>
      <c r="VQH97" s="219"/>
      <c r="VQI97" s="219"/>
      <c r="VQJ97" s="219"/>
      <c r="VQK97" s="219"/>
      <c r="VQL97" s="219"/>
      <c r="VQM97" s="219"/>
      <c r="VQN97" s="219"/>
      <c r="VQO97" s="219"/>
      <c r="VQP97" s="219"/>
      <c r="VQQ97" s="219"/>
      <c r="VQR97" s="219"/>
      <c r="VQS97" s="219"/>
      <c r="VQT97" s="219"/>
      <c r="VQU97" s="219"/>
      <c r="VQV97" s="219"/>
      <c r="VQW97" s="219"/>
      <c r="VQX97" s="219"/>
      <c r="VQY97" s="219"/>
      <c r="VQZ97" s="219"/>
      <c r="VRA97" s="219"/>
      <c r="VRB97" s="219"/>
      <c r="VRC97" s="219"/>
      <c r="VRD97" s="219"/>
      <c r="VRE97" s="219"/>
      <c r="VRF97" s="219"/>
      <c r="VRG97" s="219"/>
      <c r="VRH97" s="219"/>
      <c r="VRI97" s="219"/>
      <c r="VRJ97" s="219"/>
      <c r="VRK97" s="219"/>
      <c r="VRL97" s="219"/>
      <c r="VRM97" s="219"/>
      <c r="VRN97" s="219"/>
      <c r="VRO97" s="219"/>
      <c r="VRP97" s="219"/>
      <c r="VRQ97" s="219"/>
      <c r="VRR97" s="219"/>
      <c r="VRS97" s="219"/>
      <c r="VRT97" s="219"/>
      <c r="VRU97" s="219"/>
      <c r="VRV97" s="219"/>
      <c r="VRW97" s="219"/>
      <c r="VRX97" s="219"/>
      <c r="VRY97" s="219"/>
      <c r="VRZ97" s="219"/>
      <c r="VSA97" s="219"/>
      <c r="VSB97" s="219"/>
      <c r="VSC97" s="219"/>
      <c r="VSD97" s="219"/>
      <c r="VSE97" s="219"/>
      <c r="VSF97" s="219"/>
      <c r="VSG97" s="219"/>
      <c r="VSH97" s="219"/>
      <c r="VSI97" s="219"/>
      <c r="VSJ97" s="219"/>
      <c r="VSK97" s="219"/>
      <c r="VSL97" s="219"/>
      <c r="VSM97" s="219"/>
      <c r="VSN97" s="219"/>
      <c r="VSO97" s="219"/>
      <c r="VSP97" s="219"/>
      <c r="VSQ97" s="219"/>
      <c r="VSR97" s="219"/>
      <c r="VSS97" s="219"/>
      <c r="VST97" s="219"/>
      <c r="VSU97" s="219"/>
      <c r="VSV97" s="219"/>
      <c r="VSW97" s="219"/>
      <c r="VSX97" s="219"/>
      <c r="VSY97" s="219"/>
      <c r="VSZ97" s="219"/>
      <c r="VTA97" s="219"/>
      <c r="VTB97" s="219"/>
      <c r="VTC97" s="219"/>
      <c r="VTD97" s="219"/>
      <c r="VTE97" s="219"/>
      <c r="VTF97" s="219"/>
      <c r="VTG97" s="219"/>
      <c r="VTH97" s="219"/>
      <c r="VTI97" s="219"/>
      <c r="VTJ97" s="219"/>
      <c r="VTK97" s="219"/>
      <c r="VTL97" s="219"/>
      <c r="VTM97" s="219"/>
      <c r="VTN97" s="219"/>
      <c r="VTO97" s="219"/>
      <c r="VTP97" s="219"/>
      <c r="VTQ97" s="219"/>
      <c r="VTR97" s="219"/>
      <c r="VTS97" s="219"/>
      <c r="VTT97" s="219"/>
      <c r="VTU97" s="219"/>
      <c r="VTV97" s="219"/>
      <c r="VTW97" s="219"/>
      <c r="VTX97" s="219"/>
      <c r="VTY97" s="219"/>
      <c r="VTZ97" s="219"/>
      <c r="VUA97" s="219"/>
      <c r="VUB97" s="219"/>
      <c r="VUC97" s="219"/>
      <c r="VUD97" s="219"/>
      <c r="VUE97" s="219"/>
      <c r="VUF97" s="219"/>
      <c r="VUG97" s="219"/>
      <c r="VUH97" s="219"/>
      <c r="VUI97" s="219"/>
      <c r="VUJ97" s="219"/>
      <c r="VUK97" s="219"/>
      <c r="VUL97" s="219"/>
      <c r="VUM97" s="219"/>
      <c r="VUN97" s="219"/>
      <c r="VUO97" s="219"/>
      <c r="VUP97" s="219"/>
      <c r="VUQ97" s="219"/>
      <c r="VUR97" s="219"/>
      <c r="VUS97" s="219"/>
      <c r="VUT97" s="219"/>
      <c r="VUU97" s="219"/>
      <c r="VUV97" s="219"/>
      <c r="VUW97" s="219"/>
      <c r="VUX97" s="219"/>
      <c r="VUY97" s="219"/>
      <c r="VUZ97" s="219"/>
      <c r="VVA97" s="219"/>
      <c r="VVB97" s="219"/>
      <c r="VVC97" s="219"/>
      <c r="VVD97" s="219"/>
      <c r="VVE97" s="219"/>
      <c r="VVF97" s="219"/>
      <c r="VVG97" s="219"/>
      <c r="VVH97" s="219"/>
      <c r="VVI97" s="219"/>
      <c r="VVJ97" s="219"/>
      <c r="VVK97" s="219"/>
      <c r="VVL97" s="219"/>
      <c r="VVM97" s="219"/>
      <c r="VVN97" s="219"/>
      <c r="VVO97" s="219"/>
      <c r="VVP97" s="219"/>
      <c r="VVQ97" s="219"/>
      <c r="VVR97" s="219"/>
      <c r="VVS97" s="219"/>
      <c r="VVT97" s="219"/>
      <c r="VVU97" s="219"/>
      <c r="VVV97" s="219"/>
      <c r="VVW97" s="219"/>
      <c r="VVX97" s="219"/>
      <c r="VVY97" s="219"/>
      <c r="VVZ97" s="219"/>
      <c r="VWA97" s="219"/>
      <c r="VWB97" s="219"/>
      <c r="VWC97" s="219"/>
      <c r="VWD97" s="219"/>
      <c r="VWE97" s="219"/>
      <c r="VWF97" s="219"/>
      <c r="VWG97" s="219"/>
      <c r="VWH97" s="219"/>
      <c r="VWI97" s="219"/>
      <c r="VWJ97" s="219"/>
      <c r="VWK97" s="219"/>
      <c r="VWL97" s="219"/>
      <c r="VWM97" s="219"/>
      <c r="VWN97" s="219"/>
      <c r="VWO97" s="219"/>
      <c r="VWP97" s="219"/>
      <c r="VWQ97" s="219"/>
      <c r="VWR97" s="219"/>
      <c r="VWS97" s="219"/>
      <c r="VWT97" s="219"/>
      <c r="VWU97" s="219"/>
      <c r="VWV97" s="219"/>
      <c r="VWW97" s="219"/>
      <c r="VWX97" s="219"/>
      <c r="VWY97" s="219"/>
      <c r="VWZ97" s="219"/>
      <c r="VXA97" s="219"/>
      <c r="VXB97" s="219"/>
      <c r="VXC97" s="219"/>
      <c r="VXD97" s="219"/>
      <c r="VXE97" s="219"/>
      <c r="VXF97" s="219"/>
      <c r="VXG97" s="219"/>
      <c r="VXH97" s="219"/>
      <c r="VXI97" s="219"/>
      <c r="VXJ97" s="219"/>
      <c r="VXK97" s="219"/>
      <c r="VXL97" s="219"/>
      <c r="VXM97" s="219"/>
      <c r="VXN97" s="219"/>
      <c r="VXO97" s="219"/>
      <c r="VXP97" s="219"/>
      <c r="VXQ97" s="219"/>
      <c r="VXR97" s="219"/>
      <c r="VXS97" s="219"/>
      <c r="VXT97" s="219"/>
      <c r="VXU97" s="219"/>
      <c r="VXV97" s="219"/>
      <c r="VXW97" s="219"/>
      <c r="VXX97" s="219"/>
      <c r="VXY97" s="219"/>
      <c r="VXZ97" s="219"/>
      <c r="VYA97" s="219"/>
      <c r="VYB97" s="219"/>
      <c r="VYC97" s="219"/>
      <c r="VYD97" s="219"/>
      <c r="VYE97" s="219"/>
      <c r="VYF97" s="219"/>
      <c r="VYG97" s="219"/>
      <c r="VYH97" s="219"/>
      <c r="VYI97" s="219"/>
      <c r="VYJ97" s="219"/>
      <c r="VYK97" s="219"/>
      <c r="VYL97" s="219"/>
      <c r="VYM97" s="219"/>
      <c r="VYN97" s="219"/>
      <c r="VYO97" s="219"/>
      <c r="VYP97" s="219"/>
      <c r="VYQ97" s="219"/>
      <c r="VYR97" s="219"/>
      <c r="VYS97" s="219"/>
      <c r="VYT97" s="219"/>
      <c r="VYU97" s="219"/>
      <c r="VYV97" s="219"/>
      <c r="VYW97" s="219"/>
      <c r="VYX97" s="219"/>
      <c r="VYY97" s="219"/>
      <c r="VYZ97" s="219"/>
      <c r="VZA97" s="219"/>
      <c r="VZB97" s="219"/>
      <c r="VZC97" s="219"/>
      <c r="VZD97" s="219"/>
      <c r="VZE97" s="219"/>
      <c r="VZF97" s="219"/>
      <c r="VZG97" s="219"/>
      <c r="VZH97" s="219"/>
      <c r="VZI97" s="219"/>
      <c r="VZJ97" s="219"/>
      <c r="VZK97" s="219"/>
      <c r="VZL97" s="219"/>
      <c r="VZM97" s="219"/>
      <c r="VZN97" s="219"/>
      <c r="VZO97" s="219"/>
      <c r="VZP97" s="219"/>
      <c r="VZQ97" s="219"/>
      <c r="VZR97" s="219"/>
      <c r="VZS97" s="219"/>
      <c r="VZT97" s="219"/>
      <c r="VZU97" s="219"/>
      <c r="VZV97" s="219"/>
      <c r="VZW97" s="219"/>
      <c r="VZX97" s="219"/>
      <c r="VZY97" s="219"/>
      <c r="VZZ97" s="219"/>
      <c r="WAA97" s="219"/>
      <c r="WAB97" s="219"/>
      <c r="WAC97" s="219"/>
      <c r="WAD97" s="219"/>
      <c r="WAE97" s="219"/>
      <c r="WAF97" s="219"/>
      <c r="WAG97" s="219"/>
      <c r="WAH97" s="219"/>
      <c r="WAI97" s="219"/>
      <c r="WAJ97" s="219"/>
      <c r="WAK97" s="219"/>
      <c r="WAL97" s="219"/>
      <c r="WAM97" s="219"/>
      <c r="WAN97" s="219"/>
      <c r="WAO97" s="219"/>
      <c r="WAP97" s="219"/>
      <c r="WAQ97" s="219"/>
      <c r="WAR97" s="219"/>
      <c r="WAS97" s="219"/>
      <c r="WAT97" s="219"/>
      <c r="WAU97" s="219"/>
      <c r="WAV97" s="219"/>
      <c r="WAW97" s="219"/>
      <c r="WAX97" s="219"/>
      <c r="WAY97" s="219"/>
      <c r="WAZ97" s="219"/>
      <c r="WBA97" s="219"/>
      <c r="WBB97" s="219"/>
      <c r="WBC97" s="219"/>
      <c r="WBD97" s="219"/>
      <c r="WBE97" s="219"/>
      <c r="WBF97" s="219"/>
      <c r="WBG97" s="219"/>
      <c r="WBH97" s="219"/>
      <c r="WBI97" s="219"/>
      <c r="WBJ97" s="219"/>
      <c r="WBK97" s="219"/>
      <c r="WBL97" s="219"/>
      <c r="WBM97" s="219"/>
      <c r="WBN97" s="219"/>
      <c r="WBO97" s="219"/>
      <c r="WBP97" s="219"/>
      <c r="WBQ97" s="219"/>
      <c r="WBR97" s="219"/>
      <c r="WBS97" s="219"/>
      <c r="WBT97" s="219"/>
      <c r="WBU97" s="219"/>
      <c r="WBV97" s="219"/>
      <c r="WBW97" s="219"/>
      <c r="WBX97" s="219"/>
      <c r="WBY97" s="219"/>
      <c r="WBZ97" s="219"/>
      <c r="WCA97" s="219"/>
      <c r="WCB97" s="219"/>
      <c r="WCC97" s="219"/>
      <c r="WCD97" s="219"/>
      <c r="WCE97" s="219"/>
      <c r="WCF97" s="219"/>
      <c r="WCG97" s="219"/>
      <c r="WCH97" s="219"/>
      <c r="WCI97" s="219"/>
      <c r="WCJ97" s="219"/>
      <c r="WCK97" s="219"/>
      <c r="WCL97" s="219"/>
      <c r="WCM97" s="219"/>
      <c r="WCN97" s="219"/>
      <c r="WCO97" s="219"/>
      <c r="WCP97" s="219"/>
      <c r="WCQ97" s="219"/>
      <c r="WCR97" s="219"/>
      <c r="WCS97" s="219"/>
      <c r="WCT97" s="219"/>
      <c r="WCU97" s="219"/>
      <c r="WCV97" s="219"/>
      <c r="WCW97" s="219"/>
      <c r="WCX97" s="219"/>
      <c r="WCY97" s="219"/>
      <c r="WCZ97" s="219"/>
      <c r="WDA97" s="219"/>
      <c r="WDB97" s="219"/>
      <c r="WDC97" s="219"/>
      <c r="WDD97" s="219"/>
      <c r="WDE97" s="219"/>
      <c r="WDF97" s="219"/>
      <c r="WDG97" s="219"/>
      <c r="WDH97" s="219"/>
      <c r="WDI97" s="219"/>
      <c r="WDJ97" s="219"/>
      <c r="WDK97" s="219"/>
      <c r="WDL97" s="219"/>
      <c r="WDM97" s="219"/>
      <c r="WDN97" s="219"/>
      <c r="WDO97" s="219"/>
      <c r="WDP97" s="219"/>
      <c r="WDQ97" s="219"/>
      <c r="WDR97" s="219"/>
      <c r="WDS97" s="219"/>
      <c r="WDT97" s="219"/>
      <c r="WDU97" s="219"/>
      <c r="WDV97" s="219"/>
      <c r="WDW97" s="219"/>
      <c r="WDX97" s="219"/>
      <c r="WDY97" s="219"/>
      <c r="WDZ97" s="219"/>
      <c r="WEA97" s="219"/>
      <c r="WEB97" s="219"/>
      <c r="WEC97" s="219"/>
      <c r="WED97" s="219"/>
      <c r="WEE97" s="219"/>
      <c r="WEF97" s="219"/>
      <c r="WEG97" s="219"/>
      <c r="WEH97" s="219"/>
      <c r="WEI97" s="219"/>
      <c r="WEJ97" s="219"/>
      <c r="WEK97" s="219"/>
      <c r="WEL97" s="219"/>
      <c r="WEM97" s="219"/>
      <c r="WEN97" s="219"/>
      <c r="WEO97" s="219"/>
      <c r="WEP97" s="219"/>
      <c r="WEQ97" s="219"/>
      <c r="WER97" s="219"/>
      <c r="WES97" s="219"/>
      <c r="WET97" s="219"/>
      <c r="WEU97" s="219"/>
      <c r="WEV97" s="219"/>
      <c r="WEW97" s="219"/>
      <c r="WEX97" s="219"/>
      <c r="WEY97" s="219"/>
      <c r="WEZ97" s="219"/>
      <c r="WFA97" s="219"/>
      <c r="WFB97" s="219"/>
      <c r="WFC97" s="219"/>
      <c r="WFD97" s="219"/>
      <c r="WFE97" s="219"/>
      <c r="WFF97" s="219"/>
      <c r="WFG97" s="219"/>
      <c r="WFH97" s="219"/>
      <c r="WFI97" s="219"/>
      <c r="WFJ97" s="219"/>
      <c r="WFK97" s="219"/>
      <c r="WFL97" s="219"/>
      <c r="WFM97" s="219"/>
      <c r="WFN97" s="219"/>
      <c r="WFO97" s="219"/>
      <c r="WFP97" s="219"/>
      <c r="WFQ97" s="219"/>
      <c r="WFR97" s="219"/>
      <c r="WFS97" s="219"/>
      <c r="WFT97" s="219"/>
      <c r="WFU97" s="219"/>
      <c r="WFV97" s="219"/>
      <c r="WFW97" s="219"/>
      <c r="WFX97" s="219"/>
      <c r="WFY97" s="219"/>
      <c r="WFZ97" s="219"/>
      <c r="WGA97" s="219"/>
      <c r="WGB97" s="219"/>
      <c r="WGC97" s="219"/>
      <c r="WGD97" s="219"/>
      <c r="WGE97" s="219"/>
      <c r="WGF97" s="219"/>
      <c r="WGG97" s="219"/>
      <c r="WGH97" s="219"/>
      <c r="WGI97" s="219"/>
      <c r="WGJ97" s="219"/>
      <c r="WGK97" s="219"/>
      <c r="WGL97" s="219"/>
      <c r="WGM97" s="219"/>
      <c r="WGN97" s="219"/>
      <c r="WGO97" s="219"/>
      <c r="WGP97" s="219"/>
      <c r="WGQ97" s="219"/>
      <c r="WGR97" s="219"/>
      <c r="WGS97" s="219"/>
      <c r="WGT97" s="219"/>
      <c r="WGU97" s="219"/>
      <c r="WGV97" s="219"/>
      <c r="WGW97" s="219"/>
      <c r="WGX97" s="219"/>
      <c r="WGY97" s="219"/>
      <c r="WGZ97" s="219"/>
      <c r="WHA97" s="219"/>
      <c r="WHB97" s="219"/>
      <c r="WHC97" s="219"/>
      <c r="WHD97" s="219"/>
      <c r="WHE97" s="219"/>
      <c r="WHF97" s="219"/>
      <c r="WHG97" s="219"/>
      <c r="WHH97" s="219"/>
      <c r="WHI97" s="219"/>
      <c r="WHJ97" s="219"/>
      <c r="WHK97" s="219"/>
      <c r="WHL97" s="219"/>
      <c r="WHM97" s="219"/>
      <c r="WHN97" s="219"/>
      <c r="WHO97" s="219"/>
      <c r="WHP97" s="219"/>
      <c r="WHQ97" s="219"/>
      <c r="WHR97" s="219"/>
      <c r="WHS97" s="219"/>
      <c r="WHT97" s="219"/>
      <c r="WHU97" s="219"/>
      <c r="WHV97" s="219"/>
      <c r="WHW97" s="219"/>
      <c r="WHX97" s="219"/>
      <c r="WHY97" s="219"/>
      <c r="WHZ97" s="219"/>
      <c r="WIA97" s="219"/>
      <c r="WIB97" s="219"/>
      <c r="WIC97" s="219"/>
      <c r="WID97" s="219"/>
      <c r="WIE97" s="219"/>
      <c r="WIF97" s="219"/>
      <c r="WIG97" s="219"/>
      <c r="WIH97" s="219"/>
      <c r="WII97" s="219"/>
      <c r="WIJ97" s="219"/>
      <c r="WIK97" s="219"/>
      <c r="WIL97" s="219"/>
      <c r="WIM97" s="219"/>
      <c r="WIN97" s="219"/>
      <c r="WIO97" s="219"/>
      <c r="WIP97" s="219"/>
      <c r="WIQ97" s="219"/>
      <c r="WIR97" s="219"/>
      <c r="WIS97" s="219"/>
      <c r="WIT97" s="219"/>
      <c r="WIU97" s="219"/>
      <c r="WIV97" s="219"/>
      <c r="WIW97" s="219"/>
      <c r="WIX97" s="219"/>
      <c r="WIY97" s="219"/>
      <c r="WIZ97" s="219"/>
      <c r="WJA97" s="219"/>
      <c r="WJB97" s="219"/>
      <c r="WJC97" s="219"/>
      <c r="WJD97" s="219"/>
      <c r="WJE97" s="219"/>
      <c r="WJF97" s="219"/>
      <c r="WJG97" s="219"/>
      <c r="WJH97" s="219"/>
      <c r="WJI97" s="219"/>
      <c r="WJJ97" s="219"/>
      <c r="WJK97" s="219"/>
      <c r="WJL97" s="219"/>
      <c r="WJM97" s="219"/>
      <c r="WJN97" s="219"/>
      <c r="WJO97" s="219"/>
      <c r="WJP97" s="219"/>
      <c r="WJQ97" s="219"/>
      <c r="WJR97" s="219"/>
      <c r="WJS97" s="219"/>
      <c r="WJT97" s="219"/>
      <c r="WJU97" s="219"/>
      <c r="WJV97" s="219"/>
      <c r="WJW97" s="219"/>
      <c r="WJX97" s="219"/>
      <c r="WJY97" s="219"/>
      <c r="WJZ97" s="219"/>
      <c r="WKA97" s="219"/>
      <c r="WKB97" s="219"/>
      <c r="WKC97" s="219"/>
      <c r="WKD97" s="219"/>
      <c r="WKE97" s="219"/>
      <c r="WKF97" s="219"/>
      <c r="WKG97" s="219"/>
      <c r="WKH97" s="219"/>
      <c r="WKI97" s="219"/>
      <c r="WKJ97" s="219"/>
      <c r="WKK97" s="219"/>
      <c r="WKL97" s="219"/>
      <c r="WKM97" s="219"/>
      <c r="WKN97" s="219"/>
      <c r="WKO97" s="219"/>
      <c r="WKP97" s="219"/>
      <c r="WKQ97" s="219"/>
      <c r="WKR97" s="219"/>
      <c r="WKS97" s="219"/>
      <c r="WKT97" s="219"/>
      <c r="WKU97" s="219"/>
      <c r="WKV97" s="219"/>
      <c r="WKW97" s="219"/>
      <c r="WKX97" s="219"/>
      <c r="WKY97" s="219"/>
      <c r="WKZ97" s="219"/>
      <c r="WLA97" s="219"/>
      <c r="WLB97" s="219"/>
      <c r="WLC97" s="219"/>
      <c r="WLD97" s="219"/>
      <c r="WLE97" s="219"/>
      <c r="WLF97" s="219"/>
      <c r="WLG97" s="219"/>
      <c r="WLH97" s="219"/>
      <c r="WLI97" s="219"/>
      <c r="WLJ97" s="219"/>
      <c r="WLK97" s="219"/>
      <c r="WLL97" s="219"/>
      <c r="WLM97" s="219"/>
      <c r="WLN97" s="219"/>
      <c r="WLO97" s="219"/>
      <c r="WLP97" s="219"/>
      <c r="WLQ97" s="219"/>
      <c r="WLR97" s="219"/>
      <c r="WLS97" s="219"/>
      <c r="WLT97" s="219"/>
      <c r="WLU97" s="219"/>
      <c r="WLV97" s="219"/>
      <c r="WLW97" s="219"/>
      <c r="WLX97" s="219"/>
      <c r="WLY97" s="219"/>
      <c r="WLZ97" s="219"/>
      <c r="WMA97" s="219"/>
      <c r="WMB97" s="219"/>
      <c r="WMC97" s="219"/>
      <c r="WMD97" s="219"/>
      <c r="WME97" s="219"/>
      <c r="WMF97" s="219"/>
      <c r="WMG97" s="219"/>
      <c r="WMH97" s="219"/>
      <c r="WMI97" s="219"/>
      <c r="WMJ97" s="219"/>
      <c r="WMK97" s="219"/>
      <c r="WML97" s="219"/>
      <c r="WMM97" s="219"/>
      <c r="WMN97" s="219"/>
      <c r="WMO97" s="219"/>
      <c r="WMP97" s="219"/>
      <c r="WMQ97" s="219"/>
      <c r="WMR97" s="219"/>
      <c r="WMS97" s="219"/>
      <c r="WMT97" s="219"/>
      <c r="WMU97" s="219"/>
      <c r="WMV97" s="219"/>
      <c r="WMW97" s="219"/>
      <c r="WMX97" s="219"/>
      <c r="WMY97" s="219"/>
      <c r="WMZ97" s="219"/>
      <c r="WNA97" s="219"/>
      <c r="WNB97" s="219"/>
      <c r="WNC97" s="219"/>
      <c r="WND97" s="219"/>
      <c r="WNE97" s="219"/>
      <c r="WNF97" s="219"/>
      <c r="WNG97" s="219"/>
      <c r="WNH97" s="219"/>
      <c r="WNI97" s="219"/>
      <c r="WNJ97" s="219"/>
      <c r="WNK97" s="219"/>
      <c r="WNL97" s="219"/>
      <c r="WNM97" s="219"/>
      <c r="WNN97" s="219"/>
      <c r="WNO97" s="219"/>
      <c r="WNP97" s="219"/>
      <c r="WNQ97" s="219"/>
      <c r="WNR97" s="219"/>
      <c r="WNS97" s="219"/>
      <c r="WNT97" s="219"/>
      <c r="WNU97" s="219"/>
      <c r="WNV97" s="219"/>
      <c r="WNW97" s="219"/>
      <c r="WNX97" s="219"/>
      <c r="WNY97" s="219"/>
      <c r="WNZ97" s="219"/>
      <c r="WOA97" s="219"/>
      <c r="WOB97" s="219"/>
      <c r="WOC97" s="219"/>
      <c r="WOD97" s="219"/>
      <c r="WOE97" s="219"/>
      <c r="WOF97" s="219"/>
      <c r="WOG97" s="219"/>
      <c r="WOH97" s="219"/>
      <c r="WOI97" s="219"/>
      <c r="WOJ97" s="219"/>
      <c r="WOK97" s="219"/>
      <c r="WOL97" s="219"/>
      <c r="WOM97" s="219"/>
      <c r="WON97" s="219"/>
      <c r="WOO97" s="219"/>
      <c r="WOP97" s="219"/>
      <c r="WOQ97" s="219"/>
      <c r="WOR97" s="219"/>
      <c r="WOS97" s="219"/>
      <c r="WOT97" s="219"/>
      <c r="WOU97" s="219"/>
      <c r="WOV97" s="219"/>
      <c r="WOW97" s="219"/>
      <c r="WOX97" s="219"/>
      <c r="WOY97" s="219"/>
      <c r="WOZ97" s="219"/>
      <c r="WPA97" s="219"/>
      <c r="WPB97" s="219"/>
      <c r="WPC97" s="219"/>
      <c r="WPD97" s="219"/>
      <c r="WPE97" s="219"/>
      <c r="WPF97" s="219"/>
      <c r="WPG97" s="219"/>
      <c r="WPH97" s="219"/>
      <c r="WPI97" s="219"/>
      <c r="WPJ97" s="219"/>
      <c r="WPK97" s="219"/>
      <c r="WPL97" s="219"/>
      <c r="WPM97" s="219"/>
      <c r="WPN97" s="219"/>
      <c r="WPO97" s="219"/>
      <c r="WPP97" s="219"/>
      <c r="WPQ97" s="219"/>
      <c r="WPR97" s="219"/>
      <c r="WPS97" s="219"/>
      <c r="WPT97" s="219"/>
      <c r="WPU97" s="219"/>
      <c r="WPV97" s="219"/>
      <c r="WPW97" s="219"/>
      <c r="WPX97" s="219"/>
      <c r="WPY97" s="219"/>
      <c r="WPZ97" s="219"/>
      <c r="WQA97" s="219"/>
      <c r="WQB97" s="219"/>
      <c r="WQC97" s="219"/>
      <c r="WQD97" s="219"/>
      <c r="WQE97" s="219"/>
      <c r="WQF97" s="219"/>
      <c r="WQG97" s="219"/>
      <c r="WQH97" s="219"/>
      <c r="WQI97" s="219"/>
      <c r="WQJ97" s="219"/>
      <c r="WQK97" s="219"/>
      <c r="WQL97" s="219"/>
      <c r="WQM97" s="219"/>
      <c r="WQN97" s="219"/>
      <c r="WQO97" s="219"/>
      <c r="WQP97" s="219"/>
      <c r="WQQ97" s="219"/>
      <c r="WQR97" s="219"/>
      <c r="WQS97" s="219"/>
      <c r="WQT97" s="219"/>
      <c r="WQU97" s="219"/>
      <c r="WQV97" s="219"/>
      <c r="WQW97" s="219"/>
      <c r="WQX97" s="219"/>
      <c r="WQY97" s="219"/>
      <c r="WQZ97" s="219"/>
      <c r="WRA97" s="219"/>
      <c r="WRB97" s="219"/>
      <c r="WRC97" s="219"/>
      <c r="WRD97" s="219"/>
      <c r="WRE97" s="219"/>
      <c r="WRF97" s="219"/>
      <c r="WRG97" s="219"/>
      <c r="WRH97" s="219"/>
      <c r="WRI97" s="219"/>
      <c r="WRJ97" s="219"/>
      <c r="WRK97" s="219"/>
      <c r="WRL97" s="219"/>
      <c r="WRM97" s="219"/>
      <c r="WRN97" s="219"/>
      <c r="WRO97" s="219"/>
      <c r="WRP97" s="219"/>
      <c r="WRQ97" s="219"/>
      <c r="WRR97" s="219"/>
      <c r="WRS97" s="219"/>
      <c r="WRT97" s="219"/>
      <c r="WRU97" s="219"/>
      <c r="WRV97" s="219"/>
      <c r="WRW97" s="219"/>
      <c r="WRX97" s="219"/>
      <c r="WRY97" s="219"/>
      <c r="WRZ97" s="219"/>
      <c r="WSA97" s="219"/>
      <c r="WSB97" s="219"/>
      <c r="WSC97" s="219"/>
      <c r="WSD97" s="219"/>
      <c r="WSE97" s="219"/>
      <c r="WSF97" s="219"/>
      <c r="WSG97" s="219"/>
      <c r="WSH97" s="219"/>
      <c r="WSI97" s="219"/>
      <c r="WSJ97" s="219"/>
      <c r="WSK97" s="219"/>
      <c r="WSL97" s="219"/>
      <c r="WSM97" s="219"/>
      <c r="WSN97" s="219"/>
      <c r="WSO97" s="219"/>
      <c r="WSP97" s="219"/>
      <c r="WSQ97" s="219"/>
      <c r="WSR97" s="219"/>
      <c r="WSS97" s="219"/>
      <c r="WST97" s="219"/>
      <c r="WSU97" s="219"/>
      <c r="WSV97" s="219"/>
      <c r="WSW97" s="219"/>
      <c r="WSX97" s="219"/>
      <c r="WSY97" s="219"/>
      <c r="WSZ97" s="219"/>
      <c r="WTA97" s="219"/>
      <c r="WTB97" s="219"/>
      <c r="WTC97" s="219"/>
      <c r="WTD97" s="219"/>
      <c r="WTE97" s="219"/>
      <c r="WTF97" s="219"/>
      <c r="WTG97" s="219"/>
      <c r="WTH97" s="219"/>
      <c r="WTI97" s="219"/>
      <c r="WTJ97" s="219"/>
      <c r="WTK97" s="219"/>
      <c r="WTL97" s="219"/>
      <c r="WTM97" s="219"/>
      <c r="WTN97" s="219"/>
      <c r="WTO97" s="219"/>
      <c r="WTP97" s="219"/>
      <c r="WTQ97" s="219"/>
      <c r="WTR97" s="219"/>
      <c r="WTS97" s="219"/>
      <c r="WTT97" s="219"/>
      <c r="WTU97" s="219"/>
      <c r="WTV97" s="219"/>
      <c r="WTW97" s="219"/>
      <c r="WTX97" s="219"/>
      <c r="WTY97" s="219"/>
      <c r="WTZ97" s="219"/>
      <c r="WUA97" s="219"/>
      <c r="WUB97" s="219"/>
      <c r="WUC97" s="219"/>
      <c r="WUD97" s="219"/>
      <c r="WUE97" s="219"/>
      <c r="WUF97" s="219"/>
      <c r="WUG97" s="219"/>
      <c r="WUH97" s="219"/>
      <c r="WUI97" s="219"/>
      <c r="WUJ97" s="219"/>
      <c r="WUK97" s="219"/>
      <c r="WUL97" s="219"/>
      <c r="WUM97" s="219"/>
      <c r="WUN97" s="219"/>
      <c r="WUO97" s="219"/>
      <c r="WUP97" s="219"/>
      <c r="WUQ97" s="219"/>
      <c r="WUR97" s="219"/>
      <c r="WUS97" s="219"/>
      <c r="WUT97" s="219"/>
      <c r="WUU97" s="219"/>
      <c r="WUV97" s="219"/>
      <c r="WUW97" s="219"/>
      <c r="WUX97" s="219"/>
      <c r="WUY97" s="219"/>
      <c r="WUZ97" s="219"/>
      <c r="WVA97" s="219"/>
      <c r="WVB97" s="219"/>
      <c r="WVC97" s="219"/>
      <c r="WVD97" s="219"/>
      <c r="WVE97" s="219"/>
      <c r="WVF97" s="219"/>
      <c r="WVG97" s="219"/>
      <c r="WVH97" s="219"/>
      <c r="WVI97" s="219"/>
      <c r="WVJ97" s="219"/>
      <c r="WVK97" s="219"/>
      <c r="WVL97" s="219"/>
      <c r="WVM97" s="219"/>
      <c r="WVN97" s="219"/>
      <c r="WVO97" s="219"/>
      <c r="WVP97" s="219"/>
      <c r="WVQ97" s="219"/>
      <c r="WVR97" s="219"/>
      <c r="WVS97" s="219"/>
      <c r="WVT97" s="219"/>
      <c r="WVU97" s="219"/>
      <c r="WVV97" s="219"/>
      <c r="WVW97" s="219"/>
      <c r="WVX97" s="219"/>
      <c r="WVY97" s="219"/>
      <c r="WVZ97" s="219"/>
      <c r="WWA97" s="219"/>
      <c r="WWB97" s="219"/>
      <c r="WWC97" s="219"/>
      <c r="WWD97" s="219"/>
      <c r="WWE97" s="219"/>
      <c r="WWF97" s="219"/>
      <c r="WWG97" s="219"/>
      <c r="WWH97" s="219"/>
      <c r="WWI97" s="219"/>
      <c r="WWJ97" s="219"/>
      <c r="WWK97" s="219"/>
      <c r="WWL97" s="219"/>
      <c r="WWM97" s="219"/>
      <c r="WWN97" s="219"/>
      <c r="WWO97" s="219"/>
      <c r="WWP97" s="219"/>
      <c r="WWQ97" s="219"/>
      <c r="WWR97" s="219"/>
      <c r="WWS97" s="219"/>
      <c r="WWT97" s="219"/>
      <c r="WWU97" s="219"/>
      <c r="WWV97" s="219"/>
      <c r="WWW97" s="219"/>
      <c r="WWX97" s="219"/>
      <c r="WWY97" s="219"/>
      <c r="WWZ97" s="219"/>
      <c r="WXA97" s="219"/>
      <c r="WXB97" s="219"/>
      <c r="WXC97" s="219"/>
      <c r="WXD97" s="219"/>
      <c r="WXE97" s="219"/>
      <c r="WXF97" s="219"/>
      <c r="WXG97" s="219"/>
      <c r="WXH97" s="219"/>
      <c r="WXI97" s="219"/>
      <c r="WXJ97" s="219"/>
      <c r="WXK97" s="219"/>
      <c r="WXL97" s="219"/>
      <c r="WXM97" s="219"/>
      <c r="WXN97" s="219"/>
      <c r="WXO97" s="219"/>
      <c r="WXP97" s="219"/>
      <c r="WXQ97" s="219"/>
      <c r="WXR97" s="219"/>
      <c r="WXS97" s="219"/>
      <c r="WXT97" s="219"/>
      <c r="WXU97" s="219"/>
      <c r="WXV97" s="219"/>
      <c r="WXW97" s="219"/>
      <c r="WXX97" s="219"/>
      <c r="WXY97" s="219"/>
      <c r="WXZ97" s="219"/>
      <c r="WYA97" s="219"/>
      <c r="WYB97" s="219"/>
      <c r="WYC97" s="219"/>
      <c r="WYD97" s="219"/>
      <c r="WYE97" s="219"/>
      <c r="WYF97" s="219"/>
      <c r="WYG97" s="219"/>
      <c r="WYH97" s="219"/>
      <c r="WYI97" s="219"/>
      <c r="WYJ97" s="219"/>
      <c r="WYK97" s="219"/>
      <c r="WYL97" s="219"/>
      <c r="WYM97" s="219"/>
      <c r="WYN97" s="219"/>
      <c r="WYO97" s="219"/>
      <c r="WYP97" s="219"/>
      <c r="WYQ97" s="219"/>
      <c r="WYR97" s="219"/>
      <c r="WYS97" s="219"/>
      <c r="WYT97" s="219"/>
      <c r="WYU97" s="219"/>
      <c r="WYV97" s="219"/>
      <c r="WYW97" s="219"/>
      <c r="WYX97" s="219"/>
      <c r="WYY97" s="219"/>
      <c r="WYZ97" s="219"/>
      <c r="WZA97" s="219"/>
      <c r="WZB97" s="219"/>
      <c r="WZC97" s="219"/>
      <c r="WZD97" s="219"/>
      <c r="WZE97" s="219"/>
      <c r="WZF97" s="219"/>
      <c r="WZG97" s="219"/>
      <c r="WZH97" s="219"/>
      <c r="WZI97" s="219"/>
      <c r="WZJ97" s="219"/>
      <c r="WZK97" s="219"/>
      <c r="WZL97" s="219"/>
      <c r="WZM97" s="219"/>
      <c r="WZN97" s="219"/>
      <c r="WZO97" s="219"/>
      <c r="WZP97" s="219"/>
      <c r="WZQ97" s="219"/>
      <c r="WZR97" s="219"/>
      <c r="WZS97" s="219"/>
      <c r="WZT97" s="219"/>
      <c r="WZU97" s="219"/>
      <c r="WZV97" s="219"/>
      <c r="WZW97" s="219"/>
      <c r="WZX97" s="219"/>
      <c r="WZY97" s="219"/>
      <c r="WZZ97" s="219"/>
      <c r="XAA97" s="219"/>
      <c r="XAB97" s="219"/>
      <c r="XAC97" s="219"/>
      <c r="XAD97" s="219"/>
      <c r="XAE97" s="219"/>
      <c r="XAF97" s="219"/>
      <c r="XAG97" s="219"/>
      <c r="XAH97" s="219"/>
      <c r="XAI97" s="219"/>
      <c r="XAJ97" s="219"/>
      <c r="XAK97" s="219"/>
      <c r="XAL97" s="219"/>
      <c r="XAM97" s="219"/>
      <c r="XAN97" s="219"/>
      <c r="XAO97" s="219"/>
      <c r="XAP97" s="219"/>
      <c r="XAQ97" s="219"/>
      <c r="XAR97" s="219"/>
      <c r="XAS97" s="219"/>
      <c r="XAT97" s="219"/>
      <c r="XAU97" s="219"/>
      <c r="XAV97" s="219"/>
      <c r="XAW97" s="219"/>
      <c r="XAX97" s="219"/>
      <c r="XAY97" s="219"/>
      <c r="XAZ97" s="219"/>
      <c r="XBA97" s="219"/>
      <c r="XBB97" s="219"/>
      <c r="XBC97" s="219"/>
      <c r="XBD97" s="219"/>
      <c r="XBE97" s="219"/>
      <c r="XBF97" s="219"/>
      <c r="XBG97" s="219"/>
      <c r="XBH97" s="219"/>
      <c r="XBI97" s="219"/>
      <c r="XBJ97" s="219"/>
      <c r="XBK97" s="219"/>
      <c r="XBL97" s="219"/>
      <c r="XBM97" s="219"/>
      <c r="XBN97" s="219"/>
      <c r="XBO97" s="219"/>
      <c r="XBP97" s="219"/>
      <c r="XBQ97" s="219"/>
      <c r="XBR97" s="219"/>
      <c r="XBS97" s="219"/>
      <c r="XBT97" s="219"/>
      <c r="XBU97" s="219"/>
      <c r="XBV97" s="219"/>
      <c r="XBW97" s="219"/>
      <c r="XBX97" s="219"/>
      <c r="XBY97" s="219"/>
      <c r="XBZ97" s="219"/>
      <c r="XCA97" s="219"/>
      <c r="XCB97" s="219"/>
      <c r="XCC97" s="219"/>
      <c r="XCD97" s="219"/>
      <c r="XCE97" s="219"/>
      <c r="XCF97" s="219"/>
      <c r="XCG97" s="219"/>
      <c r="XCH97" s="219"/>
      <c r="XCI97" s="219"/>
      <c r="XCJ97" s="219"/>
      <c r="XCK97" s="219"/>
      <c r="XCL97" s="219"/>
      <c r="XCM97" s="219"/>
      <c r="XCN97" s="219"/>
      <c r="XCO97" s="219"/>
      <c r="XCP97" s="219"/>
      <c r="XCQ97" s="219"/>
      <c r="XCR97" s="219"/>
      <c r="XCS97" s="219"/>
      <c r="XCT97" s="219"/>
      <c r="XCU97" s="219"/>
      <c r="XCV97" s="219"/>
      <c r="XCW97" s="219"/>
      <c r="XCX97" s="219"/>
      <c r="XCY97" s="219"/>
      <c r="XCZ97" s="219"/>
      <c r="XDA97" s="219"/>
      <c r="XDB97" s="219"/>
      <c r="XDC97" s="219"/>
      <c r="XDD97" s="219"/>
      <c r="XDE97" s="219"/>
      <c r="XDF97" s="219"/>
      <c r="XDG97" s="219"/>
      <c r="XDH97" s="219"/>
      <c r="XDI97" s="219"/>
      <c r="XDJ97" s="219"/>
      <c r="XDK97" s="219"/>
      <c r="XDL97" s="219"/>
      <c r="XDM97" s="219"/>
      <c r="XDN97" s="219"/>
      <c r="XDO97" s="219"/>
      <c r="XDP97" s="219"/>
      <c r="XDQ97" s="219"/>
      <c r="XDR97" s="219"/>
      <c r="XDS97" s="219"/>
      <c r="XDT97" s="219"/>
      <c r="XDU97" s="219"/>
      <c r="XDV97" s="219"/>
      <c r="XDW97" s="219"/>
      <c r="XDX97" s="219"/>
      <c r="XDY97" s="219"/>
      <c r="XDZ97" s="219"/>
      <c r="XEA97" s="219"/>
      <c r="XEB97" s="219"/>
      <c r="XEC97" s="219"/>
      <c r="XED97" s="219"/>
      <c r="XEE97" s="219"/>
      <c r="XEF97" s="219"/>
      <c r="XEG97" s="219"/>
      <c r="XEH97" s="219"/>
      <c r="XEI97" s="219"/>
      <c r="XEJ97" s="219"/>
      <c r="XEK97" s="219"/>
      <c r="XEL97" s="219"/>
      <c r="XEM97" s="219"/>
      <c r="XEN97" s="219"/>
      <c r="XEO97" s="219"/>
      <c r="XEP97" s="219"/>
      <c r="XEQ97" s="219"/>
      <c r="XER97" s="219"/>
      <c r="XES97" s="219"/>
      <c r="XET97" s="219"/>
      <c r="XEU97" s="219"/>
      <c r="XEV97" s="219"/>
    </row>
    <row r="98" s="301" customFormat="1" ht="18" customHeight="1" spans="1:16376">
      <c r="A98" s="342" t="s">
        <v>266</v>
      </c>
      <c r="B98" s="338">
        <f>SUM(B99:B100)</f>
        <v>13966.34</v>
      </c>
      <c r="C98" s="338">
        <f>SUM(C99:C100)</f>
        <v>15056</v>
      </c>
      <c r="D98" s="316">
        <f t="shared" si="4"/>
        <v>1089.66</v>
      </c>
      <c r="E98" s="317">
        <f t="shared" si="3"/>
        <v>0.0780204405735504</v>
      </c>
      <c r="F98" s="318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219"/>
      <c r="DA98" s="219"/>
      <c r="DB98" s="219"/>
      <c r="DC98" s="219"/>
      <c r="DD98" s="219"/>
      <c r="DE98" s="219"/>
      <c r="DF98" s="219"/>
      <c r="DG98" s="219"/>
      <c r="DH98" s="219"/>
      <c r="DI98" s="219"/>
      <c r="DJ98" s="219"/>
      <c r="DK98" s="219"/>
      <c r="DL98" s="219"/>
      <c r="DM98" s="219"/>
      <c r="DN98" s="219"/>
      <c r="DO98" s="219"/>
      <c r="DP98" s="219"/>
      <c r="DQ98" s="219"/>
      <c r="DR98" s="219"/>
      <c r="DS98" s="219"/>
      <c r="DT98" s="219"/>
      <c r="DU98" s="219"/>
      <c r="DV98" s="219"/>
      <c r="DW98" s="219"/>
      <c r="DX98" s="219"/>
      <c r="DY98" s="219"/>
      <c r="DZ98" s="219"/>
      <c r="EA98" s="219"/>
      <c r="EB98" s="219"/>
      <c r="EC98" s="219"/>
      <c r="ED98" s="219"/>
      <c r="EE98" s="219"/>
      <c r="EF98" s="219"/>
      <c r="EG98" s="219"/>
      <c r="EH98" s="219"/>
      <c r="EI98" s="219"/>
      <c r="EJ98" s="219"/>
      <c r="EK98" s="219"/>
      <c r="EL98" s="219"/>
      <c r="EM98" s="219"/>
      <c r="EN98" s="219"/>
      <c r="EO98" s="219"/>
      <c r="EP98" s="219"/>
      <c r="EQ98" s="219"/>
      <c r="ER98" s="219"/>
      <c r="ES98" s="219"/>
      <c r="ET98" s="219"/>
      <c r="EU98" s="219"/>
      <c r="EV98" s="219"/>
      <c r="EW98" s="219"/>
      <c r="EX98" s="219"/>
      <c r="EY98" s="219"/>
      <c r="EZ98" s="219"/>
      <c r="FA98" s="219"/>
      <c r="FB98" s="219"/>
      <c r="FC98" s="219"/>
      <c r="FD98" s="219"/>
      <c r="FE98" s="219"/>
      <c r="FF98" s="219"/>
      <c r="FG98" s="219"/>
      <c r="FH98" s="219"/>
      <c r="FI98" s="219"/>
      <c r="FJ98" s="219"/>
      <c r="FK98" s="219"/>
      <c r="FL98" s="219"/>
      <c r="FM98" s="219"/>
      <c r="FN98" s="219"/>
      <c r="FO98" s="219"/>
      <c r="FP98" s="219"/>
      <c r="FQ98" s="219"/>
      <c r="FR98" s="219"/>
      <c r="FS98" s="219"/>
      <c r="FT98" s="219"/>
      <c r="FU98" s="219"/>
      <c r="FV98" s="219"/>
      <c r="FW98" s="219"/>
      <c r="FX98" s="219"/>
      <c r="FY98" s="219"/>
      <c r="FZ98" s="219"/>
      <c r="GA98" s="219"/>
      <c r="GB98" s="219"/>
      <c r="GC98" s="219"/>
      <c r="GD98" s="219"/>
      <c r="GE98" s="219"/>
      <c r="GF98" s="219"/>
      <c r="GG98" s="219"/>
      <c r="GH98" s="219"/>
      <c r="GI98" s="219"/>
      <c r="GJ98" s="219"/>
      <c r="GK98" s="219"/>
      <c r="GL98" s="219"/>
      <c r="GM98" s="219"/>
      <c r="GN98" s="219"/>
      <c r="GO98" s="219"/>
      <c r="GP98" s="219"/>
      <c r="GQ98" s="219"/>
      <c r="GR98" s="219"/>
      <c r="GS98" s="219"/>
      <c r="GT98" s="219"/>
      <c r="GU98" s="219"/>
      <c r="GV98" s="219"/>
      <c r="GW98" s="219"/>
      <c r="GX98" s="219"/>
      <c r="GY98" s="219"/>
      <c r="GZ98" s="219"/>
      <c r="HA98" s="219"/>
      <c r="HB98" s="219"/>
      <c r="HC98" s="219"/>
      <c r="HD98" s="219"/>
      <c r="HE98" s="219"/>
      <c r="HF98" s="219"/>
      <c r="HG98" s="219"/>
      <c r="HH98" s="219"/>
      <c r="HI98" s="219"/>
      <c r="HJ98" s="219"/>
      <c r="HK98" s="219"/>
      <c r="HL98" s="219"/>
      <c r="HM98" s="219"/>
      <c r="HN98" s="219"/>
      <c r="HO98" s="219"/>
      <c r="HP98" s="219"/>
      <c r="HQ98" s="219"/>
      <c r="HR98" s="219"/>
      <c r="HS98" s="219"/>
      <c r="HT98" s="219"/>
      <c r="HU98" s="219"/>
      <c r="HV98" s="219"/>
      <c r="HW98" s="219"/>
      <c r="HX98" s="219"/>
      <c r="HY98" s="219"/>
      <c r="HZ98" s="219"/>
      <c r="IA98" s="219"/>
      <c r="IB98" s="219"/>
      <c r="IC98" s="219"/>
      <c r="ID98" s="219"/>
      <c r="IE98" s="219"/>
      <c r="IF98" s="219"/>
      <c r="IG98" s="219"/>
      <c r="IH98" s="219"/>
      <c r="II98" s="219"/>
      <c r="IJ98" s="219"/>
      <c r="IK98" s="219"/>
      <c r="IL98" s="219"/>
      <c r="IM98" s="219"/>
      <c r="IN98" s="219"/>
      <c r="IO98" s="219"/>
      <c r="IP98" s="219"/>
      <c r="IQ98" s="219"/>
      <c r="IR98" s="219"/>
      <c r="IS98" s="219"/>
      <c r="IT98" s="219"/>
      <c r="IU98" s="219"/>
      <c r="IV98" s="219"/>
      <c r="IW98" s="219"/>
      <c r="IX98" s="219"/>
      <c r="IY98" s="219"/>
      <c r="IZ98" s="219"/>
      <c r="JA98" s="219"/>
      <c r="JB98" s="219"/>
      <c r="JC98" s="219"/>
      <c r="JD98" s="219"/>
      <c r="JE98" s="219"/>
      <c r="JF98" s="219"/>
      <c r="JG98" s="219"/>
      <c r="JH98" s="219"/>
      <c r="JI98" s="219"/>
      <c r="JJ98" s="219"/>
      <c r="JK98" s="219"/>
      <c r="JL98" s="219"/>
      <c r="JM98" s="219"/>
      <c r="JN98" s="219"/>
      <c r="JO98" s="219"/>
      <c r="JP98" s="219"/>
      <c r="JQ98" s="219"/>
      <c r="JR98" s="219"/>
      <c r="JS98" s="219"/>
      <c r="JT98" s="219"/>
      <c r="JU98" s="219"/>
      <c r="JV98" s="219"/>
      <c r="JW98" s="219"/>
      <c r="JX98" s="219"/>
      <c r="JY98" s="219"/>
      <c r="JZ98" s="219"/>
      <c r="KA98" s="219"/>
      <c r="KB98" s="219"/>
      <c r="KC98" s="219"/>
      <c r="KD98" s="219"/>
      <c r="KE98" s="219"/>
      <c r="KF98" s="219"/>
      <c r="KG98" s="219"/>
      <c r="KH98" s="219"/>
      <c r="KI98" s="219"/>
      <c r="KJ98" s="219"/>
      <c r="KK98" s="219"/>
      <c r="KL98" s="219"/>
      <c r="KM98" s="219"/>
      <c r="KN98" s="219"/>
      <c r="KO98" s="219"/>
      <c r="KP98" s="219"/>
      <c r="KQ98" s="219"/>
      <c r="KR98" s="219"/>
      <c r="KS98" s="219"/>
      <c r="KT98" s="219"/>
      <c r="KU98" s="219"/>
      <c r="KV98" s="219"/>
      <c r="KW98" s="219"/>
      <c r="KX98" s="219"/>
      <c r="KY98" s="219"/>
      <c r="KZ98" s="219"/>
      <c r="LA98" s="219"/>
      <c r="LB98" s="219"/>
      <c r="LC98" s="219"/>
      <c r="LD98" s="219"/>
      <c r="LE98" s="219"/>
      <c r="LF98" s="219"/>
      <c r="LG98" s="219"/>
      <c r="LH98" s="219"/>
      <c r="LI98" s="219"/>
      <c r="LJ98" s="219"/>
      <c r="LK98" s="219"/>
      <c r="LL98" s="219"/>
      <c r="LM98" s="219"/>
      <c r="LN98" s="219"/>
      <c r="LO98" s="219"/>
      <c r="LP98" s="219"/>
      <c r="LQ98" s="219"/>
      <c r="LR98" s="219"/>
      <c r="LS98" s="219"/>
      <c r="LT98" s="219"/>
      <c r="LU98" s="219"/>
      <c r="LV98" s="219"/>
      <c r="LW98" s="219"/>
      <c r="LX98" s="219"/>
      <c r="LY98" s="219"/>
      <c r="LZ98" s="219"/>
      <c r="MA98" s="219"/>
      <c r="MB98" s="219"/>
      <c r="MC98" s="219"/>
      <c r="MD98" s="219"/>
      <c r="ME98" s="219"/>
      <c r="MF98" s="219"/>
      <c r="MG98" s="219"/>
      <c r="MH98" s="219"/>
      <c r="MI98" s="219"/>
      <c r="MJ98" s="219"/>
      <c r="MK98" s="219"/>
      <c r="ML98" s="219"/>
      <c r="MM98" s="219"/>
      <c r="MN98" s="219"/>
      <c r="MO98" s="219"/>
      <c r="MP98" s="219"/>
      <c r="MQ98" s="219"/>
      <c r="MR98" s="219"/>
      <c r="MS98" s="219"/>
      <c r="MT98" s="219"/>
      <c r="MU98" s="219"/>
      <c r="MV98" s="219"/>
      <c r="MW98" s="219"/>
      <c r="MX98" s="219"/>
      <c r="MY98" s="219"/>
      <c r="MZ98" s="219"/>
      <c r="NA98" s="219"/>
      <c r="NB98" s="219"/>
      <c r="NC98" s="219"/>
      <c r="ND98" s="219"/>
      <c r="NE98" s="219"/>
      <c r="NF98" s="219"/>
      <c r="NG98" s="219"/>
      <c r="NH98" s="219"/>
      <c r="NI98" s="219"/>
      <c r="NJ98" s="219"/>
      <c r="NK98" s="219"/>
      <c r="NL98" s="219"/>
      <c r="NM98" s="219"/>
      <c r="NN98" s="219"/>
      <c r="NO98" s="219"/>
      <c r="NP98" s="219"/>
      <c r="NQ98" s="219"/>
      <c r="NR98" s="219"/>
      <c r="NS98" s="219"/>
      <c r="NT98" s="219"/>
      <c r="NU98" s="219"/>
      <c r="NV98" s="219"/>
      <c r="NW98" s="219"/>
      <c r="NX98" s="219"/>
      <c r="NY98" s="219"/>
      <c r="NZ98" s="219"/>
      <c r="OA98" s="219"/>
      <c r="OB98" s="219"/>
      <c r="OC98" s="219"/>
      <c r="OD98" s="219"/>
      <c r="OE98" s="219"/>
      <c r="OF98" s="219"/>
      <c r="OG98" s="219"/>
      <c r="OH98" s="219"/>
      <c r="OI98" s="219"/>
      <c r="OJ98" s="219"/>
      <c r="OK98" s="219"/>
      <c r="OL98" s="219"/>
      <c r="OM98" s="219"/>
      <c r="ON98" s="219"/>
      <c r="OO98" s="219"/>
      <c r="OP98" s="219"/>
      <c r="OQ98" s="219"/>
      <c r="OR98" s="219"/>
      <c r="OS98" s="219"/>
      <c r="OT98" s="219"/>
      <c r="OU98" s="219"/>
      <c r="OV98" s="219"/>
      <c r="OW98" s="219"/>
      <c r="OX98" s="219"/>
      <c r="OY98" s="219"/>
      <c r="OZ98" s="219"/>
      <c r="PA98" s="219"/>
      <c r="PB98" s="219"/>
      <c r="PC98" s="219"/>
      <c r="PD98" s="219"/>
      <c r="PE98" s="219"/>
      <c r="PF98" s="219"/>
      <c r="PG98" s="219"/>
      <c r="PH98" s="219"/>
      <c r="PI98" s="219"/>
      <c r="PJ98" s="219"/>
      <c r="PK98" s="219"/>
      <c r="PL98" s="219"/>
      <c r="PM98" s="219"/>
      <c r="PN98" s="219"/>
      <c r="PO98" s="219"/>
      <c r="PP98" s="219"/>
      <c r="PQ98" s="219"/>
      <c r="PR98" s="219"/>
      <c r="PS98" s="219"/>
      <c r="PT98" s="219"/>
      <c r="PU98" s="219"/>
      <c r="PV98" s="219"/>
      <c r="PW98" s="219"/>
      <c r="PX98" s="219"/>
      <c r="PY98" s="219"/>
      <c r="PZ98" s="219"/>
      <c r="QA98" s="219"/>
      <c r="QB98" s="219"/>
      <c r="QC98" s="219"/>
      <c r="QD98" s="219"/>
      <c r="QE98" s="219"/>
      <c r="QF98" s="219"/>
      <c r="QG98" s="219"/>
      <c r="QH98" s="219"/>
      <c r="QI98" s="219"/>
      <c r="QJ98" s="219"/>
      <c r="QK98" s="219"/>
      <c r="QL98" s="219"/>
      <c r="QM98" s="219"/>
      <c r="QN98" s="219"/>
      <c r="QO98" s="219"/>
      <c r="QP98" s="219"/>
      <c r="QQ98" s="219"/>
      <c r="QR98" s="219"/>
      <c r="QS98" s="219"/>
      <c r="QT98" s="219"/>
      <c r="QU98" s="219"/>
      <c r="QV98" s="219"/>
      <c r="QW98" s="219"/>
      <c r="QX98" s="219"/>
      <c r="QY98" s="219"/>
      <c r="QZ98" s="219"/>
      <c r="RA98" s="219"/>
      <c r="RB98" s="219"/>
      <c r="RC98" s="219"/>
      <c r="RD98" s="219"/>
      <c r="RE98" s="219"/>
      <c r="RF98" s="219"/>
      <c r="RG98" s="219"/>
      <c r="RH98" s="219"/>
      <c r="RI98" s="219"/>
      <c r="RJ98" s="219"/>
      <c r="RK98" s="219"/>
      <c r="RL98" s="219"/>
      <c r="RM98" s="219"/>
      <c r="RN98" s="219"/>
      <c r="RO98" s="219"/>
      <c r="RP98" s="219"/>
      <c r="RQ98" s="219"/>
      <c r="RR98" s="219"/>
      <c r="RS98" s="219"/>
      <c r="RT98" s="219"/>
      <c r="RU98" s="219"/>
      <c r="RV98" s="219"/>
      <c r="RW98" s="219"/>
      <c r="RX98" s="219"/>
      <c r="RY98" s="219"/>
      <c r="RZ98" s="219"/>
      <c r="SA98" s="219"/>
      <c r="SB98" s="219"/>
      <c r="SC98" s="219"/>
      <c r="SD98" s="219"/>
      <c r="SE98" s="219"/>
      <c r="SF98" s="219"/>
      <c r="SG98" s="219"/>
      <c r="SH98" s="219"/>
      <c r="SI98" s="219"/>
      <c r="SJ98" s="219"/>
      <c r="SK98" s="219"/>
      <c r="SL98" s="219"/>
      <c r="SM98" s="219"/>
      <c r="SN98" s="219"/>
      <c r="SO98" s="219"/>
      <c r="SP98" s="219"/>
      <c r="SQ98" s="219"/>
      <c r="SR98" s="219"/>
      <c r="SS98" s="219"/>
      <c r="ST98" s="219"/>
      <c r="SU98" s="219"/>
      <c r="SV98" s="219"/>
      <c r="SW98" s="219"/>
      <c r="SX98" s="219"/>
      <c r="SY98" s="219"/>
      <c r="SZ98" s="219"/>
      <c r="TA98" s="219"/>
      <c r="TB98" s="219"/>
      <c r="TC98" s="219"/>
      <c r="TD98" s="219"/>
      <c r="TE98" s="219"/>
      <c r="TF98" s="219"/>
      <c r="TG98" s="219"/>
      <c r="TH98" s="219"/>
      <c r="TI98" s="219"/>
      <c r="TJ98" s="219"/>
      <c r="TK98" s="219"/>
      <c r="TL98" s="219"/>
      <c r="TM98" s="219"/>
      <c r="TN98" s="219"/>
      <c r="TO98" s="219"/>
      <c r="TP98" s="219"/>
      <c r="TQ98" s="219"/>
      <c r="TR98" s="219"/>
      <c r="TS98" s="219"/>
      <c r="TT98" s="219"/>
      <c r="TU98" s="219"/>
      <c r="TV98" s="219"/>
      <c r="TW98" s="219"/>
      <c r="TX98" s="219"/>
      <c r="TY98" s="219"/>
      <c r="TZ98" s="219"/>
      <c r="UA98" s="219"/>
      <c r="UB98" s="219"/>
      <c r="UC98" s="219"/>
      <c r="UD98" s="219"/>
      <c r="UE98" s="219"/>
      <c r="UF98" s="219"/>
      <c r="UG98" s="219"/>
      <c r="UH98" s="219"/>
      <c r="UI98" s="219"/>
      <c r="UJ98" s="219"/>
      <c r="UK98" s="219"/>
      <c r="UL98" s="219"/>
      <c r="UM98" s="219"/>
      <c r="UN98" s="219"/>
      <c r="UO98" s="219"/>
      <c r="UP98" s="219"/>
      <c r="UQ98" s="219"/>
      <c r="UR98" s="219"/>
      <c r="US98" s="219"/>
      <c r="UT98" s="219"/>
      <c r="UU98" s="219"/>
      <c r="UV98" s="219"/>
      <c r="UW98" s="219"/>
      <c r="UX98" s="219"/>
      <c r="UY98" s="219"/>
      <c r="UZ98" s="219"/>
      <c r="VA98" s="219"/>
      <c r="VB98" s="219"/>
      <c r="VC98" s="219"/>
      <c r="VD98" s="219"/>
      <c r="VE98" s="219"/>
      <c r="VF98" s="219"/>
      <c r="VG98" s="219"/>
      <c r="VH98" s="219"/>
      <c r="VI98" s="219"/>
      <c r="VJ98" s="219"/>
      <c r="VK98" s="219"/>
      <c r="VL98" s="219"/>
      <c r="VM98" s="219"/>
      <c r="VN98" s="219"/>
      <c r="VO98" s="219"/>
      <c r="VP98" s="219"/>
      <c r="VQ98" s="219"/>
      <c r="VR98" s="219"/>
      <c r="VS98" s="219"/>
      <c r="VT98" s="219"/>
      <c r="VU98" s="219"/>
      <c r="VV98" s="219"/>
      <c r="VW98" s="219"/>
      <c r="VX98" s="219"/>
      <c r="VY98" s="219"/>
      <c r="VZ98" s="219"/>
      <c r="WA98" s="219"/>
      <c r="WB98" s="219"/>
      <c r="WC98" s="219"/>
      <c r="WD98" s="219"/>
      <c r="WE98" s="219"/>
      <c r="WF98" s="219"/>
      <c r="WG98" s="219"/>
      <c r="WH98" s="219"/>
      <c r="WI98" s="219"/>
      <c r="WJ98" s="219"/>
      <c r="WK98" s="219"/>
      <c r="WL98" s="219"/>
      <c r="WM98" s="219"/>
      <c r="WN98" s="219"/>
      <c r="WO98" s="219"/>
      <c r="WP98" s="219"/>
      <c r="WQ98" s="219"/>
      <c r="WR98" s="219"/>
      <c r="WS98" s="219"/>
      <c r="WT98" s="219"/>
      <c r="WU98" s="219"/>
      <c r="WV98" s="219"/>
      <c r="WW98" s="219"/>
      <c r="WX98" s="219"/>
      <c r="WY98" s="219"/>
      <c r="WZ98" s="219"/>
      <c r="XA98" s="219"/>
      <c r="XB98" s="219"/>
      <c r="XC98" s="219"/>
      <c r="XD98" s="219"/>
      <c r="XE98" s="219"/>
      <c r="XF98" s="219"/>
      <c r="XG98" s="219"/>
      <c r="XH98" s="219"/>
      <c r="XI98" s="219"/>
      <c r="XJ98" s="219"/>
      <c r="XK98" s="219"/>
      <c r="XL98" s="219"/>
      <c r="XM98" s="219"/>
      <c r="XN98" s="219"/>
      <c r="XO98" s="219"/>
      <c r="XP98" s="219"/>
      <c r="XQ98" s="219"/>
      <c r="XR98" s="219"/>
      <c r="XS98" s="219"/>
      <c r="XT98" s="219"/>
      <c r="XU98" s="219"/>
      <c r="XV98" s="219"/>
      <c r="XW98" s="219"/>
      <c r="XX98" s="219"/>
      <c r="XY98" s="219"/>
      <c r="XZ98" s="219"/>
      <c r="YA98" s="219"/>
      <c r="YB98" s="219"/>
      <c r="YC98" s="219"/>
      <c r="YD98" s="219"/>
      <c r="YE98" s="219"/>
      <c r="YF98" s="219"/>
      <c r="YG98" s="219"/>
      <c r="YH98" s="219"/>
      <c r="YI98" s="219"/>
      <c r="YJ98" s="219"/>
      <c r="YK98" s="219"/>
      <c r="YL98" s="219"/>
      <c r="YM98" s="219"/>
      <c r="YN98" s="219"/>
      <c r="YO98" s="219"/>
      <c r="YP98" s="219"/>
      <c r="YQ98" s="219"/>
      <c r="YR98" s="219"/>
      <c r="YS98" s="219"/>
      <c r="YT98" s="219"/>
      <c r="YU98" s="219"/>
      <c r="YV98" s="219"/>
      <c r="YW98" s="219"/>
      <c r="YX98" s="219"/>
      <c r="YY98" s="219"/>
      <c r="YZ98" s="219"/>
      <c r="ZA98" s="219"/>
      <c r="ZB98" s="219"/>
      <c r="ZC98" s="219"/>
      <c r="ZD98" s="219"/>
      <c r="ZE98" s="219"/>
      <c r="ZF98" s="219"/>
      <c r="ZG98" s="219"/>
      <c r="ZH98" s="219"/>
      <c r="ZI98" s="219"/>
      <c r="ZJ98" s="219"/>
      <c r="ZK98" s="219"/>
      <c r="ZL98" s="219"/>
      <c r="ZM98" s="219"/>
      <c r="ZN98" s="219"/>
      <c r="ZO98" s="219"/>
      <c r="ZP98" s="219"/>
      <c r="ZQ98" s="219"/>
      <c r="ZR98" s="219"/>
      <c r="ZS98" s="219"/>
      <c r="ZT98" s="219"/>
      <c r="ZU98" s="219"/>
      <c r="ZV98" s="219"/>
      <c r="ZW98" s="219"/>
      <c r="ZX98" s="219"/>
      <c r="ZY98" s="219"/>
      <c r="ZZ98" s="219"/>
      <c r="AAA98" s="219"/>
      <c r="AAB98" s="219"/>
      <c r="AAC98" s="219"/>
      <c r="AAD98" s="219"/>
      <c r="AAE98" s="219"/>
      <c r="AAF98" s="219"/>
      <c r="AAG98" s="219"/>
      <c r="AAH98" s="219"/>
      <c r="AAI98" s="219"/>
      <c r="AAJ98" s="219"/>
      <c r="AAK98" s="219"/>
      <c r="AAL98" s="219"/>
      <c r="AAM98" s="219"/>
      <c r="AAN98" s="219"/>
      <c r="AAO98" s="219"/>
      <c r="AAP98" s="219"/>
      <c r="AAQ98" s="219"/>
      <c r="AAR98" s="219"/>
      <c r="AAS98" s="219"/>
      <c r="AAT98" s="219"/>
      <c r="AAU98" s="219"/>
      <c r="AAV98" s="219"/>
      <c r="AAW98" s="219"/>
      <c r="AAX98" s="219"/>
      <c r="AAY98" s="219"/>
      <c r="AAZ98" s="219"/>
      <c r="ABA98" s="219"/>
      <c r="ABB98" s="219"/>
      <c r="ABC98" s="219"/>
      <c r="ABD98" s="219"/>
      <c r="ABE98" s="219"/>
      <c r="ABF98" s="219"/>
      <c r="ABG98" s="219"/>
      <c r="ABH98" s="219"/>
      <c r="ABI98" s="219"/>
      <c r="ABJ98" s="219"/>
      <c r="ABK98" s="219"/>
      <c r="ABL98" s="219"/>
      <c r="ABM98" s="219"/>
      <c r="ABN98" s="219"/>
      <c r="ABO98" s="219"/>
      <c r="ABP98" s="219"/>
      <c r="ABQ98" s="219"/>
      <c r="ABR98" s="219"/>
      <c r="ABS98" s="219"/>
      <c r="ABT98" s="219"/>
      <c r="ABU98" s="219"/>
      <c r="ABV98" s="219"/>
      <c r="ABW98" s="219"/>
      <c r="ABX98" s="219"/>
      <c r="ABY98" s="219"/>
      <c r="ABZ98" s="219"/>
      <c r="ACA98" s="219"/>
      <c r="ACB98" s="219"/>
      <c r="ACC98" s="219"/>
      <c r="ACD98" s="219"/>
      <c r="ACE98" s="219"/>
      <c r="ACF98" s="219"/>
      <c r="ACG98" s="219"/>
      <c r="ACH98" s="219"/>
      <c r="ACI98" s="219"/>
      <c r="ACJ98" s="219"/>
      <c r="ACK98" s="219"/>
      <c r="ACL98" s="219"/>
      <c r="ACM98" s="219"/>
      <c r="ACN98" s="219"/>
      <c r="ACO98" s="219"/>
      <c r="ACP98" s="219"/>
      <c r="ACQ98" s="219"/>
      <c r="ACR98" s="219"/>
      <c r="ACS98" s="219"/>
      <c r="ACT98" s="219"/>
      <c r="ACU98" s="219"/>
      <c r="ACV98" s="219"/>
      <c r="ACW98" s="219"/>
      <c r="ACX98" s="219"/>
      <c r="ACY98" s="219"/>
      <c r="ACZ98" s="219"/>
      <c r="ADA98" s="219"/>
      <c r="ADB98" s="219"/>
      <c r="ADC98" s="219"/>
      <c r="ADD98" s="219"/>
      <c r="ADE98" s="219"/>
      <c r="ADF98" s="219"/>
      <c r="ADG98" s="219"/>
      <c r="ADH98" s="219"/>
      <c r="ADI98" s="219"/>
      <c r="ADJ98" s="219"/>
      <c r="ADK98" s="219"/>
      <c r="ADL98" s="219"/>
      <c r="ADM98" s="219"/>
      <c r="ADN98" s="219"/>
      <c r="ADO98" s="219"/>
      <c r="ADP98" s="219"/>
      <c r="ADQ98" s="219"/>
      <c r="ADR98" s="219"/>
      <c r="ADS98" s="219"/>
      <c r="ADT98" s="219"/>
      <c r="ADU98" s="219"/>
      <c r="ADV98" s="219"/>
      <c r="ADW98" s="219"/>
      <c r="ADX98" s="219"/>
      <c r="ADY98" s="219"/>
      <c r="ADZ98" s="219"/>
      <c r="AEA98" s="219"/>
      <c r="AEB98" s="219"/>
      <c r="AEC98" s="219"/>
      <c r="AED98" s="219"/>
      <c r="AEE98" s="219"/>
      <c r="AEF98" s="219"/>
      <c r="AEG98" s="219"/>
      <c r="AEH98" s="219"/>
      <c r="AEI98" s="219"/>
      <c r="AEJ98" s="219"/>
      <c r="AEK98" s="219"/>
      <c r="AEL98" s="219"/>
      <c r="AEM98" s="219"/>
      <c r="AEN98" s="219"/>
      <c r="AEO98" s="219"/>
      <c r="AEP98" s="219"/>
      <c r="AEQ98" s="219"/>
      <c r="AER98" s="219"/>
      <c r="AES98" s="219"/>
      <c r="AET98" s="219"/>
      <c r="AEU98" s="219"/>
      <c r="AEV98" s="219"/>
      <c r="AEW98" s="219"/>
      <c r="AEX98" s="219"/>
      <c r="AEY98" s="219"/>
      <c r="AEZ98" s="219"/>
      <c r="AFA98" s="219"/>
      <c r="AFB98" s="219"/>
      <c r="AFC98" s="219"/>
      <c r="AFD98" s="219"/>
      <c r="AFE98" s="219"/>
      <c r="AFF98" s="219"/>
      <c r="AFG98" s="219"/>
      <c r="AFH98" s="219"/>
      <c r="AFI98" s="219"/>
      <c r="AFJ98" s="219"/>
      <c r="AFK98" s="219"/>
      <c r="AFL98" s="219"/>
      <c r="AFM98" s="219"/>
      <c r="AFN98" s="219"/>
      <c r="AFO98" s="219"/>
      <c r="AFP98" s="219"/>
      <c r="AFQ98" s="219"/>
      <c r="AFR98" s="219"/>
      <c r="AFS98" s="219"/>
      <c r="AFT98" s="219"/>
      <c r="AFU98" s="219"/>
      <c r="AFV98" s="219"/>
      <c r="AFW98" s="219"/>
      <c r="AFX98" s="219"/>
      <c r="AFY98" s="219"/>
      <c r="AFZ98" s="219"/>
      <c r="AGA98" s="219"/>
      <c r="AGB98" s="219"/>
      <c r="AGC98" s="219"/>
      <c r="AGD98" s="219"/>
      <c r="AGE98" s="219"/>
      <c r="AGF98" s="219"/>
      <c r="AGG98" s="219"/>
      <c r="AGH98" s="219"/>
      <c r="AGI98" s="219"/>
      <c r="AGJ98" s="219"/>
      <c r="AGK98" s="219"/>
      <c r="AGL98" s="219"/>
      <c r="AGM98" s="219"/>
      <c r="AGN98" s="219"/>
      <c r="AGO98" s="219"/>
      <c r="AGP98" s="219"/>
      <c r="AGQ98" s="219"/>
      <c r="AGR98" s="219"/>
      <c r="AGS98" s="219"/>
      <c r="AGT98" s="219"/>
      <c r="AGU98" s="219"/>
      <c r="AGV98" s="219"/>
      <c r="AGW98" s="219"/>
      <c r="AGX98" s="219"/>
      <c r="AGY98" s="219"/>
      <c r="AGZ98" s="219"/>
      <c r="AHA98" s="219"/>
      <c r="AHB98" s="219"/>
      <c r="AHC98" s="219"/>
      <c r="AHD98" s="219"/>
      <c r="AHE98" s="219"/>
      <c r="AHF98" s="219"/>
      <c r="AHG98" s="219"/>
      <c r="AHH98" s="219"/>
      <c r="AHI98" s="219"/>
      <c r="AHJ98" s="219"/>
      <c r="AHK98" s="219"/>
      <c r="AHL98" s="219"/>
      <c r="AHM98" s="219"/>
      <c r="AHN98" s="219"/>
      <c r="AHO98" s="219"/>
      <c r="AHP98" s="219"/>
      <c r="AHQ98" s="219"/>
      <c r="AHR98" s="219"/>
      <c r="AHS98" s="219"/>
      <c r="AHT98" s="219"/>
      <c r="AHU98" s="219"/>
      <c r="AHV98" s="219"/>
      <c r="AHW98" s="219"/>
      <c r="AHX98" s="219"/>
      <c r="AHY98" s="219"/>
      <c r="AHZ98" s="219"/>
      <c r="AIA98" s="219"/>
      <c r="AIB98" s="219"/>
      <c r="AIC98" s="219"/>
      <c r="AID98" s="219"/>
      <c r="AIE98" s="219"/>
      <c r="AIF98" s="219"/>
      <c r="AIG98" s="219"/>
      <c r="AIH98" s="219"/>
      <c r="AII98" s="219"/>
      <c r="AIJ98" s="219"/>
      <c r="AIK98" s="219"/>
      <c r="AIL98" s="219"/>
      <c r="AIM98" s="219"/>
      <c r="AIN98" s="219"/>
      <c r="AIO98" s="219"/>
      <c r="AIP98" s="219"/>
      <c r="AIQ98" s="219"/>
      <c r="AIR98" s="219"/>
      <c r="AIS98" s="219"/>
      <c r="AIT98" s="219"/>
      <c r="AIU98" s="219"/>
      <c r="AIV98" s="219"/>
      <c r="AIW98" s="219"/>
      <c r="AIX98" s="219"/>
      <c r="AIY98" s="219"/>
      <c r="AIZ98" s="219"/>
      <c r="AJA98" s="219"/>
      <c r="AJB98" s="219"/>
      <c r="AJC98" s="219"/>
      <c r="AJD98" s="219"/>
      <c r="AJE98" s="219"/>
      <c r="AJF98" s="219"/>
      <c r="AJG98" s="219"/>
      <c r="AJH98" s="219"/>
      <c r="AJI98" s="219"/>
      <c r="AJJ98" s="219"/>
      <c r="AJK98" s="219"/>
      <c r="AJL98" s="219"/>
      <c r="AJM98" s="219"/>
      <c r="AJN98" s="219"/>
      <c r="AJO98" s="219"/>
      <c r="AJP98" s="219"/>
      <c r="AJQ98" s="219"/>
      <c r="AJR98" s="219"/>
      <c r="AJS98" s="219"/>
      <c r="AJT98" s="219"/>
      <c r="AJU98" s="219"/>
      <c r="AJV98" s="219"/>
      <c r="AJW98" s="219"/>
      <c r="AJX98" s="219"/>
      <c r="AJY98" s="219"/>
      <c r="AJZ98" s="219"/>
      <c r="AKA98" s="219"/>
      <c r="AKB98" s="219"/>
      <c r="AKC98" s="219"/>
      <c r="AKD98" s="219"/>
      <c r="AKE98" s="219"/>
      <c r="AKF98" s="219"/>
      <c r="AKG98" s="219"/>
      <c r="AKH98" s="219"/>
      <c r="AKI98" s="219"/>
      <c r="AKJ98" s="219"/>
      <c r="AKK98" s="219"/>
      <c r="AKL98" s="219"/>
      <c r="AKM98" s="219"/>
      <c r="AKN98" s="219"/>
      <c r="AKO98" s="219"/>
      <c r="AKP98" s="219"/>
      <c r="AKQ98" s="219"/>
      <c r="AKR98" s="219"/>
      <c r="AKS98" s="219"/>
      <c r="AKT98" s="219"/>
      <c r="AKU98" s="219"/>
      <c r="AKV98" s="219"/>
      <c r="AKW98" s="219"/>
      <c r="AKX98" s="219"/>
      <c r="AKY98" s="219"/>
      <c r="AKZ98" s="219"/>
      <c r="ALA98" s="219"/>
      <c r="ALB98" s="219"/>
      <c r="ALC98" s="219"/>
      <c r="ALD98" s="219"/>
      <c r="ALE98" s="219"/>
      <c r="ALF98" s="219"/>
      <c r="ALG98" s="219"/>
      <c r="ALH98" s="219"/>
      <c r="ALI98" s="219"/>
      <c r="ALJ98" s="219"/>
      <c r="ALK98" s="219"/>
      <c r="ALL98" s="219"/>
      <c r="ALM98" s="219"/>
      <c r="ALN98" s="219"/>
      <c r="ALO98" s="219"/>
      <c r="ALP98" s="219"/>
      <c r="ALQ98" s="219"/>
      <c r="ALR98" s="219"/>
      <c r="ALS98" s="219"/>
      <c r="ALT98" s="219"/>
      <c r="ALU98" s="219"/>
      <c r="ALV98" s="219"/>
      <c r="ALW98" s="219"/>
      <c r="ALX98" s="219"/>
      <c r="ALY98" s="219"/>
      <c r="ALZ98" s="219"/>
      <c r="AMA98" s="219"/>
      <c r="AMB98" s="219"/>
      <c r="AMC98" s="219"/>
      <c r="AMD98" s="219"/>
      <c r="AME98" s="219"/>
      <c r="AMF98" s="219"/>
      <c r="AMG98" s="219"/>
      <c r="AMH98" s="219"/>
      <c r="AMI98" s="219"/>
      <c r="AMJ98" s="219"/>
      <c r="AMK98" s="219"/>
      <c r="AML98" s="219"/>
      <c r="AMM98" s="219"/>
      <c r="AMN98" s="219"/>
      <c r="AMO98" s="219"/>
      <c r="AMP98" s="219"/>
      <c r="AMQ98" s="219"/>
      <c r="AMR98" s="219"/>
      <c r="AMS98" s="219"/>
      <c r="AMT98" s="219"/>
      <c r="AMU98" s="219"/>
      <c r="AMV98" s="219"/>
      <c r="AMW98" s="219"/>
      <c r="AMX98" s="219"/>
      <c r="AMY98" s="219"/>
      <c r="AMZ98" s="219"/>
      <c r="ANA98" s="219"/>
      <c r="ANB98" s="219"/>
      <c r="ANC98" s="219"/>
      <c r="AND98" s="219"/>
      <c r="ANE98" s="219"/>
      <c r="ANF98" s="219"/>
      <c r="ANG98" s="219"/>
      <c r="ANH98" s="219"/>
      <c r="ANI98" s="219"/>
      <c r="ANJ98" s="219"/>
      <c r="ANK98" s="219"/>
      <c r="ANL98" s="219"/>
      <c r="ANM98" s="219"/>
      <c r="ANN98" s="219"/>
      <c r="ANO98" s="219"/>
      <c r="ANP98" s="219"/>
      <c r="ANQ98" s="219"/>
      <c r="ANR98" s="219"/>
      <c r="ANS98" s="219"/>
      <c r="ANT98" s="219"/>
      <c r="ANU98" s="219"/>
      <c r="ANV98" s="219"/>
      <c r="ANW98" s="219"/>
      <c r="ANX98" s="219"/>
      <c r="ANY98" s="219"/>
      <c r="ANZ98" s="219"/>
      <c r="AOA98" s="219"/>
      <c r="AOB98" s="219"/>
      <c r="AOC98" s="219"/>
      <c r="AOD98" s="219"/>
      <c r="AOE98" s="219"/>
      <c r="AOF98" s="219"/>
      <c r="AOG98" s="219"/>
      <c r="AOH98" s="219"/>
      <c r="AOI98" s="219"/>
      <c r="AOJ98" s="219"/>
      <c r="AOK98" s="219"/>
      <c r="AOL98" s="219"/>
      <c r="AOM98" s="219"/>
      <c r="AON98" s="219"/>
      <c r="AOO98" s="219"/>
      <c r="AOP98" s="219"/>
      <c r="AOQ98" s="219"/>
      <c r="AOR98" s="219"/>
      <c r="AOS98" s="219"/>
      <c r="AOT98" s="219"/>
      <c r="AOU98" s="219"/>
      <c r="AOV98" s="219"/>
      <c r="AOW98" s="219"/>
      <c r="AOX98" s="219"/>
      <c r="AOY98" s="219"/>
      <c r="AOZ98" s="219"/>
      <c r="APA98" s="219"/>
      <c r="APB98" s="219"/>
      <c r="APC98" s="219"/>
      <c r="APD98" s="219"/>
      <c r="APE98" s="219"/>
      <c r="APF98" s="219"/>
      <c r="APG98" s="219"/>
      <c r="APH98" s="219"/>
      <c r="API98" s="219"/>
      <c r="APJ98" s="219"/>
      <c r="APK98" s="219"/>
      <c r="APL98" s="219"/>
      <c r="APM98" s="219"/>
      <c r="APN98" s="219"/>
      <c r="APO98" s="219"/>
      <c r="APP98" s="219"/>
      <c r="APQ98" s="219"/>
      <c r="APR98" s="219"/>
      <c r="APS98" s="219"/>
      <c r="APT98" s="219"/>
      <c r="APU98" s="219"/>
      <c r="APV98" s="219"/>
      <c r="APW98" s="219"/>
      <c r="APX98" s="219"/>
      <c r="APY98" s="219"/>
      <c r="APZ98" s="219"/>
      <c r="AQA98" s="219"/>
      <c r="AQB98" s="219"/>
      <c r="AQC98" s="219"/>
      <c r="AQD98" s="219"/>
      <c r="AQE98" s="219"/>
      <c r="AQF98" s="219"/>
      <c r="AQG98" s="219"/>
      <c r="AQH98" s="219"/>
      <c r="AQI98" s="219"/>
      <c r="AQJ98" s="219"/>
      <c r="AQK98" s="219"/>
      <c r="AQL98" s="219"/>
      <c r="AQM98" s="219"/>
      <c r="AQN98" s="219"/>
      <c r="AQO98" s="219"/>
      <c r="AQP98" s="219"/>
      <c r="AQQ98" s="219"/>
      <c r="AQR98" s="219"/>
      <c r="AQS98" s="219"/>
      <c r="AQT98" s="219"/>
      <c r="AQU98" s="219"/>
      <c r="AQV98" s="219"/>
      <c r="AQW98" s="219"/>
      <c r="AQX98" s="219"/>
      <c r="AQY98" s="219"/>
      <c r="AQZ98" s="219"/>
      <c r="ARA98" s="219"/>
      <c r="ARB98" s="219"/>
      <c r="ARC98" s="219"/>
      <c r="ARD98" s="219"/>
      <c r="ARE98" s="219"/>
      <c r="ARF98" s="219"/>
      <c r="ARG98" s="219"/>
      <c r="ARH98" s="219"/>
      <c r="ARI98" s="219"/>
      <c r="ARJ98" s="219"/>
      <c r="ARK98" s="219"/>
      <c r="ARL98" s="219"/>
      <c r="ARM98" s="219"/>
      <c r="ARN98" s="219"/>
      <c r="ARO98" s="219"/>
      <c r="ARP98" s="219"/>
      <c r="ARQ98" s="219"/>
      <c r="ARR98" s="219"/>
      <c r="ARS98" s="219"/>
      <c r="ART98" s="219"/>
      <c r="ARU98" s="219"/>
      <c r="ARV98" s="219"/>
      <c r="ARW98" s="219"/>
      <c r="ARX98" s="219"/>
      <c r="ARY98" s="219"/>
      <c r="ARZ98" s="219"/>
      <c r="ASA98" s="219"/>
      <c r="ASB98" s="219"/>
      <c r="ASC98" s="219"/>
      <c r="ASD98" s="219"/>
      <c r="ASE98" s="219"/>
      <c r="ASF98" s="219"/>
      <c r="ASG98" s="219"/>
      <c r="ASH98" s="219"/>
      <c r="ASI98" s="219"/>
      <c r="ASJ98" s="219"/>
      <c r="ASK98" s="219"/>
      <c r="ASL98" s="219"/>
      <c r="ASM98" s="219"/>
      <c r="ASN98" s="219"/>
      <c r="ASO98" s="219"/>
      <c r="ASP98" s="219"/>
      <c r="ASQ98" s="219"/>
      <c r="ASR98" s="219"/>
      <c r="ASS98" s="219"/>
      <c r="AST98" s="219"/>
      <c r="ASU98" s="219"/>
      <c r="ASV98" s="219"/>
      <c r="ASW98" s="219"/>
      <c r="ASX98" s="219"/>
      <c r="ASY98" s="219"/>
      <c r="ASZ98" s="219"/>
      <c r="ATA98" s="219"/>
      <c r="ATB98" s="219"/>
      <c r="ATC98" s="219"/>
      <c r="ATD98" s="219"/>
      <c r="ATE98" s="219"/>
      <c r="ATF98" s="219"/>
      <c r="ATG98" s="219"/>
      <c r="ATH98" s="219"/>
      <c r="ATI98" s="219"/>
      <c r="ATJ98" s="219"/>
      <c r="ATK98" s="219"/>
      <c r="ATL98" s="219"/>
      <c r="ATM98" s="219"/>
      <c r="ATN98" s="219"/>
      <c r="ATO98" s="219"/>
      <c r="ATP98" s="219"/>
      <c r="ATQ98" s="219"/>
      <c r="ATR98" s="219"/>
      <c r="ATS98" s="219"/>
      <c r="ATT98" s="219"/>
      <c r="ATU98" s="219"/>
      <c r="ATV98" s="219"/>
      <c r="ATW98" s="219"/>
      <c r="ATX98" s="219"/>
      <c r="ATY98" s="219"/>
      <c r="ATZ98" s="219"/>
      <c r="AUA98" s="219"/>
      <c r="AUB98" s="219"/>
      <c r="AUC98" s="219"/>
      <c r="AUD98" s="219"/>
      <c r="AUE98" s="219"/>
      <c r="AUF98" s="219"/>
      <c r="AUG98" s="219"/>
      <c r="AUH98" s="219"/>
      <c r="AUI98" s="219"/>
      <c r="AUJ98" s="219"/>
      <c r="AUK98" s="219"/>
      <c r="AUL98" s="219"/>
      <c r="AUM98" s="219"/>
      <c r="AUN98" s="219"/>
      <c r="AUO98" s="219"/>
      <c r="AUP98" s="219"/>
      <c r="AUQ98" s="219"/>
      <c r="AUR98" s="219"/>
      <c r="AUS98" s="219"/>
      <c r="AUT98" s="219"/>
      <c r="AUU98" s="219"/>
      <c r="AUV98" s="219"/>
      <c r="AUW98" s="219"/>
      <c r="AUX98" s="219"/>
      <c r="AUY98" s="219"/>
      <c r="AUZ98" s="219"/>
      <c r="AVA98" s="219"/>
      <c r="AVB98" s="219"/>
      <c r="AVC98" s="219"/>
      <c r="AVD98" s="219"/>
      <c r="AVE98" s="219"/>
      <c r="AVF98" s="219"/>
      <c r="AVG98" s="219"/>
      <c r="AVH98" s="219"/>
      <c r="AVI98" s="219"/>
      <c r="AVJ98" s="219"/>
      <c r="AVK98" s="219"/>
      <c r="AVL98" s="219"/>
      <c r="AVM98" s="219"/>
      <c r="AVN98" s="219"/>
      <c r="AVO98" s="219"/>
      <c r="AVP98" s="219"/>
      <c r="AVQ98" s="219"/>
      <c r="AVR98" s="219"/>
      <c r="AVS98" s="219"/>
      <c r="AVT98" s="219"/>
      <c r="AVU98" s="219"/>
      <c r="AVV98" s="219"/>
      <c r="AVW98" s="219"/>
      <c r="AVX98" s="219"/>
      <c r="AVY98" s="219"/>
      <c r="AVZ98" s="219"/>
      <c r="AWA98" s="219"/>
      <c r="AWB98" s="219"/>
      <c r="AWC98" s="219"/>
      <c r="AWD98" s="219"/>
      <c r="AWE98" s="219"/>
      <c r="AWF98" s="219"/>
      <c r="AWG98" s="219"/>
      <c r="AWH98" s="219"/>
      <c r="AWI98" s="219"/>
      <c r="AWJ98" s="219"/>
      <c r="AWK98" s="219"/>
      <c r="AWL98" s="219"/>
      <c r="AWM98" s="219"/>
      <c r="AWN98" s="219"/>
      <c r="AWO98" s="219"/>
      <c r="AWP98" s="219"/>
      <c r="AWQ98" s="219"/>
      <c r="AWR98" s="219"/>
      <c r="AWS98" s="219"/>
      <c r="AWT98" s="219"/>
      <c r="AWU98" s="219"/>
      <c r="AWV98" s="219"/>
      <c r="AWW98" s="219"/>
      <c r="AWX98" s="219"/>
      <c r="AWY98" s="219"/>
      <c r="AWZ98" s="219"/>
      <c r="AXA98" s="219"/>
      <c r="AXB98" s="219"/>
      <c r="AXC98" s="219"/>
      <c r="AXD98" s="219"/>
      <c r="AXE98" s="219"/>
      <c r="AXF98" s="219"/>
      <c r="AXG98" s="219"/>
      <c r="AXH98" s="219"/>
      <c r="AXI98" s="219"/>
      <c r="AXJ98" s="219"/>
      <c r="AXK98" s="219"/>
      <c r="AXL98" s="219"/>
      <c r="AXM98" s="219"/>
      <c r="AXN98" s="219"/>
      <c r="AXO98" s="219"/>
      <c r="AXP98" s="219"/>
      <c r="AXQ98" s="219"/>
      <c r="AXR98" s="219"/>
      <c r="AXS98" s="219"/>
      <c r="AXT98" s="219"/>
      <c r="AXU98" s="219"/>
      <c r="AXV98" s="219"/>
      <c r="AXW98" s="219"/>
      <c r="AXX98" s="219"/>
      <c r="AXY98" s="219"/>
      <c r="AXZ98" s="219"/>
      <c r="AYA98" s="219"/>
      <c r="AYB98" s="219"/>
      <c r="AYC98" s="219"/>
      <c r="AYD98" s="219"/>
      <c r="AYE98" s="219"/>
      <c r="AYF98" s="219"/>
      <c r="AYG98" s="219"/>
      <c r="AYH98" s="219"/>
      <c r="AYI98" s="219"/>
      <c r="AYJ98" s="219"/>
      <c r="AYK98" s="219"/>
      <c r="AYL98" s="219"/>
      <c r="AYM98" s="219"/>
      <c r="AYN98" s="219"/>
      <c r="AYO98" s="219"/>
      <c r="AYP98" s="219"/>
      <c r="AYQ98" s="219"/>
      <c r="AYR98" s="219"/>
      <c r="AYS98" s="219"/>
      <c r="AYT98" s="219"/>
      <c r="AYU98" s="219"/>
      <c r="AYV98" s="219"/>
      <c r="AYW98" s="219"/>
      <c r="AYX98" s="219"/>
      <c r="AYY98" s="219"/>
      <c r="AYZ98" s="219"/>
      <c r="AZA98" s="219"/>
      <c r="AZB98" s="219"/>
      <c r="AZC98" s="219"/>
      <c r="AZD98" s="219"/>
      <c r="AZE98" s="219"/>
      <c r="AZF98" s="219"/>
      <c r="AZG98" s="219"/>
      <c r="AZH98" s="219"/>
      <c r="AZI98" s="219"/>
      <c r="AZJ98" s="219"/>
      <c r="AZK98" s="219"/>
      <c r="AZL98" s="219"/>
      <c r="AZM98" s="219"/>
      <c r="AZN98" s="219"/>
      <c r="AZO98" s="219"/>
      <c r="AZP98" s="219"/>
      <c r="AZQ98" s="219"/>
      <c r="AZR98" s="219"/>
      <c r="AZS98" s="219"/>
      <c r="AZT98" s="219"/>
      <c r="AZU98" s="219"/>
      <c r="AZV98" s="219"/>
      <c r="AZW98" s="219"/>
      <c r="AZX98" s="219"/>
      <c r="AZY98" s="219"/>
      <c r="AZZ98" s="219"/>
      <c r="BAA98" s="219"/>
      <c r="BAB98" s="219"/>
      <c r="BAC98" s="219"/>
      <c r="BAD98" s="219"/>
      <c r="BAE98" s="219"/>
      <c r="BAF98" s="219"/>
      <c r="BAG98" s="219"/>
      <c r="BAH98" s="219"/>
      <c r="BAI98" s="219"/>
      <c r="BAJ98" s="219"/>
      <c r="BAK98" s="219"/>
      <c r="BAL98" s="219"/>
      <c r="BAM98" s="219"/>
      <c r="BAN98" s="219"/>
      <c r="BAO98" s="219"/>
      <c r="BAP98" s="219"/>
      <c r="BAQ98" s="219"/>
      <c r="BAR98" s="219"/>
      <c r="BAS98" s="219"/>
      <c r="BAT98" s="219"/>
      <c r="BAU98" s="219"/>
      <c r="BAV98" s="219"/>
      <c r="BAW98" s="219"/>
      <c r="BAX98" s="219"/>
      <c r="BAY98" s="219"/>
      <c r="BAZ98" s="219"/>
      <c r="BBA98" s="219"/>
      <c r="BBB98" s="219"/>
      <c r="BBC98" s="219"/>
      <c r="BBD98" s="219"/>
      <c r="BBE98" s="219"/>
      <c r="BBF98" s="219"/>
      <c r="BBG98" s="219"/>
      <c r="BBH98" s="219"/>
      <c r="BBI98" s="219"/>
      <c r="BBJ98" s="219"/>
      <c r="BBK98" s="219"/>
      <c r="BBL98" s="219"/>
      <c r="BBM98" s="219"/>
      <c r="BBN98" s="219"/>
      <c r="BBO98" s="219"/>
      <c r="BBP98" s="219"/>
      <c r="BBQ98" s="219"/>
      <c r="BBR98" s="219"/>
      <c r="BBS98" s="219"/>
      <c r="BBT98" s="219"/>
      <c r="BBU98" s="219"/>
      <c r="BBV98" s="219"/>
      <c r="BBW98" s="219"/>
      <c r="BBX98" s="219"/>
      <c r="BBY98" s="219"/>
      <c r="BBZ98" s="219"/>
      <c r="BCA98" s="219"/>
      <c r="BCB98" s="219"/>
      <c r="BCC98" s="219"/>
      <c r="BCD98" s="219"/>
      <c r="BCE98" s="219"/>
      <c r="BCF98" s="219"/>
      <c r="BCG98" s="219"/>
      <c r="BCH98" s="219"/>
      <c r="BCI98" s="219"/>
      <c r="BCJ98" s="219"/>
      <c r="BCK98" s="219"/>
      <c r="BCL98" s="219"/>
      <c r="BCM98" s="219"/>
      <c r="BCN98" s="219"/>
      <c r="BCO98" s="219"/>
      <c r="BCP98" s="219"/>
      <c r="BCQ98" s="219"/>
      <c r="BCR98" s="219"/>
      <c r="BCS98" s="219"/>
      <c r="BCT98" s="219"/>
      <c r="BCU98" s="219"/>
      <c r="BCV98" s="219"/>
      <c r="BCW98" s="219"/>
      <c r="BCX98" s="219"/>
      <c r="BCY98" s="219"/>
      <c r="BCZ98" s="219"/>
      <c r="BDA98" s="219"/>
      <c r="BDB98" s="219"/>
      <c r="BDC98" s="219"/>
      <c r="BDD98" s="219"/>
      <c r="BDE98" s="219"/>
      <c r="BDF98" s="219"/>
      <c r="BDG98" s="219"/>
      <c r="BDH98" s="219"/>
      <c r="BDI98" s="219"/>
      <c r="BDJ98" s="219"/>
      <c r="BDK98" s="219"/>
      <c r="BDL98" s="219"/>
      <c r="BDM98" s="219"/>
      <c r="BDN98" s="219"/>
      <c r="BDO98" s="219"/>
      <c r="BDP98" s="219"/>
      <c r="BDQ98" s="219"/>
      <c r="BDR98" s="219"/>
      <c r="BDS98" s="219"/>
      <c r="BDT98" s="219"/>
      <c r="BDU98" s="219"/>
      <c r="BDV98" s="219"/>
      <c r="BDW98" s="219"/>
      <c r="BDX98" s="219"/>
      <c r="BDY98" s="219"/>
      <c r="BDZ98" s="219"/>
      <c r="BEA98" s="219"/>
      <c r="BEB98" s="219"/>
      <c r="BEC98" s="219"/>
      <c r="BED98" s="219"/>
      <c r="BEE98" s="219"/>
      <c r="BEF98" s="219"/>
      <c r="BEG98" s="219"/>
      <c r="BEH98" s="219"/>
      <c r="BEI98" s="219"/>
      <c r="BEJ98" s="219"/>
      <c r="BEK98" s="219"/>
      <c r="BEL98" s="219"/>
      <c r="BEM98" s="219"/>
      <c r="BEN98" s="219"/>
      <c r="BEO98" s="219"/>
      <c r="BEP98" s="219"/>
      <c r="BEQ98" s="219"/>
      <c r="BER98" s="219"/>
      <c r="BES98" s="219"/>
      <c r="BET98" s="219"/>
      <c r="BEU98" s="219"/>
      <c r="BEV98" s="219"/>
      <c r="BEW98" s="219"/>
      <c r="BEX98" s="219"/>
      <c r="BEY98" s="219"/>
      <c r="BEZ98" s="219"/>
      <c r="BFA98" s="219"/>
      <c r="BFB98" s="219"/>
      <c r="BFC98" s="219"/>
      <c r="BFD98" s="219"/>
      <c r="BFE98" s="219"/>
      <c r="BFF98" s="219"/>
      <c r="BFG98" s="219"/>
      <c r="BFH98" s="219"/>
      <c r="BFI98" s="219"/>
      <c r="BFJ98" s="219"/>
      <c r="BFK98" s="219"/>
      <c r="BFL98" s="219"/>
      <c r="BFM98" s="219"/>
      <c r="BFN98" s="219"/>
      <c r="BFO98" s="219"/>
      <c r="BFP98" s="219"/>
      <c r="BFQ98" s="219"/>
      <c r="BFR98" s="219"/>
      <c r="BFS98" s="219"/>
      <c r="BFT98" s="219"/>
      <c r="BFU98" s="219"/>
      <c r="BFV98" s="219"/>
      <c r="BFW98" s="219"/>
      <c r="BFX98" s="219"/>
      <c r="BFY98" s="219"/>
      <c r="BFZ98" s="219"/>
      <c r="BGA98" s="219"/>
      <c r="BGB98" s="219"/>
      <c r="BGC98" s="219"/>
      <c r="BGD98" s="219"/>
      <c r="BGE98" s="219"/>
      <c r="BGF98" s="219"/>
      <c r="BGG98" s="219"/>
      <c r="BGH98" s="219"/>
      <c r="BGI98" s="219"/>
      <c r="BGJ98" s="219"/>
      <c r="BGK98" s="219"/>
      <c r="BGL98" s="219"/>
      <c r="BGM98" s="219"/>
      <c r="BGN98" s="219"/>
      <c r="BGO98" s="219"/>
      <c r="BGP98" s="219"/>
      <c r="BGQ98" s="219"/>
      <c r="BGR98" s="219"/>
      <c r="BGS98" s="219"/>
      <c r="BGT98" s="219"/>
      <c r="BGU98" s="219"/>
      <c r="BGV98" s="219"/>
      <c r="BGW98" s="219"/>
      <c r="BGX98" s="219"/>
      <c r="BGY98" s="219"/>
      <c r="BGZ98" s="219"/>
      <c r="BHA98" s="219"/>
      <c r="BHB98" s="219"/>
      <c r="BHC98" s="219"/>
      <c r="BHD98" s="219"/>
      <c r="BHE98" s="219"/>
      <c r="BHF98" s="219"/>
      <c r="BHG98" s="219"/>
      <c r="BHH98" s="219"/>
      <c r="BHI98" s="219"/>
      <c r="BHJ98" s="219"/>
      <c r="BHK98" s="219"/>
      <c r="BHL98" s="219"/>
      <c r="BHM98" s="219"/>
      <c r="BHN98" s="219"/>
      <c r="BHO98" s="219"/>
      <c r="BHP98" s="219"/>
      <c r="BHQ98" s="219"/>
      <c r="BHR98" s="219"/>
      <c r="BHS98" s="219"/>
      <c r="BHT98" s="219"/>
      <c r="BHU98" s="219"/>
      <c r="BHV98" s="219"/>
      <c r="BHW98" s="219"/>
      <c r="BHX98" s="219"/>
      <c r="BHY98" s="219"/>
      <c r="BHZ98" s="219"/>
      <c r="BIA98" s="219"/>
      <c r="BIB98" s="219"/>
      <c r="BIC98" s="219"/>
      <c r="BID98" s="219"/>
      <c r="BIE98" s="219"/>
      <c r="BIF98" s="219"/>
      <c r="BIG98" s="219"/>
      <c r="BIH98" s="219"/>
      <c r="BII98" s="219"/>
      <c r="BIJ98" s="219"/>
      <c r="BIK98" s="219"/>
      <c r="BIL98" s="219"/>
      <c r="BIM98" s="219"/>
      <c r="BIN98" s="219"/>
      <c r="BIO98" s="219"/>
      <c r="BIP98" s="219"/>
      <c r="BIQ98" s="219"/>
      <c r="BIR98" s="219"/>
      <c r="BIS98" s="219"/>
      <c r="BIT98" s="219"/>
      <c r="BIU98" s="219"/>
      <c r="BIV98" s="219"/>
      <c r="BIW98" s="219"/>
      <c r="BIX98" s="219"/>
      <c r="BIY98" s="219"/>
      <c r="BIZ98" s="219"/>
      <c r="BJA98" s="219"/>
      <c r="BJB98" s="219"/>
      <c r="BJC98" s="219"/>
      <c r="BJD98" s="219"/>
      <c r="BJE98" s="219"/>
      <c r="BJF98" s="219"/>
      <c r="BJG98" s="219"/>
      <c r="BJH98" s="219"/>
      <c r="BJI98" s="219"/>
      <c r="BJJ98" s="219"/>
      <c r="BJK98" s="219"/>
      <c r="BJL98" s="219"/>
      <c r="BJM98" s="219"/>
      <c r="BJN98" s="219"/>
      <c r="BJO98" s="219"/>
      <c r="BJP98" s="219"/>
      <c r="BJQ98" s="219"/>
      <c r="BJR98" s="219"/>
      <c r="BJS98" s="219"/>
      <c r="BJT98" s="219"/>
      <c r="BJU98" s="219"/>
      <c r="BJV98" s="219"/>
      <c r="BJW98" s="219"/>
      <c r="BJX98" s="219"/>
      <c r="BJY98" s="219"/>
      <c r="BJZ98" s="219"/>
      <c r="BKA98" s="219"/>
      <c r="BKB98" s="219"/>
      <c r="BKC98" s="219"/>
      <c r="BKD98" s="219"/>
      <c r="BKE98" s="219"/>
      <c r="BKF98" s="219"/>
      <c r="BKG98" s="219"/>
      <c r="BKH98" s="219"/>
      <c r="BKI98" s="219"/>
      <c r="BKJ98" s="219"/>
      <c r="BKK98" s="219"/>
      <c r="BKL98" s="219"/>
      <c r="BKM98" s="219"/>
      <c r="BKN98" s="219"/>
      <c r="BKO98" s="219"/>
      <c r="BKP98" s="219"/>
      <c r="BKQ98" s="219"/>
      <c r="BKR98" s="219"/>
      <c r="BKS98" s="219"/>
      <c r="BKT98" s="219"/>
      <c r="BKU98" s="219"/>
      <c r="BKV98" s="219"/>
      <c r="BKW98" s="219"/>
      <c r="BKX98" s="219"/>
      <c r="BKY98" s="219"/>
      <c r="BKZ98" s="219"/>
      <c r="BLA98" s="219"/>
      <c r="BLB98" s="219"/>
      <c r="BLC98" s="219"/>
      <c r="BLD98" s="219"/>
      <c r="BLE98" s="219"/>
      <c r="BLF98" s="219"/>
      <c r="BLG98" s="219"/>
      <c r="BLH98" s="219"/>
      <c r="BLI98" s="219"/>
      <c r="BLJ98" s="219"/>
      <c r="BLK98" s="219"/>
      <c r="BLL98" s="219"/>
      <c r="BLM98" s="219"/>
      <c r="BLN98" s="219"/>
      <c r="BLO98" s="219"/>
      <c r="BLP98" s="219"/>
      <c r="BLQ98" s="219"/>
      <c r="BLR98" s="219"/>
      <c r="BLS98" s="219"/>
      <c r="BLT98" s="219"/>
      <c r="BLU98" s="219"/>
      <c r="BLV98" s="219"/>
      <c r="BLW98" s="219"/>
      <c r="BLX98" s="219"/>
      <c r="BLY98" s="219"/>
      <c r="BLZ98" s="219"/>
      <c r="BMA98" s="219"/>
      <c r="BMB98" s="219"/>
      <c r="BMC98" s="219"/>
      <c r="BMD98" s="219"/>
      <c r="BME98" s="219"/>
      <c r="BMF98" s="219"/>
      <c r="BMG98" s="219"/>
      <c r="BMH98" s="219"/>
      <c r="BMI98" s="219"/>
      <c r="BMJ98" s="219"/>
      <c r="BMK98" s="219"/>
      <c r="BML98" s="219"/>
      <c r="BMM98" s="219"/>
      <c r="BMN98" s="219"/>
      <c r="BMO98" s="219"/>
      <c r="BMP98" s="219"/>
      <c r="BMQ98" s="219"/>
      <c r="BMR98" s="219"/>
      <c r="BMS98" s="219"/>
      <c r="BMT98" s="219"/>
      <c r="BMU98" s="219"/>
      <c r="BMV98" s="219"/>
      <c r="BMW98" s="219"/>
      <c r="BMX98" s="219"/>
      <c r="BMY98" s="219"/>
      <c r="BMZ98" s="219"/>
      <c r="BNA98" s="219"/>
      <c r="BNB98" s="219"/>
      <c r="BNC98" s="219"/>
      <c r="BND98" s="219"/>
      <c r="BNE98" s="219"/>
      <c r="BNF98" s="219"/>
      <c r="BNG98" s="219"/>
      <c r="BNH98" s="219"/>
      <c r="BNI98" s="219"/>
      <c r="BNJ98" s="219"/>
      <c r="BNK98" s="219"/>
      <c r="BNL98" s="219"/>
      <c r="BNM98" s="219"/>
      <c r="BNN98" s="219"/>
      <c r="BNO98" s="219"/>
      <c r="BNP98" s="219"/>
      <c r="BNQ98" s="219"/>
      <c r="BNR98" s="219"/>
      <c r="BNS98" s="219"/>
      <c r="BNT98" s="219"/>
      <c r="BNU98" s="219"/>
      <c r="BNV98" s="219"/>
      <c r="BNW98" s="219"/>
      <c r="BNX98" s="219"/>
      <c r="BNY98" s="219"/>
      <c r="BNZ98" s="219"/>
      <c r="BOA98" s="219"/>
      <c r="BOB98" s="219"/>
      <c r="BOC98" s="219"/>
      <c r="BOD98" s="219"/>
      <c r="BOE98" s="219"/>
      <c r="BOF98" s="219"/>
      <c r="BOG98" s="219"/>
      <c r="BOH98" s="219"/>
      <c r="BOI98" s="219"/>
      <c r="BOJ98" s="219"/>
      <c r="BOK98" s="219"/>
      <c r="BOL98" s="219"/>
      <c r="BOM98" s="219"/>
      <c r="BON98" s="219"/>
      <c r="BOO98" s="219"/>
      <c r="BOP98" s="219"/>
      <c r="BOQ98" s="219"/>
      <c r="BOR98" s="219"/>
      <c r="BOS98" s="219"/>
      <c r="BOT98" s="219"/>
      <c r="BOU98" s="219"/>
      <c r="BOV98" s="219"/>
      <c r="BOW98" s="219"/>
      <c r="BOX98" s="219"/>
      <c r="BOY98" s="219"/>
      <c r="BOZ98" s="219"/>
      <c r="BPA98" s="219"/>
      <c r="BPB98" s="219"/>
      <c r="BPC98" s="219"/>
      <c r="BPD98" s="219"/>
      <c r="BPE98" s="219"/>
      <c r="BPF98" s="219"/>
      <c r="BPG98" s="219"/>
      <c r="BPH98" s="219"/>
      <c r="BPI98" s="219"/>
      <c r="BPJ98" s="219"/>
      <c r="BPK98" s="219"/>
      <c r="BPL98" s="219"/>
      <c r="BPM98" s="219"/>
      <c r="BPN98" s="219"/>
      <c r="BPO98" s="219"/>
      <c r="BPP98" s="219"/>
      <c r="BPQ98" s="219"/>
      <c r="BPR98" s="219"/>
      <c r="BPS98" s="219"/>
      <c r="BPT98" s="219"/>
      <c r="BPU98" s="219"/>
      <c r="BPV98" s="219"/>
      <c r="BPW98" s="219"/>
      <c r="BPX98" s="219"/>
      <c r="BPY98" s="219"/>
      <c r="BPZ98" s="219"/>
      <c r="BQA98" s="219"/>
      <c r="BQB98" s="219"/>
      <c r="BQC98" s="219"/>
      <c r="BQD98" s="219"/>
      <c r="BQE98" s="219"/>
      <c r="BQF98" s="219"/>
      <c r="BQG98" s="219"/>
      <c r="BQH98" s="219"/>
      <c r="BQI98" s="219"/>
      <c r="BQJ98" s="219"/>
      <c r="BQK98" s="219"/>
      <c r="BQL98" s="219"/>
      <c r="BQM98" s="219"/>
      <c r="BQN98" s="219"/>
      <c r="BQO98" s="219"/>
      <c r="BQP98" s="219"/>
      <c r="BQQ98" s="219"/>
      <c r="BQR98" s="219"/>
      <c r="BQS98" s="219"/>
      <c r="BQT98" s="219"/>
      <c r="BQU98" s="219"/>
      <c r="BQV98" s="219"/>
      <c r="BQW98" s="219"/>
      <c r="BQX98" s="219"/>
      <c r="BQY98" s="219"/>
      <c r="BQZ98" s="219"/>
      <c r="BRA98" s="219"/>
      <c r="BRB98" s="219"/>
      <c r="BRC98" s="219"/>
      <c r="BRD98" s="219"/>
      <c r="BRE98" s="219"/>
      <c r="BRF98" s="219"/>
      <c r="BRG98" s="219"/>
      <c r="BRH98" s="219"/>
      <c r="BRI98" s="219"/>
      <c r="BRJ98" s="219"/>
      <c r="BRK98" s="219"/>
      <c r="BRL98" s="219"/>
      <c r="BRM98" s="219"/>
      <c r="BRN98" s="219"/>
      <c r="BRO98" s="219"/>
      <c r="BRP98" s="219"/>
      <c r="BRQ98" s="219"/>
      <c r="BRR98" s="219"/>
      <c r="BRS98" s="219"/>
      <c r="BRT98" s="219"/>
      <c r="BRU98" s="219"/>
      <c r="BRV98" s="219"/>
      <c r="BRW98" s="219"/>
      <c r="BRX98" s="219"/>
      <c r="BRY98" s="219"/>
      <c r="BRZ98" s="219"/>
      <c r="BSA98" s="219"/>
      <c r="BSB98" s="219"/>
      <c r="BSC98" s="219"/>
      <c r="BSD98" s="219"/>
      <c r="BSE98" s="219"/>
      <c r="BSF98" s="219"/>
      <c r="BSG98" s="219"/>
      <c r="BSH98" s="219"/>
      <c r="BSI98" s="219"/>
      <c r="BSJ98" s="219"/>
      <c r="BSK98" s="219"/>
      <c r="BSL98" s="219"/>
      <c r="BSM98" s="219"/>
      <c r="BSN98" s="219"/>
      <c r="BSO98" s="219"/>
      <c r="BSP98" s="219"/>
      <c r="BSQ98" s="219"/>
      <c r="BSR98" s="219"/>
      <c r="BSS98" s="219"/>
      <c r="BST98" s="219"/>
      <c r="BSU98" s="219"/>
      <c r="BSV98" s="219"/>
      <c r="BSW98" s="219"/>
      <c r="BSX98" s="219"/>
      <c r="BSY98" s="219"/>
      <c r="BSZ98" s="219"/>
      <c r="BTA98" s="219"/>
      <c r="BTB98" s="219"/>
      <c r="BTC98" s="219"/>
      <c r="BTD98" s="219"/>
      <c r="BTE98" s="219"/>
      <c r="BTF98" s="219"/>
      <c r="BTG98" s="219"/>
      <c r="BTH98" s="219"/>
      <c r="BTI98" s="219"/>
      <c r="BTJ98" s="219"/>
      <c r="BTK98" s="219"/>
      <c r="BTL98" s="219"/>
      <c r="BTM98" s="219"/>
      <c r="BTN98" s="219"/>
      <c r="BTO98" s="219"/>
      <c r="BTP98" s="219"/>
      <c r="BTQ98" s="219"/>
      <c r="BTR98" s="219"/>
      <c r="BTS98" s="219"/>
      <c r="BTT98" s="219"/>
      <c r="BTU98" s="219"/>
      <c r="BTV98" s="219"/>
      <c r="BTW98" s="219"/>
      <c r="BTX98" s="219"/>
      <c r="BTY98" s="219"/>
      <c r="BTZ98" s="219"/>
      <c r="BUA98" s="219"/>
      <c r="BUB98" s="219"/>
      <c r="BUC98" s="219"/>
      <c r="BUD98" s="219"/>
      <c r="BUE98" s="219"/>
      <c r="BUF98" s="219"/>
      <c r="BUG98" s="219"/>
      <c r="BUH98" s="219"/>
      <c r="BUI98" s="219"/>
      <c r="BUJ98" s="219"/>
      <c r="BUK98" s="219"/>
      <c r="BUL98" s="219"/>
      <c r="BUM98" s="219"/>
      <c r="BUN98" s="219"/>
      <c r="BUO98" s="219"/>
      <c r="BUP98" s="219"/>
      <c r="BUQ98" s="219"/>
      <c r="BUR98" s="219"/>
      <c r="BUS98" s="219"/>
      <c r="BUT98" s="219"/>
      <c r="BUU98" s="219"/>
      <c r="BUV98" s="219"/>
      <c r="BUW98" s="219"/>
      <c r="BUX98" s="219"/>
      <c r="BUY98" s="219"/>
      <c r="BUZ98" s="219"/>
      <c r="BVA98" s="219"/>
      <c r="BVB98" s="219"/>
      <c r="BVC98" s="219"/>
      <c r="BVD98" s="219"/>
      <c r="BVE98" s="219"/>
      <c r="BVF98" s="219"/>
      <c r="BVG98" s="219"/>
      <c r="BVH98" s="219"/>
      <c r="BVI98" s="219"/>
      <c r="BVJ98" s="219"/>
      <c r="BVK98" s="219"/>
      <c r="BVL98" s="219"/>
      <c r="BVM98" s="219"/>
      <c r="BVN98" s="219"/>
      <c r="BVO98" s="219"/>
      <c r="BVP98" s="219"/>
      <c r="BVQ98" s="219"/>
      <c r="BVR98" s="219"/>
      <c r="BVS98" s="219"/>
      <c r="BVT98" s="219"/>
      <c r="BVU98" s="219"/>
      <c r="BVV98" s="219"/>
      <c r="BVW98" s="219"/>
      <c r="BVX98" s="219"/>
      <c r="BVY98" s="219"/>
      <c r="BVZ98" s="219"/>
      <c r="BWA98" s="219"/>
      <c r="BWB98" s="219"/>
      <c r="BWC98" s="219"/>
      <c r="BWD98" s="219"/>
      <c r="BWE98" s="219"/>
      <c r="BWF98" s="219"/>
      <c r="BWG98" s="219"/>
      <c r="BWH98" s="219"/>
      <c r="BWI98" s="219"/>
      <c r="BWJ98" s="219"/>
      <c r="BWK98" s="219"/>
      <c r="BWL98" s="219"/>
      <c r="BWM98" s="219"/>
      <c r="BWN98" s="219"/>
      <c r="BWO98" s="219"/>
      <c r="BWP98" s="219"/>
      <c r="BWQ98" s="219"/>
      <c r="BWR98" s="219"/>
      <c r="BWS98" s="219"/>
      <c r="BWT98" s="219"/>
      <c r="BWU98" s="219"/>
      <c r="BWV98" s="219"/>
      <c r="BWW98" s="219"/>
      <c r="BWX98" s="219"/>
      <c r="BWY98" s="219"/>
      <c r="BWZ98" s="219"/>
      <c r="BXA98" s="219"/>
      <c r="BXB98" s="219"/>
      <c r="BXC98" s="219"/>
      <c r="BXD98" s="219"/>
      <c r="BXE98" s="219"/>
      <c r="BXF98" s="219"/>
      <c r="BXG98" s="219"/>
      <c r="BXH98" s="219"/>
      <c r="BXI98" s="219"/>
      <c r="BXJ98" s="219"/>
      <c r="BXK98" s="219"/>
      <c r="BXL98" s="219"/>
      <c r="BXM98" s="219"/>
      <c r="BXN98" s="219"/>
      <c r="BXO98" s="219"/>
      <c r="BXP98" s="219"/>
      <c r="BXQ98" s="219"/>
      <c r="BXR98" s="219"/>
      <c r="BXS98" s="219"/>
      <c r="BXT98" s="219"/>
      <c r="BXU98" s="219"/>
      <c r="BXV98" s="219"/>
      <c r="BXW98" s="219"/>
      <c r="BXX98" s="219"/>
      <c r="BXY98" s="219"/>
      <c r="BXZ98" s="219"/>
      <c r="BYA98" s="219"/>
      <c r="BYB98" s="219"/>
      <c r="BYC98" s="219"/>
      <c r="BYD98" s="219"/>
      <c r="BYE98" s="219"/>
      <c r="BYF98" s="219"/>
      <c r="BYG98" s="219"/>
      <c r="BYH98" s="219"/>
      <c r="BYI98" s="219"/>
      <c r="BYJ98" s="219"/>
      <c r="BYK98" s="219"/>
      <c r="BYL98" s="219"/>
      <c r="BYM98" s="219"/>
      <c r="BYN98" s="219"/>
      <c r="BYO98" s="219"/>
      <c r="BYP98" s="219"/>
      <c r="BYQ98" s="219"/>
      <c r="BYR98" s="219"/>
      <c r="BYS98" s="219"/>
      <c r="BYT98" s="219"/>
      <c r="BYU98" s="219"/>
      <c r="BYV98" s="219"/>
      <c r="BYW98" s="219"/>
      <c r="BYX98" s="219"/>
      <c r="BYY98" s="219"/>
      <c r="BYZ98" s="219"/>
      <c r="BZA98" s="219"/>
      <c r="BZB98" s="219"/>
      <c r="BZC98" s="219"/>
      <c r="BZD98" s="219"/>
      <c r="BZE98" s="219"/>
      <c r="BZF98" s="219"/>
      <c r="BZG98" s="219"/>
      <c r="BZH98" s="219"/>
      <c r="BZI98" s="219"/>
      <c r="BZJ98" s="219"/>
      <c r="BZK98" s="219"/>
      <c r="BZL98" s="219"/>
      <c r="BZM98" s="219"/>
      <c r="BZN98" s="219"/>
      <c r="BZO98" s="219"/>
      <c r="BZP98" s="219"/>
      <c r="BZQ98" s="219"/>
      <c r="BZR98" s="219"/>
      <c r="BZS98" s="219"/>
      <c r="BZT98" s="219"/>
      <c r="BZU98" s="219"/>
      <c r="BZV98" s="219"/>
      <c r="BZW98" s="219"/>
      <c r="BZX98" s="219"/>
      <c r="BZY98" s="219"/>
      <c r="BZZ98" s="219"/>
      <c r="CAA98" s="219"/>
      <c r="CAB98" s="219"/>
      <c r="CAC98" s="219"/>
      <c r="CAD98" s="219"/>
      <c r="CAE98" s="219"/>
      <c r="CAF98" s="219"/>
      <c r="CAG98" s="219"/>
      <c r="CAH98" s="219"/>
      <c r="CAI98" s="219"/>
      <c r="CAJ98" s="219"/>
      <c r="CAK98" s="219"/>
      <c r="CAL98" s="219"/>
      <c r="CAM98" s="219"/>
      <c r="CAN98" s="219"/>
      <c r="CAO98" s="219"/>
      <c r="CAP98" s="219"/>
      <c r="CAQ98" s="219"/>
      <c r="CAR98" s="219"/>
      <c r="CAS98" s="219"/>
      <c r="CAT98" s="219"/>
      <c r="CAU98" s="219"/>
      <c r="CAV98" s="219"/>
      <c r="CAW98" s="219"/>
      <c r="CAX98" s="219"/>
      <c r="CAY98" s="219"/>
      <c r="CAZ98" s="219"/>
      <c r="CBA98" s="219"/>
      <c r="CBB98" s="219"/>
      <c r="CBC98" s="219"/>
      <c r="CBD98" s="219"/>
      <c r="CBE98" s="219"/>
      <c r="CBF98" s="219"/>
      <c r="CBG98" s="219"/>
      <c r="CBH98" s="219"/>
      <c r="CBI98" s="219"/>
      <c r="CBJ98" s="219"/>
      <c r="CBK98" s="219"/>
      <c r="CBL98" s="219"/>
      <c r="CBM98" s="219"/>
      <c r="CBN98" s="219"/>
      <c r="CBO98" s="219"/>
      <c r="CBP98" s="219"/>
      <c r="CBQ98" s="219"/>
      <c r="CBR98" s="219"/>
      <c r="CBS98" s="219"/>
      <c r="CBT98" s="219"/>
      <c r="CBU98" s="219"/>
      <c r="CBV98" s="219"/>
      <c r="CBW98" s="219"/>
      <c r="CBX98" s="219"/>
      <c r="CBY98" s="219"/>
      <c r="CBZ98" s="219"/>
      <c r="CCA98" s="219"/>
      <c r="CCB98" s="219"/>
      <c r="CCC98" s="219"/>
      <c r="CCD98" s="219"/>
      <c r="CCE98" s="219"/>
      <c r="CCF98" s="219"/>
      <c r="CCG98" s="219"/>
      <c r="CCH98" s="219"/>
      <c r="CCI98" s="219"/>
      <c r="CCJ98" s="219"/>
      <c r="CCK98" s="219"/>
      <c r="CCL98" s="219"/>
      <c r="CCM98" s="219"/>
      <c r="CCN98" s="219"/>
      <c r="CCO98" s="219"/>
      <c r="CCP98" s="219"/>
      <c r="CCQ98" s="219"/>
      <c r="CCR98" s="219"/>
      <c r="CCS98" s="219"/>
      <c r="CCT98" s="219"/>
      <c r="CCU98" s="219"/>
      <c r="CCV98" s="219"/>
      <c r="CCW98" s="219"/>
      <c r="CCX98" s="219"/>
      <c r="CCY98" s="219"/>
      <c r="CCZ98" s="219"/>
      <c r="CDA98" s="219"/>
      <c r="CDB98" s="219"/>
      <c r="CDC98" s="219"/>
      <c r="CDD98" s="219"/>
      <c r="CDE98" s="219"/>
      <c r="CDF98" s="219"/>
      <c r="CDG98" s="219"/>
      <c r="CDH98" s="219"/>
      <c r="CDI98" s="219"/>
      <c r="CDJ98" s="219"/>
      <c r="CDK98" s="219"/>
      <c r="CDL98" s="219"/>
      <c r="CDM98" s="219"/>
      <c r="CDN98" s="219"/>
      <c r="CDO98" s="219"/>
      <c r="CDP98" s="219"/>
      <c r="CDQ98" s="219"/>
      <c r="CDR98" s="219"/>
      <c r="CDS98" s="219"/>
      <c r="CDT98" s="219"/>
      <c r="CDU98" s="219"/>
      <c r="CDV98" s="219"/>
      <c r="CDW98" s="219"/>
      <c r="CDX98" s="219"/>
      <c r="CDY98" s="219"/>
      <c r="CDZ98" s="219"/>
      <c r="CEA98" s="219"/>
      <c r="CEB98" s="219"/>
      <c r="CEC98" s="219"/>
      <c r="CED98" s="219"/>
      <c r="CEE98" s="219"/>
      <c r="CEF98" s="219"/>
      <c r="CEG98" s="219"/>
      <c r="CEH98" s="219"/>
      <c r="CEI98" s="219"/>
      <c r="CEJ98" s="219"/>
      <c r="CEK98" s="219"/>
      <c r="CEL98" s="219"/>
      <c r="CEM98" s="219"/>
      <c r="CEN98" s="219"/>
      <c r="CEO98" s="219"/>
      <c r="CEP98" s="219"/>
      <c r="CEQ98" s="219"/>
      <c r="CER98" s="219"/>
      <c r="CES98" s="219"/>
      <c r="CET98" s="219"/>
      <c r="CEU98" s="219"/>
      <c r="CEV98" s="219"/>
      <c r="CEW98" s="219"/>
      <c r="CEX98" s="219"/>
      <c r="CEY98" s="219"/>
      <c r="CEZ98" s="219"/>
      <c r="CFA98" s="219"/>
      <c r="CFB98" s="219"/>
      <c r="CFC98" s="219"/>
      <c r="CFD98" s="219"/>
      <c r="CFE98" s="219"/>
      <c r="CFF98" s="219"/>
      <c r="CFG98" s="219"/>
      <c r="CFH98" s="219"/>
      <c r="CFI98" s="219"/>
      <c r="CFJ98" s="219"/>
      <c r="CFK98" s="219"/>
      <c r="CFL98" s="219"/>
      <c r="CFM98" s="219"/>
      <c r="CFN98" s="219"/>
      <c r="CFO98" s="219"/>
      <c r="CFP98" s="219"/>
      <c r="CFQ98" s="219"/>
      <c r="CFR98" s="219"/>
      <c r="CFS98" s="219"/>
      <c r="CFT98" s="219"/>
      <c r="CFU98" s="219"/>
      <c r="CFV98" s="219"/>
      <c r="CFW98" s="219"/>
      <c r="CFX98" s="219"/>
      <c r="CFY98" s="219"/>
      <c r="CFZ98" s="219"/>
      <c r="CGA98" s="219"/>
      <c r="CGB98" s="219"/>
      <c r="CGC98" s="219"/>
      <c r="CGD98" s="219"/>
      <c r="CGE98" s="219"/>
      <c r="CGF98" s="219"/>
      <c r="CGG98" s="219"/>
      <c r="CGH98" s="219"/>
      <c r="CGI98" s="219"/>
      <c r="CGJ98" s="219"/>
      <c r="CGK98" s="219"/>
      <c r="CGL98" s="219"/>
      <c r="CGM98" s="219"/>
      <c r="CGN98" s="219"/>
      <c r="CGO98" s="219"/>
      <c r="CGP98" s="219"/>
      <c r="CGQ98" s="219"/>
      <c r="CGR98" s="219"/>
      <c r="CGS98" s="219"/>
      <c r="CGT98" s="219"/>
      <c r="CGU98" s="219"/>
      <c r="CGV98" s="219"/>
      <c r="CGW98" s="219"/>
      <c r="CGX98" s="219"/>
      <c r="CGY98" s="219"/>
      <c r="CGZ98" s="219"/>
      <c r="CHA98" s="219"/>
      <c r="CHB98" s="219"/>
      <c r="CHC98" s="219"/>
      <c r="CHD98" s="219"/>
      <c r="CHE98" s="219"/>
      <c r="CHF98" s="219"/>
      <c r="CHG98" s="219"/>
      <c r="CHH98" s="219"/>
      <c r="CHI98" s="219"/>
      <c r="CHJ98" s="219"/>
      <c r="CHK98" s="219"/>
      <c r="CHL98" s="219"/>
      <c r="CHM98" s="219"/>
      <c r="CHN98" s="219"/>
      <c r="CHO98" s="219"/>
      <c r="CHP98" s="219"/>
      <c r="CHQ98" s="219"/>
      <c r="CHR98" s="219"/>
      <c r="CHS98" s="219"/>
      <c r="CHT98" s="219"/>
      <c r="CHU98" s="219"/>
      <c r="CHV98" s="219"/>
      <c r="CHW98" s="219"/>
      <c r="CHX98" s="219"/>
      <c r="CHY98" s="219"/>
      <c r="CHZ98" s="219"/>
      <c r="CIA98" s="219"/>
      <c r="CIB98" s="219"/>
      <c r="CIC98" s="219"/>
      <c r="CID98" s="219"/>
      <c r="CIE98" s="219"/>
      <c r="CIF98" s="219"/>
      <c r="CIG98" s="219"/>
      <c r="CIH98" s="219"/>
      <c r="CII98" s="219"/>
      <c r="CIJ98" s="219"/>
      <c r="CIK98" s="219"/>
      <c r="CIL98" s="219"/>
      <c r="CIM98" s="219"/>
      <c r="CIN98" s="219"/>
      <c r="CIO98" s="219"/>
      <c r="CIP98" s="219"/>
      <c r="CIQ98" s="219"/>
      <c r="CIR98" s="219"/>
      <c r="CIS98" s="219"/>
      <c r="CIT98" s="219"/>
      <c r="CIU98" s="219"/>
      <c r="CIV98" s="219"/>
      <c r="CIW98" s="219"/>
      <c r="CIX98" s="219"/>
      <c r="CIY98" s="219"/>
      <c r="CIZ98" s="219"/>
      <c r="CJA98" s="219"/>
      <c r="CJB98" s="219"/>
      <c r="CJC98" s="219"/>
      <c r="CJD98" s="219"/>
      <c r="CJE98" s="219"/>
      <c r="CJF98" s="219"/>
      <c r="CJG98" s="219"/>
      <c r="CJH98" s="219"/>
      <c r="CJI98" s="219"/>
      <c r="CJJ98" s="219"/>
      <c r="CJK98" s="219"/>
      <c r="CJL98" s="219"/>
      <c r="CJM98" s="219"/>
      <c r="CJN98" s="219"/>
      <c r="CJO98" s="219"/>
      <c r="CJP98" s="219"/>
      <c r="CJQ98" s="219"/>
      <c r="CJR98" s="219"/>
      <c r="CJS98" s="219"/>
      <c r="CJT98" s="219"/>
      <c r="CJU98" s="219"/>
      <c r="CJV98" s="219"/>
      <c r="CJW98" s="219"/>
      <c r="CJX98" s="219"/>
      <c r="CJY98" s="219"/>
      <c r="CJZ98" s="219"/>
      <c r="CKA98" s="219"/>
      <c r="CKB98" s="219"/>
      <c r="CKC98" s="219"/>
      <c r="CKD98" s="219"/>
      <c r="CKE98" s="219"/>
      <c r="CKF98" s="219"/>
      <c r="CKG98" s="219"/>
      <c r="CKH98" s="219"/>
      <c r="CKI98" s="219"/>
      <c r="CKJ98" s="219"/>
      <c r="CKK98" s="219"/>
      <c r="CKL98" s="219"/>
      <c r="CKM98" s="219"/>
      <c r="CKN98" s="219"/>
      <c r="CKO98" s="219"/>
      <c r="CKP98" s="219"/>
      <c r="CKQ98" s="219"/>
      <c r="CKR98" s="219"/>
      <c r="CKS98" s="219"/>
      <c r="CKT98" s="219"/>
      <c r="CKU98" s="219"/>
      <c r="CKV98" s="219"/>
      <c r="CKW98" s="219"/>
      <c r="CKX98" s="219"/>
      <c r="CKY98" s="219"/>
      <c r="CKZ98" s="219"/>
      <c r="CLA98" s="219"/>
      <c r="CLB98" s="219"/>
      <c r="CLC98" s="219"/>
      <c r="CLD98" s="219"/>
      <c r="CLE98" s="219"/>
      <c r="CLF98" s="219"/>
      <c r="CLG98" s="219"/>
      <c r="CLH98" s="219"/>
      <c r="CLI98" s="219"/>
      <c r="CLJ98" s="219"/>
      <c r="CLK98" s="219"/>
      <c r="CLL98" s="219"/>
      <c r="CLM98" s="219"/>
      <c r="CLN98" s="219"/>
      <c r="CLO98" s="219"/>
      <c r="CLP98" s="219"/>
      <c r="CLQ98" s="219"/>
      <c r="CLR98" s="219"/>
      <c r="CLS98" s="219"/>
      <c r="CLT98" s="219"/>
      <c r="CLU98" s="219"/>
      <c r="CLV98" s="219"/>
      <c r="CLW98" s="219"/>
      <c r="CLX98" s="219"/>
      <c r="CLY98" s="219"/>
      <c r="CLZ98" s="219"/>
      <c r="CMA98" s="219"/>
      <c r="CMB98" s="219"/>
      <c r="CMC98" s="219"/>
      <c r="CMD98" s="219"/>
      <c r="CME98" s="219"/>
      <c r="CMF98" s="219"/>
      <c r="CMG98" s="219"/>
      <c r="CMH98" s="219"/>
      <c r="CMI98" s="219"/>
      <c r="CMJ98" s="219"/>
      <c r="CMK98" s="219"/>
      <c r="CML98" s="219"/>
      <c r="CMM98" s="219"/>
      <c r="CMN98" s="219"/>
      <c r="CMO98" s="219"/>
      <c r="CMP98" s="219"/>
      <c r="CMQ98" s="219"/>
      <c r="CMR98" s="219"/>
      <c r="CMS98" s="219"/>
      <c r="CMT98" s="219"/>
      <c r="CMU98" s="219"/>
      <c r="CMV98" s="219"/>
      <c r="CMW98" s="219"/>
      <c r="CMX98" s="219"/>
      <c r="CMY98" s="219"/>
      <c r="CMZ98" s="219"/>
      <c r="CNA98" s="219"/>
      <c r="CNB98" s="219"/>
      <c r="CNC98" s="219"/>
      <c r="CND98" s="219"/>
      <c r="CNE98" s="219"/>
      <c r="CNF98" s="219"/>
      <c r="CNG98" s="219"/>
      <c r="CNH98" s="219"/>
      <c r="CNI98" s="219"/>
      <c r="CNJ98" s="219"/>
      <c r="CNK98" s="219"/>
      <c r="CNL98" s="219"/>
      <c r="CNM98" s="219"/>
      <c r="CNN98" s="219"/>
      <c r="CNO98" s="219"/>
      <c r="CNP98" s="219"/>
      <c r="CNQ98" s="219"/>
      <c r="CNR98" s="219"/>
      <c r="CNS98" s="219"/>
      <c r="CNT98" s="219"/>
      <c r="CNU98" s="219"/>
      <c r="CNV98" s="219"/>
      <c r="CNW98" s="219"/>
      <c r="CNX98" s="219"/>
      <c r="CNY98" s="219"/>
      <c r="CNZ98" s="219"/>
      <c r="COA98" s="219"/>
      <c r="COB98" s="219"/>
      <c r="COC98" s="219"/>
      <c r="COD98" s="219"/>
      <c r="COE98" s="219"/>
      <c r="COF98" s="219"/>
      <c r="COG98" s="219"/>
      <c r="COH98" s="219"/>
      <c r="COI98" s="219"/>
      <c r="COJ98" s="219"/>
      <c r="COK98" s="219"/>
      <c r="COL98" s="219"/>
      <c r="COM98" s="219"/>
      <c r="CON98" s="219"/>
      <c r="COO98" s="219"/>
      <c r="COP98" s="219"/>
      <c r="COQ98" s="219"/>
      <c r="COR98" s="219"/>
      <c r="COS98" s="219"/>
      <c r="COT98" s="219"/>
      <c r="COU98" s="219"/>
      <c r="COV98" s="219"/>
      <c r="COW98" s="219"/>
      <c r="COX98" s="219"/>
      <c r="COY98" s="219"/>
      <c r="COZ98" s="219"/>
      <c r="CPA98" s="219"/>
      <c r="CPB98" s="219"/>
      <c r="CPC98" s="219"/>
      <c r="CPD98" s="219"/>
      <c r="CPE98" s="219"/>
      <c r="CPF98" s="219"/>
      <c r="CPG98" s="219"/>
      <c r="CPH98" s="219"/>
      <c r="CPI98" s="219"/>
      <c r="CPJ98" s="219"/>
      <c r="CPK98" s="219"/>
      <c r="CPL98" s="219"/>
      <c r="CPM98" s="219"/>
      <c r="CPN98" s="219"/>
      <c r="CPO98" s="219"/>
      <c r="CPP98" s="219"/>
      <c r="CPQ98" s="219"/>
      <c r="CPR98" s="219"/>
      <c r="CPS98" s="219"/>
      <c r="CPT98" s="219"/>
      <c r="CPU98" s="219"/>
      <c r="CPV98" s="219"/>
      <c r="CPW98" s="219"/>
      <c r="CPX98" s="219"/>
      <c r="CPY98" s="219"/>
      <c r="CPZ98" s="219"/>
      <c r="CQA98" s="219"/>
      <c r="CQB98" s="219"/>
      <c r="CQC98" s="219"/>
      <c r="CQD98" s="219"/>
      <c r="CQE98" s="219"/>
      <c r="CQF98" s="219"/>
      <c r="CQG98" s="219"/>
      <c r="CQH98" s="219"/>
      <c r="CQI98" s="219"/>
      <c r="CQJ98" s="219"/>
      <c r="CQK98" s="219"/>
      <c r="CQL98" s="219"/>
      <c r="CQM98" s="219"/>
      <c r="CQN98" s="219"/>
      <c r="CQO98" s="219"/>
      <c r="CQP98" s="219"/>
      <c r="CQQ98" s="219"/>
      <c r="CQR98" s="219"/>
      <c r="CQS98" s="219"/>
      <c r="CQT98" s="219"/>
      <c r="CQU98" s="219"/>
      <c r="CQV98" s="219"/>
      <c r="CQW98" s="219"/>
      <c r="CQX98" s="219"/>
      <c r="CQY98" s="219"/>
      <c r="CQZ98" s="219"/>
      <c r="CRA98" s="219"/>
      <c r="CRB98" s="219"/>
      <c r="CRC98" s="219"/>
      <c r="CRD98" s="219"/>
      <c r="CRE98" s="219"/>
      <c r="CRF98" s="219"/>
      <c r="CRG98" s="219"/>
      <c r="CRH98" s="219"/>
      <c r="CRI98" s="219"/>
      <c r="CRJ98" s="219"/>
      <c r="CRK98" s="219"/>
      <c r="CRL98" s="219"/>
      <c r="CRM98" s="219"/>
      <c r="CRN98" s="219"/>
      <c r="CRO98" s="219"/>
      <c r="CRP98" s="219"/>
      <c r="CRQ98" s="219"/>
      <c r="CRR98" s="219"/>
      <c r="CRS98" s="219"/>
      <c r="CRT98" s="219"/>
      <c r="CRU98" s="219"/>
      <c r="CRV98" s="219"/>
      <c r="CRW98" s="219"/>
      <c r="CRX98" s="219"/>
      <c r="CRY98" s="219"/>
      <c r="CRZ98" s="219"/>
      <c r="CSA98" s="219"/>
      <c r="CSB98" s="219"/>
      <c r="CSC98" s="219"/>
      <c r="CSD98" s="219"/>
      <c r="CSE98" s="219"/>
      <c r="CSF98" s="219"/>
      <c r="CSG98" s="219"/>
      <c r="CSH98" s="219"/>
      <c r="CSI98" s="219"/>
      <c r="CSJ98" s="219"/>
      <c r="CSK98" s="219"/>
      <c r="CSL98" s="219"/>
      <c r="CSM98" s="219"/>
      <c r="CSN98" s="219"/>
      <c r="CSO98" s="219"/>
      <c r="CSP98" s="219"/>
      <c r="CSQ98" s="219"/>
      <c r="CSR98" s="219"/>
      <c r="CSS98" s="219"/>
      <c r="CST98" s="219"/>
      <c r="CSU98" s="219"/>
      <c r="CSV98" s="219"/>
      <c r="CSW98" s="219"/>
      <c r="CSX98" s="219"/>
      <c r="CSY98" s="219"/>
      <c r="CSZ98" s="219"/>
      <c r="CTA98" s="219"/>
      <c r="CTB98" s="219"/>
      <c r="CTC98" s="219"/>
      <c r="CTD98" s="219"/>
      <c r="CTE98" s="219"/>
      <c r="CTF98" s="219"/>
      <c r="CTG98" s="219"/>
      <c r="CTH98" s="219"/>
      <c r="CTI98" s="219"/>
      <c r="CTJ98" s="219"/>
      <c r="CTK98" s="219"/>
      <c r="CTL98" s="219"/>
      <c r="CTM98" s="219"/>
      <c r="CTN98" s="219"/>
      <c r="CTO98" s="219"/>
      <c r="CTP98" s="219"/>
      <c r="CTQ98" s="219"/>
      <c r="CTR98" s="219"/>
      <c r="CTS98" s="219"/>
      <c r="CTT98" s="219"/>
      <c r="CTU98" s="219"/>
      <c r="CTV98" s="219"/>
      <c r="CTW98" s="219"/>
      <c r="CTX98" s="219"/>
      <c r="CTY98" s="219"/>
      <c r="CTZ98" s="219"/>
      <c r="CUA98" s="219"/>
      <c r="CUB98" s="219"/>
      <c r="CUC98" s="219"/>
      <c r="CUD98" s="219"/>
      <c r="CUE98" s="219"/>
      <c r="CUF98" s="219"/>
      <c r="CUG98" s="219"/>
      <c r="CUH98" s="219"/>
      <c r="CUI98" s="219"/>
      <c r="CUJ98" s="219"/>
      <c r="CUK98" s="219"/>
      <c r="CUL98" s="219"/>
      <c r="CUM98" s="219"/>
      <c r="CUN98" s="219"/>
      <c r="CUO98" s="219"/>
      <c r="CUP98" s="219"/>
      <c r="CUQ98" s="219"/>
      <c r="CUR98" s="219"/>
      <c r="CUS98" s="219"/>
      <c r="CUT98" s="219"/>
      <c r="CUU98" s="219"/>
      <c r="CUV98" s="219"/>
      <c r="CUW98" s="219"/>
      <c r="CUX98" s="219"/>
      <c r="CUY98" s="219"/>
      <c r="CUZ98" s="219"/>
      <c r="CVA98" s="219"/>
      <c r="CVB98" s="219"/>
      <c r="CVC98" s="219"/>
      <c r="CVD98" s="219"/>
      <c r="CVE98" s="219"/>
      <c r="CVF98" s="219"/>
      <c r="CVG98" s="219"/>
      <c r="CVH98" s="219"/>
      <c r="CVI98" s="219"/>
      <c r="CVJ98" s="219"/>
      <c r="CVK98" s="219"/>
      <c r="CVL98" s="219"/>
      <c r="CVM98" s="219"/>
      <c r="CVN98" s="219"/>
      <c r="CVO98" s="219"/>
      <c r="CVP98" s="219"/>
      <c r="CVQ98" s="219"/>
      <c r="CVR98" s="219"/>
      <c r="CVS98" s="219"/>
      <c r="CVT98" s="219"/>
      <c r="CVU98" s="219"/>
      <c r="CVV98" s="219"/>
      <c r="CVW98" s="219"/>
      <c r="CVX98" s="219"/>
      <c r="CVY98" s="219"/>
      <c r="CVZ98" s="219"/>
      <c r="CWA98" s="219"/>
      <c r="CWB98" s="219"/>
      <c r="CWC98" s="219"/>
      <c r="CWD98" s="219"/>
      <c r="CWE98" s="219"/>
      <c r="CWF98" s="219"/>
      <c r="CWG98" s="219"/>
      <c r="CWH98" s="219"/>
      <c r="CWI98" s="219"/>
      <c r="CWJ98" s="219"/>
      <c r="CWK98" s="219"/>
      <c r="CWL98" s="219"/>
      <c r="CWM98" s="219"/>
      <c r="CWN98" s="219"/>
      <c r="CWO98" s="219"/>
      <c r="CWP98" s="219"/>
      <c r="CWQ98" s="219"/>
      <c r="CWR98" s="219"/>
      <c r="CWS98" s="219"/>
      <c r="CWT98" s="219"/>
      <c r="CWU98" s="219"/>
      <c r="CWV98" s="219"/>
      <c r="CWW98" s="219"/>
      <c r="CWX98" s="219"/>
      <c r="CWY98" s="219"/>
      <c r="CWZ98" s="219"/>
      <c r="CXA98" s="219"/>
      <c r="CXB98" s="219"/>
      <c r="CXC98" s="219"/>
      <c r="CXD98" s="219"/>
      <c r="CXE98" s="219"/>
      <c r="CXF98" s="219"/>
      <c r="CXG98" s="219"/>
      <c r="CXH98" s="219"/>
      <c r="CXI98" s="219"/>
      <c r="CXJ98" s="219"/>
      <c r="CXK98" s="219"/>
      <c r="CXL98" s="219"/>
      <c r="CXM98" s="219"/>
      <c r="CXN98" s="219"/>
      <c r="CXO98" s="219"/>
      <c r="CXP98" s="219"/>
      <c r="CXQ98" s="219"/>
      <c r="CXR98" s="219"/>
      <c r="CXS98" s="219"/>
      <c r="CXT98" s="219"/>
      <c r="CXU98" s="219"/>
      <c r="CXV98" s="219"/>
      <c r="CXW98" s="219"/>
      <c r="CXX98" s="219"/>
      <c r="CXY98" s="219"/>
      <c r="CXZ98" s="219"/>
      <c r="CYA98" s="219"/>
      <c r="CYB98" s="219"/>
      <c r="CYC98" s="219"/>
      <c r="CYD98" s="219"/>
      <c r="CYE98" s="219"/>
      <c r="CYF98" s="219"/>
      <c r="CYG98" s="219"/>
      <c r="CYH98" s="219"/>
      <c r="CYI98" s="219"/>
      <c r="CYJ98" s="219"/>
      <c r="CYK98" s="219"/>
      <c r="CYL98" s="219"/>
      <c r="CYM98" s="219"/>
      <c r="CYN98" s="219"/>
      <c r="CYO98" s="219"/>
      <c r="CYP98" s="219"/>
      <c r="CYQ98" s="219"/>
      <c r="CYR98" s="219"/>
      <c r="CYS98" s="219"/>
      <c r="CYT98" s="219"/>
      <c r="CYU98" s="219"/>
      <c r="CYV98" s="219"/>
      <c r="CYW98" s="219"/>
      <c r="CYX98" s="219"/>
      <c r="CYY98" s="219"/>
      <c r="CYZ98" s="219"/>
      <c r="CZA98" s="219"/>
      <c r="CZB98" s="219"/>
      <c r="CZC98" s="219"/>
      <c r="CZD98" s="219"/>
      <c r="CZE98" s="219"/>
      <c r="CZF98" s="219"/>
      <c r="CZG98" s="219"/>
      <c r="CZH98" s="219"/>
      <c r="CZI98" s="219"/>
      <c r="CZJ98" s="219"/>
      <c r="CZK98" s="219"/>
      <c r="CZL98" s="219"/>
      <c r="CZM98" s="219"/>
      <c r="CZN98" s="219"/>
      <c r="CZO98" s="219"/>
      <c r="CZP98" s="219"/>
      <c r="CZQ98" s="219"/>
      <c r="CZR98" s="219"/>
      <c r="CZS98" s="219"/>
      <c r="CZT98" s="219"/>
      <c r="CZU98" s="219"/>
      <c r="CZV98" s="219"/>
      <c r="CZW98" s="219"/>
      <c r="CZX98" s="219"/>
      <c r="CZY98" s="219"/>
      <c r="CZZ98" s="219"/>
      <c r="DAA98" s="219"/>
      <c r="DAB98" s="219"/>
      <c r="DAC98" s="219"/>
      <c r="DAD98" s="219"/>
      <c r="DAE98" s="219"/>
      <c r="DAF98" s="219"/>
      <c r="DAG98" s="219"/>
      <c r="DAH98" s="219"/>
      <c r="DAI98" s="219"/>
      <c r="DAJ98" s="219"/>
      <c r="DAK98" s="219"/>
      <c r="DAL98" s="219"/>
      <c r="DAM98" s="219"/>
      <c r="DAN98" s="219"/>
      <c r="DAO98" s="219"/>
      <c r="DAP98" s="219"/>
      <c r="DAQ98" s="219"/>
      <c r="DAR98" s="219"/>
      <c r="DAS98" s="219"/>
      <c r="DAT98" s="219"/>
      <c r="DAU98" s="219"/>
      <c r="DAV98" s="219"/>
      <c r="DAW98" s="219"/>
      <c r="DAX98" s="219"/>
      <c r="DAY98" s="219"/>
      <c r="DAZ98" s="219"/>
      <c r="DBA98" s="219"/>
      <c r="DBB98" s="219"/>
      <c r="DBC98" s="219"/>
      <c r="DBD98" s="219"/>
      <c r="DBE98" s="219"/>
      <c r="DBF98" s="219"/>
      <c r="DBG98" s="219"/>
      <c r="DBH98" s="219"/>
      <c r="DBI98" s="219"/>
      <c r="DBJ98" s="219"/>
      <c r="DBK98" s="219"/>
      <c r="DBL98" s="219"/>
      <c r="DBM98" s="219"/>
      <c r="DBN98" s="219"/>
      <c r="DBO98" s="219"/>
      <c r="DBP98" s="219"/>
      <c r="DBQ98" s="219"/>
      <c r="DBR98" s="219"/>
      <c r="DBS98" s="219"/>
      <c r="DBT98" s="219"/>
      <c r="DBU98" s="219"/>
      <c r="DBV98" s="219"/>
      <c r="DBW98" s="219"/>
      <c r="DBX98" s="219"/>
      <c r="DBY98" s="219"/>
      <c r="DBZ98" s="219"/>
      <c r="DCA98" s="219"/>
      <c r="DCB98" s="219"/>
      <c r="DCC98" s="219"/>
      <c r="DCD98" s="219"/>
      <c r="DCE98" s="219"/>
      <c r="DCF98" s="219"/>
      <c r="DCG98" s="219"/>
      <c r="DCH98" s="219"/>
      <c r="DCI98" s="219"/>
      <c r="DCJ98" s="219"/>
      <c r="DCK98" s="219"/>
      <c r="DCL98" s="219"/>
      <c r="DCM98" s="219"/>
      <c r="DCN98" s="219"/>
      <c r="DCO98" s="219"/>
      <c r="DCP98" s="219"/>
      <c r="DCQ98" s="219"/>
      <c r="DCR98" s="219"/>
      <c r="DCS98" s="219"/>
      <c r="DCT98" s="219"/>
      <c r="DCU98" s="219"/>
      <c r="DCV98" s="219"/>
      <c r="DCW98" s="219"/>
      <c r="DCX98" s="219"/>
      <c r="DCY98" s="219"/>
      <c r="DCZ98" s="219"/>
      <c r="DDA98" s="219"/>
      <c r="DDB98" s="219"/>
      <c r="DDC98" s="219"/>
      <c r="DDD98" s="219"/>
      <c r="DDE98" s="219"/>
      <c r="DDF98" s="219"/>
      <c r="DDG98" s="219"/>
      <c r="DDH98" s="219"/>
      <c r="DDI98" s="219"/>
      <c r="DDJ98" s="219"/>
      <c r="DDK98" s="219"/>
      <c r="DDL98" s="219"/>
      <c r="DDM98" s="219"/>
      <c r="DDN98" s="219"/>
      <c r="DDO98" s="219"/>
      <c r="DDP98" s="219"/>
      <c r="DDQ98" s="219"/>
      <c r="DDR98" s="219"/>
      <c r="DDS98" s="219"/>
      <c r="DDT98" s="219"/>
      <c r="DDU98" s="219"/>
      <c r="DDV98" s="219"/>
      <c r="DDW98" s="219"/>
      <c r="DDX98" s="219"/>
      <c r="DDY98" s="219"/>
      <c r="DDZ98" s="219"/>
      <c r="DEA98" s="219"/>
      <c r="DEB98" s="219"/>
      <c r="DEC98" s="219"/>
      <c r="DED98" s="219"/>
      <c r="DEE98" s="219"/>
      <c r="DEF98" s="219"/>
      <c r="DEG98" s="219"/>
      <c r="DEH98" s="219"/>
      <c r="DEI98" s="219"/>
      <c r="DEJ98" s="219"/>
      <c r="DEK98" s="219"/>
      <c r="DEL98" s="219"/>
      <c r="DEM98" s="219"/>
      <c r="DEN98" s="219"/>
      <c r="DEO98" s="219"/>
      <c r="DEP98" s="219"/>
      <c r="DEQ98" s="219"/>
      <c r="DER98" s="219"/>
      <c r="DES98" s="219"/>
      <c r="DET98" s="219"/>
      <c r="DEU98" s="219"/>
      <c r="DEV98" s="219"/>
      <c r="DEW98" s="219"/>
      <c r="DEX98" s="219"/>
      <c r="DEY98" s="219"/>
      <c r="DEZ98" s="219"/>
      <c r="DFA98" s="219"/>
      <c r="DFB98" s="219"/>
      <c r="DFC98" s="219"/>
      <c r="DFD98" s="219"/>
      <c r="DFE98" s="219"/>
      <c r="DFF98" s="219"/>
      <c r="DFG98" s="219"/>
      <c r="DFH98" s="219"/>
      <c r="DFI98" s="219"/>
      <c r="DFJ98" s="219"/>
      <c r="DFK98" s="219"/>
      <c r="DFL98" s="219"/>
      <c r="DFM98" s="219"/>
      <c r="DFN98" s="219"/>
      <c r="DFO98" s="219"/>
      <c r="DFP98" s="219"/>
      <c r="DFQ98" s="219"/>
      <c r="DFR98" s="219"/>
      <c r="DFS98" s="219"/>
      <c r="DFT98" s="219"/>
      <c r="DFU98" s="219"/>
      <c r="DFV98" s="219"/>
      <c r="DFW98" s="219"/>
      <c r="DFX98" s="219"/>
      <c r="DFY98" s="219"/>
      <c r="DFZ98" s="219"/>
      <c r="DGA98" s="219"/>
      <c r="DGB98" s="219"/>
      <c r="DGC98" s="219"/>
      <c r="DGD98" s="219"/>
      <c r="DGE98" s="219"/>
      <c r="DGF98" s="219"/>
      <c r="DGG98" s="219"/>
      <c r="DGH98" s="219"/>
      <c r="DGI98" s="219"/>
      <c r="DGJ98" s="219"/>
      <c r="DGK98" s="219"/>
      <c r="DGL98" s="219"/>
      <c r="DGM98" s="219"/>
      <c r="DGN98" s="219"/>
      <c r="DGO98" s="219"/>
      <c r="DGP98" s="219"/>
      <c r="DGQ98" s="219"/>
      <c r="DGR98" s="219"/>
      <c r="DGS98" s="219"/>
      <c r="DGT98" s="219"/>
      <c r="DGU98" s="219"/>
      <c r="DGV98" s="219"/>
      <c r="DGW98" s="219"/>
      <c r="DGX98" s="219"/>
      <c r="DGY98" s="219"/>
      <c r="DGZ98" s="219"/>
      <c r="DHA98" s="219"/>
      <c r="DHB98" s="219"/>
      <c r="DHC98" s="219"/>
      <c r="DHD98" s="219"/>
      <c r="DHE98" s="219"/>
      <c r="DHF98" s="219"/>
      <c r="DHG98" s="219"/>
      <c r="DHH98" s="219"/>
      <c r="DHI98" s="219"/>
      <c r="DHJ98" s="219"/>
      <c r="DHK98" s="219"/>
      <c r="DHL98" s="219"/>
      <c r="DHM98" s="219"/>
      <c r="DHN98" s="219"/>
      <c r="DHO98" s="219"/>
      <c r="DHP98" s="219"/>
      <c r="DHQ98" s="219"/>
      <c r="DHR98" s="219"/>
      <c r="DHS98" s="219"/>
      <c r="DHT98" s="219"/>
      <c r="DHU98" s="219"/>
      <c r="DHV98" s="219"/>
      <c r="DHW98" s="219"/>
      <c r="DHX98" s="219"/>
      <c r="DHY98" s="219"/>
      <c r="DHZ98" s="219"/>
      <c r="DIA98" s="219"/>
      <c r="DIB98" s="219"/>
      <c r="DIC98" s="219"/>
      <c r="DID98" s="219"/>
      <c r="DIE98" s="219"/>
      <c r="DIF98" s="219"/>
      <c r="DIG98" s="219"/>
      <c r="DIH98" s="219"/>
      <c r="DII98" s="219"/>
      <c r="DIJ98" s="219"/>
      <c r="DIK98" s="219"/>
      <c r="DIL98" s="219"/>
      <c r="DIM98" s="219"/>
      <c r="DIN98" s="219"/>
      <c r="DIO98" s="219"/>
      <c r="DIP98" s="219"/>
      <c r="DIQ98" s="219"/>
      <c r="DIR98" s="219"/>
      <c r="DIS98" s="219"/>
      <c r="DIT98" s="219"/>
      <c r="DIU98" s="219"/>
      <c r="DIV98" s="219"/>
      <c r="DIW98" s="219"/>
      <c r="DIX98" s="219"/>
      <c r="DIY98" s="219"/>
      <c r="DIZ98" s="219"/>
      <c r="DJA98" s="219"/>
      <c r="DJB98" s="219"/>
      <c r="DJC98" s="219"/>
      <c r="DJD98" s="219"/>
      <c r="DJE98" s="219"/>
      <c r="DJF98" s="219"/>
      <c r="DJG98" s="219"/>
      <c r="DJH98" s="219"/>
      <c r="DJI98" s="219"/>
      <c r="DJJ98" s="219"/>
      <c r="DJK98" s="219"/>
      <c r="DJL98" s="219"/>
      <c r="DJM98" s="219"/>
      <c r="DJN98" s="219"/>
      <c r="DJO98" s="219"/>
      <c r="DJP98" s="219"/>
      <c r="DJQ98" s="219"/>
      <c r="DJR98" s="219"/>
      <c r="DJS98" s="219"/>
      <c r="DJT98" s="219"/>
      <c r="DJU98" s="219"/>
      <c r="DJV98" s="219"/>
      <c r="DJW98" s="219"/>
      <c r="DJX98" s="219"/>
      <c r="DJY98" s="219"/>
      <c r="DJZ98" s="219"/>
      <c r="DKA98" s="219"/>
      <c r="DKB98" s="219"/>
      <c r="DKC98" s="219"/>
      <c r="DKD98" s="219"/>
      <c r="DKE98" s="219"/>
      <c r="DKF98" s="219"/>
      <c r="DKG98" s="219"/>
      <c r="DKH98" s="219"/>
      <c r="DKI98" s="219"/>
      <c r="DKJ98" s="219"/>
      <c r="DKK98" s="219"/>
      <c r="DKL98" s="219"/>
      <c r="DKM98" s="219"/>
      <c r="DKN98" s="219"/>
      <c r="DKO98" s="219"/>
      <c r="DKP98" s="219"/>
      <c r="DKQ98" s="219"/>
      <c r="DKR98" s="219"/>
      <c r="DKS98" s="219"/>
      <c r="DKT98" s="219"/>
      <c r="DKU98" s="219"/>
      <c r="DKV98" s="219"/>
      <c r="DKW98" s="219"/>
      <c r="DKX98" s="219"/>
      <c r="DKY98" s="219"/>
      <c r="DKZ98" s="219"/>
      <c r="DLA98" s="219"/>
      <c r="DLB98" s="219"/>
      <c r="DLC98" s="219"/>
      <c r="DLD98" s="219"/>
      <c r="DLE98" s="219"/>
      <c r="DLF98" s="219"/>
      <c r="DLG98" s="219"/>
      <c r="DLH98" s="219"/>
      <c r="DLI98" s="219"/>
      <c r="DLJ98" s="219"/>
      <c r="DLK98" s="219"/>
      <c r="DLL98" s="219"/>
      <c r="DLM98" s="219"/>
      <c r="DLN98" s="219"/>
      <c r="DLO98" s="219"/>
      <c r="DLP98" s="219"/>
      <c r="DLQ98" s="219"/>
      <c r="DLR98" s="219"/>
      <c r="DLS98" s="219"/>
      <c r="DLT98" s="219"/>
      <c r="DLU98" s="219"/>
      <c r="DLV98" s="219"/>
      <c r="DLW98" s="219"/>
      <c r="DLX98" s="219"/>
      <c r="DLY98" s="219"/>
      <c r="DLZ98" s="219"/>
      <c r="DMA98" s="219"/>
      <c r="DMB98" s="219"/>
      <c r="DMC98" s="219"/>
      <c r="DMD98" s="219"/>
      <c r="DME98" s="219"/>
      <c r="DMF98" s="219"/>
      <c r="DMG98" s="219"/>
      <c r="DMH98" s="219"/>
      <c r="DMI98" s="219"/>
      <c r="DMJ98" s="219"/>
      <c r="DMK98" s="219"/>
      <c r="DML98" s="219"/>
      <c r="DMM98" s="219"/>
      <c r="DMN98" s="219"/>
      <c r="DMO98" s="219"/>
      <c r="DMP98" s="219"/>
      <c r="DMQ98" s="219"/>
      <c r="DMR98" s="219"/>
      <c r="DMS98" s="219"/>
      <c r="DMT98" s="219"/>
      <c r="DMU98" s="219"/>
      <c r="DMV98" s="219"/>
      <c r="DMW98" s="219"/>
      <c r="DMX98" s="219"/>
      <c r="DMY98" s="219"/>
      <c r="DMZ98" s="219"/>
      <c r="DNA98" s="219"/>
      <c r="DNB98" s="219"/>
      <c r="DNC98" s="219"/>
      <c r="DND98" s="219"/>
      <c r="DNE98" s="219"/>
      <c r="DNF98" s="219"/>
      <c r="DNG98" s="219"/>
      <c r="DNH98" s="219"/>
      <c r="DNI98" s="219"/>
      <c r="DNJ98" s="219"/>
      <c r="DNK98" s="219"/>
      <c r="DNL98" s="219"/>
      <c r="DNM98" s="219"/>
      <c r="DNN98" s="219"/>
      <c r="DNO98" s="219"/>
      <c r="DNP98" s="219"/>
      <c r="DNQ98" s="219"/>
      <c r="DNR98" s="219"/>
      <c r="DNS98" s="219"/>
      <c r="DNT98" s="219"/>
      <c r="DNU98" s="219"/>
      <c r="DNV98" s="219"/>
      <c r="DNW98" s="219"/>
      <c r="DNX98" s="219"/>
      <c r="DNY98" s="219"/>
      <c r="DNZ98" s="219"/>
      <c r="DOA98" s="219"/>
      <c r="DOB98" s="219"/>
      <c r="DOC98" s="219"/>
      <c r="DOD98" s="219"/>
      <c r="DOE98" s="219"/>
      <c r="DOF98" s="219"/>
      <c r="DOG98" s="219"/>
      <c r="DOH98" s="219"/>
      <c r="DOI98" s="219"/>
      <c r="DOJ98" s="219"/>
      <c r="DOK98" s="219"/>
      <c r="DOL98" s="219"/>
      <c r="DOM98" s="219"/>
      <c r="DON98" s="219"/>
      <c r="DOO98" s="219"/>
      <c r="DOP98" s="219"/>
      <c r="DOQ98" s="219"/>
      <c r="DOR98" s="219"/>
      <c r="DOS98" s="219"/>
      <c r="DOT98" s="219"/>
      <c r="DOU98" s="219"/>
      <c r="DOV98" s="219"/>
      <c r="DOW98" s="219"/>
      <c r="DOX98" s="219"/>
      <c r="DOY98" s="219"/>
      <c r="DOZ98" s="219"/>
      <c r="DPA98" s="219"/>
      <c r="DPB98" s="219"/>
      <c r="DPC98" s="219"/>
      <c r="DPD98" s="219"/>
      <c r="DPE98" s="219"/>
      <c r="DPF98" s="219"/>
      <c r="DPG98" s="219"/>
      <c r="DPH98" s="219"/>
      <c r="DPI98" s="219"/>
      <c r="DPJ98" s="219"/>
      <c r="DPK98" s="219"/>
      <c r="DPL98" s="219"/>
      <c r="DPM98" s="219"/>
      <c r="DPN98" s="219"/>
      <c r="DPO98" s="219"/>
      <c r="DPP98" s="219"/>
      <c r="DPQ98" s="219"/>
      <c r="DPR98" s="219"/>
      <c r="DPS98" s="219"/>
      <c r="DPT98" s="219"/>
      <c r="DPU98" s="219"/>
      <c r="DPV98" s="219"/>
      <c r="DPW98" s="219"/>
      <c r="DPX98" s="219"/>
      <c r="DPY98" s="219"/>
      <c r="DPZ98" s="219"/>
      <c r="DQA98" s="219"/>
      <c r="DQB98" s="219"/>
      <c r="DQC98" s="219"/>
      <c r="DQD98" s="219"/>
      <c r="DQE98" s="219"/>
      <c r="DQF98" s="219"/>
      <c r="DQG98" s="219"/>
      <c r="DQH98" s="219"/>
      <c r="DQI98" s="219"/>
      <c r="DQJ98" s="219"/>
      <c r="DQK98" s="219"/>
      <c r="DQL98" s="219"/>
      <c r="DQM98" s="219"/>
      <c r="DQN98" s="219"/>
      <c r="DQO98" s="219"/>
      <c r="DQP98" s="219"/>
      <c r="DQQ98" s="219"/>
      <c r="DQR98" s="219"/>
      <c r="DQS98" s="219"/>
      <c r="DQT98" s="219"/>
      <c r="DQU98" s="219"/>
      <c r="DQV98" s="219"/>
      <c r="DQW98" s="219"/>
      <c r="DQX98" s="219"/>
      <c r="DQY98" s="219"/>
      <c r="DQZ98" s="219"/>
      <c r="DRA98" s="219"/>
      <c r="DRB98" s="219"/>
      <c r="DRC98" s="219"/>
      <c r="DRD98" s="219"/>
      <c r="DRE98" s="219"/>
      <c r="DRF98" s="219"/>
      <c r="DRG98" s="219"/>
      <c r="DRH98" s="219"/>
      <c r="DRI98" s="219"/>
      <c r="DRJ98" s="219"/>
      <c r="DRK98" s="219"/>
      <c r="DRL98" s="219"/>
      <c r="DRM98" s="219"/>
      <c r="DRN98" s="219"/>
      <c r="DRO98" s="219"/>
      <c r="DRP98" s="219"/>
      <c r="DRQ98" s="219"/>
      <c r="DRR98" s="219"/>
      <c r="DRS98" s="219"/>
      <c r="DRT98" s="219"/>
      <c r="DRU98" s="219"/>
      <c r="DRV98" s="219"/>
      <c r="DRW98" s="219"/>
      <c r="DRX98" s="219"/>
      <c r="DRY98" s="219"/>
      <c r="DRZ98" s="219"/>
      <c r="DSA98" s="219"/>
      <c r="DSB98" s="219"/>
      <c r="DSC98" s="219"/>
      <c r="DSD98" s="219"/>
      <c r="DSE98" s="219"/>
      <c r="DSF98" s="219"/>
      <c r="DSG98" s="219"/>
      <c r="DSH98" s="219"/>
      <c r="DSI98" s="219"/>
      <c r="DSJ98" s="219"/>
      <c r="DSK98" s="219"/>
      <c r="DSL98" s="219"/>
      <c r="DSM98" s="219"/>
      <c r="DSN98" s="219"/>
      <c r="DSO98" s="219"/>
      <c r="DSP98" s="219"/>
      <c r="DSQ98" s="219"/>
      <c r="DSR98" s="219"/>
      <c r="DSS98" s="219"/>
      <c r="DST98" s="219"/>
      <c r="DSU98" s="219"/>
      <c r="DSV98" s="219"/>
      <c r="DSW98" s="219"/>
      <c r="DSX98" s="219"/>
      <c r="DSY98" s="219"/>
      <c r="DSZ98" s="219"/>
      <c r="DTA98" s="219"/>
      <c r="DTB98" s="219"/>
      <c r="DTC98" s="219"/>
      <c r="DTD98" s="219"/>
      <c r="DTE98" s="219"/>
      <c r="DTF98" s="219"/>
      <c r="DTG98" s="219"/>
      <c r="DTH98" s="219"/>
      <c r="DTI98" s="219"/>
      <c r="DTJ98" s="219"/>
      <c r="DTK98" s="219"/>
      <c r="DTL98" s="219"/>
      <c r="DTM98" s="219"/>
      <c r="DTN98" s="219"/>
      <c r="DTO98" s="219"/>
      <c r="DTP98" s="219"/>
      <c r="DTQ98" s="219"/>
      <c r="DTR98" s="219"/>
      <c r="DTS98" s="219"/>
      <c r="DTT98" s="219"/>
      <c r="DTU98" s="219"/>
      <c r="DTV98" s="219"/>
      <c r="DTW98" s="219"/>
      <c r="DTX98" s="219"/>
      <c r="DTY98" s="219"/>
      <c r="DTZ98" s="219"/>
      <c r="DUA98" s="219"/>
      <c r="DUB98" s="219"/>
      <c r="DUC98" s="219"/>
      <c r="DUD98" s="219"/>
      <c r="DUE98" s="219"/>
      <c r="DUF98" s="219"/>
      <c r="DUG98" s="219"/>
      <c r="DUH98" s="219"/>
      <c r="DUI98" s="219"/>
      <c r="DUJ98" s="219"/>
      <c r="DUK98" s="219"/>
      <c r="DUL98" s="219"/>
      <c r="DUM98" s="219"/>
      <c r="DUN98" s="219"/>
      <c r="DUO98" s="219"/>
      <c r="DUP98" s="219"/>
      <c r="DUQ98" s="219"/>
      <c r="DUR98" s="219"/>
      <c r="DUS98" s="219"/>
      <c r="DUT98" s="219"/>
      <c r="DUU98" s="219"/>
      <c r="DUV98" s="219"/>
      <c r="DUW98" s="219"/>
      <c r="DUX98" s="219"/>
      <c r="DUY98" s="219"/>
      <c r="DUZ98" s="219"/>
      <c r="DVA98" s="219"/>
      <c r="DVB98" s="219"/>
      <c r="DVC98" s="219"/>
      <c r="DVD98" s="219"/>
      <c r="DVE98" s="219"/>
      <c r="DVF98" s="219"/>
      <c r="DVG98" s="219"/>
      <c r="DVH98" s="219"/>
      <c r="DVI98" s="219"/>
      <c r="DVJ98" s="219"/>
      <c r="DVK98" s="219"/>
      <c r="DVL98" s="219"/>
      <c r="DVM98" s="219"/>
      <c r="DVN98" s="219"/>
      <c r="DVO98" s="219"/>
      <c r="DVP98" s="219"/>
      <c r="DVQ98" s="219"/>
      <c r="DVR98" s="219"/>
      <c r="DVS98" s="219"/>
      <c r="DVT98" s="219"/>
      <c r="DVU98" s="219"/>
      <c r="DVV98" s="219"/>
      <c r="DVW98" s="219"/>
      <c r="DVX98" s="219"/>
      <c r="DVY98" s="219"/>
      <c r="DVZ98" s="219"/>
      <c r="DWA98" s="219"/>
      <c r="DWB98" s="219"/>
      <c r="DWC98" s="219"/>
      <c r="DWD98" s="219"/>
      <c r="DWE98" s="219"/>
      <c r="DWF98" s="219"/>
      <c r="DWG98" s="219"/>
      <c r="DWH98" s="219"/>
      <c r="DWI98" s="219"/>
      <c r="DWJ98" s="219"/>
      <c r="DWK98" s="219"/>
      <c r="DWL98" s="219"/>
      <c r="DWM98" s="219"/>
      <c r="DWN98" s="219"/>
      <c r="DWO98" s="219"/>
      <c r="DWP98" s="219"/>
      <c r="DWQ98" s="219"/>
      <c r="DWR98" s="219"/>
      <c r="DWS98" s="219"/>
      <c r="DWT98" s="219"/>
      <c r="DWU98" s="219"/>
      <c r="DWV98" s="219"/>
      <c r="DWW98" s="219"/>
      <c r="DWX98" s="219"/>
      <c r="DWY98" s="219"/>
      <c r="DWZ98" s="219"/>
      <c r="DXA98" s="219"/>
      <c r="DXB98" s="219"/>
      <c r="DXC98" s="219"/>
      <c r="DXD98" s="219"/>
      <c r="DXE98" s="219"/>
      <c r="DXF98" s="219"/>
      <c r="DXG98" s="219"/>
      <c r="DXH98" s="219"/>
      <c r="DXI98" s="219"/>
      <c r="DXJ98" s="219"/>
      <c r="DXK98" s="219"/>
      <c r="DXL98" s="219"/>
      <c r="DXM98" s="219"/>
      <c r="DXN98" s="219"/>
      <c r="DXO98" s="219"/>
      <c r="DXP98" s="219"/>
      <c r="DXQ98" s="219"/>
      <c r="DXR98" s="219"/>
      <c r="DXS98" s="219"/>
      <c r="DXT98" s="219"/>
      <c r="DXU98" s="219"/>
      <c r="DXV98" s="219"/>
      <c r="DXW98" s="219"/>
      <c r="DXX98" s="219"/>
      <c r="DXY98" s="219"/>
      <c r="DXZ98" s="219"/>
      <c r="DYA98" s="219"/>
      <c r="DYB98" s="219"/>
      <c r="DYC98" s="219"/>
      <c r="DYD98" s="219"/>
      <c r="DYE98" s="219"/>
      <c r="DYF98" s="219"/>
      <c r="DYG98" s="219"/>
      <c r="DYH98" s="219"/>
      <c r="DYI98" s="219"/>
      <c r="DYJ98" s="219"/>
      <c r="DYK98" s="219"/>
      <c r="DYL98" s="219"/>
      <c r="DYM98" s="219"/>
      <c r="DYN98" s="219"/>
      <c r="DYO98" s="219"/>
      <c r="DYP98" s="219"/>
      <c r="DYQ98" s="219"/>
      <c r="DYR98" s="219"/>
      <c r="DYS98" s="219"/>
      <c r="DYT98" s="219"/>
      <c r="DYU98" s="219"/>
      <c r="DYV98" s="219"/>
      <c r="DYW98" s="219"/>
      <c r="DYX98" s="219"/>
      <c r="DYY98" s="219"/>
      <c r="DYZ98" s="219"/>
      <c r="DZA98" s="219"/>
      <c r="DZB98" s="219"/>
      <c r="DZC98" s="219"/>
      <c r="DZD98" s="219"/>
      <c r="DZE98" s="219"/>
      <c r="DZF98" s="219"/>
      <c r="DZG98" s="219"/>
      <c r="DZH98" s="219"/>
      <c r="DZI98" s="219"/>
      <c r="DZJ98" s="219"/>
      <c r="DZK98" s="219"/>
      <c r="DZL98" s="219"/>
      <c r="DZM98" s="219"/>
      <c r="DZN98" s="219"/>
      <c r="DZO98" s="219"/>
      <c r="DZP98" s="219"/>
      <c r="DZQ98" s="219"/>
      <c r="DZR98" s="219"/>
      <c r="DZS98" s="219"/>
      <c r="DZT98" s="219"/>
      <c r="DZU98" s="219"/>
      <c r="DZV98" s="219"/>
      <c r="DZW98" s="219"/>
      <c r="DZX98" s="219"/>
      <c r="DZY98" s="219"/>
      <c r="DZZ98" s="219"/>
      <c r="EAA98" s="219"/>
      <c r="EAB98" s="219"/>
      <c r="EAC98" s="219"/>
      <c r="EAD98" s="219"/>
      <c r="EAE98" s="219"/>
      <c r="EAF98" s="219"/>
      <c r="EAG98" s="219"/>
      <c r="EAH98" s="219"/>
      <c r="EAI98" s="219"/>
      <c r="EAJ98" s="219"/>
      <c r="EAK98" s="219"/>
      <c r="EAL98" s="219"/>
      <c r="EAM98" s="219"/>
      <c r="EAN98" s="219"/>
      <c r="EAO98" s="219"/>
      <c r="EAP98" s="219"/>
      <c r="EAQ98" s="219"/>
      <c r="EAR98" s="219"/>
      <c r="EAS98" s="219"/>
      <c r="EAT98" s="219"/>
      <c r="EAU98" s="219"/>
      <c r="EAV98" s="219"/>
      <c r="EAW98" s="219"/>
      <c r="EAX98" s="219"/>
      <c r="EAY98" s="219"/>
      <c r="EAZ98" s="219"/>
      <c r="EBA98" s="219"/>
      <c r="EBB98" s="219"/>
      <c r="EBC98" s="219"/>
      <c r="EBD98" s="219"/>
      <c r="EBE98" s="219"/>
      <c r="EBF98" s="219"/>
      <c r="EBG98" s="219"/>
      <c r="EBH98" s="219"/>
      <c r="EBI98" s="219"/>
      <c r="EBJ98" s="219"/>
      <c r="EBK98" s="219"/>
      <c r="EBL98" s="219"/>
      <c r="EBM98" s="219"/>
      <c r="EBN98" s="219"/>
      <c r="EBO98" s="219"/>
      <c r="EBP98" s="219"/>
      <c r="EBQ98" s="219"/>
      <c r="EBR98" s="219"/>
      <c r="EBS98" s="219"/>
      <c r="EBT98" s="219"/>
      <c r="EBU98" s="219"/>
      <c r="EBV98" s="219"/>
      <c r="EBW98" s="219"/>
      <c r="EBX98" s="219"/>
      <c r="EBY98" s="219"/>
      <c r="EBZ98" s="219"/>
      <c r="ECA98" s="219"/>
      <c r="ECB98" s="219"/>
      <c r="ECC98" s="219"/>
      <c r="ECD98" s="219"/>
      <c r="ECE98" s="219"/>
      <c r="ECF98" s="219"/>
      <c r="ECG98" s="219"/>
      <c r="ECH98" s="219"/>
      <c r="ECI98" s="219"/>
      <c r="ECJ98" s="219"/>
      <c r="ECK98" s="219"/>
      <c r="ECL98" s="219"/>
      <c r="ECM98" s="219"/>
      <c r="ECN98" s="219"/>
      <c r="ECO98" s="219"/>
      <c r="ECP98" s="219"/>
      <c r="ECQ98" s="219"/>
      <c r="ECR98" s="219"/>
      <c r="ECS98" s="219"/>
      <c r="ECT98" s="219"/>
      <c r="ECU98" s="219"/>
      <c r="ECV98" s="219"/>
      <c r="ECW98" s="219"/>
      <c r="ECX98" s="219"/>
      <c r="ECY98" s="219"/>
      <c r="ECZ98" s="219"/>
      <c r="EDA98" s="219"/>
      <c r="EDB98" s="219"/>
      <c r="EDC98" s="219"/>
      <c r="EDD98" s="219"/>
      <c r="EDE98" s="219"/>
      <c r="EDF98" s="219"/>
      <c r="EDG98" s="219"/>
      <c r="EDH98" s="219"/>
      <c r="EDI98" s="219"/>
      <c r="EDJ98" s="219"/>
      <c r="EDK98" s="219"/>
      <c r="EDL98" s="219"/>
      <c r="EDM98" s="219"/>
      <c r="EDN98" s="219"/>
      <c r="EDO98" s="219"/>
      <c r="EDP98" s="219"/>
      <c r="EDQ98" s="219"/>
      <c r="EDR98" s="219"/>
      <c r="EDS98" s="219"/>
      <c r="EDT98" s="219"/>
      <c r="EDU98" s="219"/>
      <c r="EDV98" s="219"/>
      <c r="EDW98" s="219"/>
      <c r="EDX98" s="219"/>
      <c r="EDY98" s="219"/>
      <c r="EDZ98" s="219"/>
      <c r="EEA98" s="219"/>
      <c r="EEB98" s="219"/>
      <c r="EEC98" s="219"/>
      <c r="EED98" s="219"/>
      <c r="EEE98" s="219"/>
      <c r="EEF98" s="219"/>
      <c r="EEG98" s="219"/>
      <c r="EEH98" s="219"/>
      <c r="EEI98" s="219"/>
      <c r="EEJ98" s="219"/>
      <c r="EEK98" s="219"/>
      <c r="EEL98" s="219"/>
      <c r="EEM98" s="219"/>
      <c r="EEN98" s="219"/>
      <c r="EEO98" s="219"/>
      <c r="EEP98" s="219"/>
      <c r="EEQ98" s="219"/>
      <c r="EER98" s="219"/>
      <c r="EES98" s="219"/>
      <c r="EET98" s="219"/>
      <c r="EEU98" s="219"/>
      <c r="EEV98" s="219"/>
      <c r="EEW98" s="219"/>
      <c r="EEX98" s="219"/>
      <c r="EEY98" s="219"/>
      <c r="EEZ98" s="219"/>
      <c r="EFA98" s="219"/>
      <c r="EFB98" s="219"/>
      <c r="EFC98" s="219"/>
      <c r="EFD98" s="219"/>
      <c r="EFE98" s="219"/>
      <c r="EFF98" s="219"/>
      <c r="EFG98" s="219"/>
      <c r="EFH98" s="219"/>
      <c r="EFI98" s="219"/>
      <c r="EFJ98" s="219"/>
      <c r="EFK98" s="219"/>
      <c r="EFL98" s="219"/>
      <c r="EFM98" s="219"/>
      <c r="EFN98" s="219"/>
      <c r="EFO98" s="219"/>
      <c r="EFP98" s="219"/>
      <c r="EFQ98" s="219"/>
      <c r="EFR98" s="219"/>
      <c r="EFS98" s="219"/>
      <c r="EFT98" s="219"/>
      <c r="EFU98" s="219"/>
      <c r="EFV98" s="219"/>
      <c r="EFW98" s="219"/>
      <c r="EFX98" s="219"/>
      <c r="EFY98" s="219"/>
      <c r="EFZ98" s="219"/>
      <c r="EGA98" s="219"/>
      <c r="EGB98" s="219"/>
      <c r="EGC98" s="219"/>
      <c r="EGD98" s="219"/>
      <c r="EGE98" s="219"/>
      <c r="EGF98" s="219"/>
      <c r="EGG98" s="219"/>
      <c r="EGH98" s="219"/>
      <c r="EGI98" s="219"/>
      <c r="EGJ98" s="219"/>
      <c r="EGK98" s="219"/>
      <c r="EGL98" s="219"/>
      <c r="EGM98" s="219"/>
      <c r="EGN98" s="219"/>
      <c r="EGO98" s="219"/>
      <c r="EGP98" s="219"/>
      <c r="EGQ98" s="219"/>
      <c r="EGR98" s="219"/>
      <c r="EGS98" s="219"/>
      <c r="EGT98" s="219"/>
      <c r="EGU98" s="219"/>
      <c r="EGV98" s="219"/>
      <c r="EGW98" s="219"/>
      <c r="EGX98" s="219"/>
      <c r="EGY98" s="219"/>
      <c r="EGZ98" s="219"/>
      <c r="EHA98" s="219"/>
      <c r="EHB98" s="219"/>
      <c r="EHC98" s="219"/>
      <c r="EHD98" s="219"/>
      <c r="EHE98" s="219"/>
      <c r="EHF98" s="219"/>
      <c r="EHG98" s="219"/>
      <c r="EHH98" s="219"/>
      <c r="EHI98" s="219"/>
      <c r="EHJ98" s="219"/>
      <c r="EHK98" s="219"/>
      <c r="EHL98" s="219"/>
      <c r="EHM98" s="219"/>
      <c r="EHN98" s="219"/>
      <c r="EHO98" s="219"/>
      <c r="EHP98" s="219"/>
      <c r="EHQ98" s="219"/>
      <c r="EHR98" s="219"/>
      <c r="EHS98" s="219"/>
      <c r="EHT98" s="219"/>
      <c r="EHU98" s="219"/>
      <c r="EHV98" s="219"/>
      <c r="EHW98" s="219"/>
      <c r="EHX98" s="219"/>
      <c r="EHY98" s="219"/>
      <c r="EHZ98" s="219"/>
      <c r="EIA98" s="219"/>
      <c r="EIB98" s="219"/>
      <c r="EIC98" s="219"/>
      <c r="EID98" s="219"/>
      <c r="EIE98" s="219"/>
      <c r="EIF98" s="219"/>
      <c r="EIG98" s="219"/>
      <c r="EIH98" s="219"/>
      <c r="EII98" s="219"/>
      <c r="EIJ98" s="219"/>
      <c r="EIK98" s="219"/>
      <c r="EIL98" s="219"/>
      <c r="EIM98" s="219"/>
      <c r="EIN98" s="219"/>
      <c r="EIO98" s="219"/>
      <c r="EIP98" s="219"/>
      <c r="EIQ98" s="219"/>
      <c r="EIR98" s="219"/>
      <c r="EIS98" s="219"/>
      <c r="EIT98" s="219"/>
      <c r="EIU98" s="219"/>
      <c r="EIV98" s="219"/>
      <c r="EIW98" s="219"/>
      <c r="EIX98" s="219"/>
      <c r="EIY98" s="219"/>
      <c r="EIZ98" s="219"/>
      <c r="EJA98" s="219"/>
      <c r="EJB98" s="219"/>
      <c r="EJC98" s="219"/>
      <c r="EJD98" s="219"/>
      <c r="EJE98" s="219"/>
      <c r="EJF98" s="219"/>
      <c r="EJG98" s="219"/>
      <c r="EJH98" s="219"/>
      <c r="EJI98" s="219"/>
      <c r="EJJ98" s="219"/>
      <c r="EJK98" s="219"/>
      <c r="EJL98" s="219"/>
      <c r="EJM98" s="219"/>
      <c r="EJN98" s="219"/>
      <c r="EJO98" s="219"/>
      <c r="EJP98" s="219"/>
      <c r="EJQ98" s="219"/>
      <c r="EJR98" s="219"/>
      <c r="EJS98" s="219"/>
      <c r="EJT98" s="219"/>
      <c r="EJU98" s="219"/>
      <c r="EJV98" s="219"/>
      <c r="EJW98" s="219"/>
      <c r="EJX98" s="219"/>
      <c r="EJY98" s="219"/>
      <c r="EJZ98" s="219"/>
      <c r="EKA98" s="219"/>
      <c r="EKB98" s="219"/>
      <c r="EKC98" s="219"/>
      <c r="EKD98" s="219"/>
      <c r="EKE98" s="219"/>
      <c r="EKF98" s="219"/>
      <c r="EKG98" s="219"/>
      <c r="EKH98" s="219"/>
      <c r="EKI98" s="219"/>
      <c r="EKJ98" s="219"/>
      <c r="EKK98" s="219"/>
      <c r="EKL98" s="219"/>
      <c r="EKM98" s="219"/>
      <c r="EKN98" s="219"/>
      <c r="EKO98" s="219"/>
      <c r="EKP98" s="219"/>
      <c r="EKQ98" s="219"/>
      <c r="EKR98" s="219"/>
      <c r="EKS98" s="219"/>
      <c r="EKT98" s="219"/>
      <c r="EKU98" s="219"/>
      <c r="EKV98" s="219"/>
      <c r="EKW98" s="219"/>
      <c r="EKX98" s="219"/>
      <c r="EKY98" s="219"/>
      <c r="EKZ98" s="219"/>
      <c r="ELA98" s="219"/>
      <c r="ELB98" s="219"/>
      <c r="ELC98" s="219"/>
      <c r="ELD98" s="219"/>
      <c r="ELE98" s="219"/>
      <c r="ELF98" s="219"/>
      <c r="ELG98" s="219"/>
      <c r="ELH98" s="219"/>
      <c r="ELI98" s="219"/>
      <c r="ELJ98" s="219"/>
      <c r="ELK98" s="219"/>
      <c r="ELL98" s="219"/>
      <c r="ELM98" s="219"/>
      <c r="ELN98" s="219"/>
      <c r="ELO98" s="219"/>
      <c r="ELP98" s="219"/>
      <c r="ELQ98" s="219"/>
      <c r="ELR98" s="219"/>
      <c r="ELS98" s="219"/>
      <c r="ELT98" s="219"/>
      <c r="ELU98" s="219"/>
      <c r="ELV98" s="219"/>
      <c r="ELW98" s="219"/>
      <c r="ELX98" s="219"/>
      <c r="ELY98" s="219"/>
      <c r="ELZ98" s="219"/>
      <c r="EMA98" s="219"/>
      <c r="EMB98" s="219"/>
      <c r="EMC98" s="219"/>
      <c r="EMD98" s="219"/>
      <c r="EME98" s="219"/>
      <c r="EMF98" s="219"/>
      <c r="EMG98" s="219"/>
      <c r="EMH98" s="219"/>
      <c r="EMI98" s="219"/>
      <c r="EMJ98" s="219"/>
      <c r="EMK98" s="219"/>
      <c r="EML98" s="219"/>
      <c r="EMM98" s="219"/>
      <c r="EMN98" s="219"/>
      <c r="EMO98" s="219"/>
      <c r="EMP98" s="219"/>
      <c r="EMQ98" s="219"/>
      <c r="EMR98" s="219"/>
      <c r="EMS98" s="219"/>
      <c r="EMT98" s="219"/>
      <c r="EMU98" s="219"/>
      <c r="EMV98" s="219"/>
      <c r="EMW98" s="219"/>
      <c r="EMX98" s="219"/>
      <c r="EMY98" s="219"/>
      <c r="EMZ98" s="219"/>
      <c r="ENA98" s="219"/>
      <c r="ENB98" s="219"/>
      <c r="ENC98" s="219"/>
      <c r="END98" s="219"/>
      <c r="ENE98" s="219"/>
      <c r="ENF98" s="219"/>
      <c r="ENG98" s="219"/>
      <c r="ENH98" s="219"/>
      <c r="ENI98" s="219"/>
      <c r="ENJ98" s="219"/>
      <c r="ENK98" s="219"/>
      <c r="ENL98" s="219"/>
      <c r="ENM98" s="219"/>
      <c r="ENN98" s="219"/>
      <c r="ENO98" s="219"/>
      <c r="ENP98" s="219"/>
      <c r="ENQ98" s="219"/>
      <c r="ENR98" s="219"/>
      <c r="ENS98" s="219"/>
      <c r="ENT98" s="219"/>
      <c r="ENU98" s="219"/>
      <c r="ENV98" s="219"/>
      <c r="ENW98" s="219"/>
      <c r="ENX98" s="219"/>
      <c r="ENY98" s="219"/>
      <c r="ENZ98" s="219"/>
      <c r="EOA98" s="219"/>
      <c r="EOB98" s="219"/>
      <c r="EOC98" s="219"/>
      <c r="EOD98" s="219"/>
      <c r="EOE98" s="219"/>
      <c r="EOF98" s="219"/>
      <c r="EOG98" s="219"/>
      <c r="EOH98" s="219"/>
      <c r="EOI98" s="219"/>
      <c r="EOJ98" s="219"/>
      <c r="EOK98" s="219"/>
      <c r="EOL98" s="219"/>
      <c r="EOM98" s="219"/>
      <c r="EON98" s="219"/>
      <c r="EOO98" s="219"/>
      <c r="EOP98" s="219"/>
      <c r="EOQ98" s="219"/>
      <c r="EOR98" s="219"/>
      <c r="EOS98" s="219"/>
      <c r="EOT98" s="219"/>
      <c r="EOU98" s="219"/>
      <c r="EOV98" s="219"/>
      <c r="EOW98" s="219"/>
      <c r="EOX98" s="219"/>
      <c r="EOY98" s="219"/>
      <c r="EOZ98" s="219"/>
      <c r="EPA98" s="219"/>
      <c r="EPB98" s="219"/>
      <c r="EPC98" s="219"/>
      <c r="EPD98" s="219"/>
      <c r="EPE98" s="219"/>
      <c r="EPF98" s="219"/>
      <c r="EPG98" s="219"/>
      <c r="EPH98" s="219"/>
      <c r="EPI98" s="219"/>
      <c r="EPJ98" s="219"/>
      <c r="EPK98" s="219"/>
      <c r="EPL98" s="219"/>
      <c r="EPM98" s="219"/>
      <c r="EPN98" s="219"/>
      <c r="EPO98" s="219"/>
      <c r="EPP98" s="219"/>
      <c r="EPQ98" s="219"/>
      <c r="EPR98" s="219"/>
      <c r="EPS98" s="219"/>
      <c r="EPT98" s="219"/>
      <c r="EPU98" s="219"/>
      <c r="EPV98" s="219"/>
      <c r="EPW98" s="219"/>
      <c r="EPX98" s="219"/>
      <c r="EPY98" s="219"/>
      <c r="EPZ98" s="219"/>
      <c r="EQA98" s="219"/>
      <c r="EQB98" s="219"/>
      <c r="EQC98" s="219"/>
      <c r="EQD98" s="219"/>
      <c r="EQE98" s="219"/>
      <c r="EQF98" s="219"/>
      <c r="EQG98" s="219"/>
      <c r="EQH98" s="219"/>
      <c r="EQI98" s="219"/>
      <c r="EQJ98" s="219"/>
      <c r="EQK98" s="219"/>
      <c r="EQL98" s="219"/>
      <c r="EQM98" s="219"/>
      <c r="EQN98" s="219"/>
      <c r="EQO98" s="219"/>
      <c r="EQP98" s="219"/>
      <c r="EQQ98" s="219"/>
      <c r="EQR98" s="219"/>
      <c r="EQS98" s="219"/>
      <c r="EQT98" s="219"/>
      <c r="EQU98" s="219"/>
      <c r="EQV98" s="219"/>
      <c r="EQW98" s="219"/>
      <c r="EQX98" s="219"/>
      <c r="EQY98" s="219"/>
      <c r="EQZ98" s="219"/>
      <c r="ERA98" s="219"/>
      <c r="ERB98" s="219"/>
      <c r="ERC98" s="219"/>
      <c r="ERD98" s="219"/>
      <c r="ERE98" s="219"/>
      <c r="ERF98" s="219"/>
      <c r="ERG98" s="219"/>
      <c r="ERH98" s="219"/>
      <c r="ERI98" s="219"/>
      <c r="ERJ98" s="219"/>
      <c r="ERK98" s="219"/>
      <c r="ERL98" s="219"/>
      <c r="ERM98" s="219"/>
      <c r="ERN98" s="219"/>
      <c r="ERO98" s="219"/>
      <c r="ERP98" s="219"/>
      <c r="ERQ98" s="219"/>
      <c r="ERR98" s="219"/>
      <c r="ERS98" s="219"/>
      <c r="ERT98" s="219"/>
      <c r="ERU98" s="219"/>
      <c r="ERV98" s="219"/>
      <c r="ERW98" s="219"/>
      <c r="ERX98" s="219"/>
      <c r="ERY98" s="219"/>
      <c r="ERZ98" s="219"/>
      <c r="ESA98" s="219"/>
      <c r="ESB98" s="219"/>
      <c r="ESC98" s="219"/>
      <c r="ESD98" s="219"/>
      <c r="ESE98" s="219"/>
      <c r="ESF98" s="219"/>
      <c r="ESG98" s="219"/>
      <c r="ESH98" s="219"/>
      <c r="ESI98" s="219"/>
      <c r="ESJ98" s="219"/>
      <c r="ESK98" s="219"/>
      <c r="ESL98" s="219"/>
      <c r="ESM98" s="219"/>
      <c r="ESN98" s="219"/>
      <c r="ESO98" s="219"/>
      <c r="ESP98" s="219"/>
      <c r="ESQ98" s="219"/>
      <c r="ESR98" s="219"/>
      <c r="ESS98" s="219"/>
      <c r="EST98" s="219"/>
      <c r="ESU98" s="219"/>
      <c r="ESV98" s="219"/>
      <c r="ESW98" s="219"/>
      <c r="ESX98" s="219"/>
      <c r="ESY98" s="219"/>
      <c r="ESZ98" s="219"/>
      <c r="ETA98" s="219"/>
      <c r="ETB98" s="219"/>
      <c r="ETC98" s="219"/>
      <c r="ETD98" s="219"/>
      <c r="ETE98" s="219"/>
      <c r="ETF98" s="219"/>
      <c r="ETG98" s="219"/>
      <c r="ETH98" s="219"/>
      <c r="ETI98" s="219"/>
      <c r="ETJ98" s="219"/>
      <c r="ETK98" s="219"/>
      <c r="ETL98" s="219"/>
      <c r="ETM98" s="219"/>
      <c r="ETN98" s="219"/>
      <c r="ETO98" s="219"/>
      <c r="ETP98" s="219"/>
      <c r="ETQ98" s="219"/>
      <c r="ETR98" s="219"/>
      <c r="ETS98" s="219"/>
      <c r="ETT98" s="219"/>
      <c r="ETU98" s="219"/>
      <c r="ETV98" s="219"/>
      <c r="ETW98" s="219"/>
      <c r="ETX98" s="219"/>
      <c r="ETY98" s="219"/>
      <c r="ETZ98" s="219"/>
      <c r="EUA98" s="219"/>
      <c r="EUB98" s="219"/>
      <c r="EUC98" s="219"/>
      <c r="EUD98" s="219"/>
      <c r="EUE98" s="219"/>
      <c r="EUF98" s="219"/>
      <c r="EUG98" s="219"/>
      <c r="EUH98" s="219"/>
      <c r="EUI98" s="219"/>
      <c r="EUJ98" s="219"/>
      <c r="EUK98" s="219"/>
      <c r="EUL98" s="219"/>
      <c r="EUM98" s="219"/>
      <c r="EUN98" s="219"/>
      <c r="EUO98" s="219"/>
      <c r="EUP98" s="219"/>
      <c r="EUQ98" s="219"/>
      <c r="EUR98" s="219"/>
      <c r="EUS98" s="219"/>
      <c r="EUT98" s="219"/>
      <c r="EUU98" s="219"/>
      <c r="EUV98" s="219"/>
      <c r="EUW98" s="219"/>
      <c r="EUX98" s="219"/>
      <c r="EUY98" s="219"/>
      <c r="EUZ98" s="219"/>
      <c r="EVA98" s="219"/>
      <c r="EVB98" s="219"/>
      <c r="EVC98" s="219"/>
      <c r="EVD98" s="219"/>
      <c r="EVE98" s="219"/>
      <c r="EVF98" s="219"/>
      <c r="EVG98" s="219"/>
      <c r="EVH98" s="219"/>
      <c r="EVI98" s="219"/>
      <c r="EVJ98" s="219"/>
      <c r="EVK98" s="219"/>
      <c r="EVL98" s="219"/>
      <c r="EVM98" s="219"/>
      <c r="EVN98" s="219"/>
      <c r="EVO98" s="219"/>
      <c r="EVP98" s="219"/>
      <c r="EVQ98" s="219"/>
      <c r="EVR98" s="219"/>
      <c r="EVS98" s="219"/>
      <c r="EVT98" s="219"/>
      <c r="EVU98" s="219"/>
      <c r="EVV98" s="219"/>
      <c r="EVW98" s="219"/>
      <c r="EVX98" s="219"/>
      <c r="EVY98" s="219"/>
      <c r="EVZ98" s="219"/>
      <c r="EWA98" s="219"/>
      <c r="EWB98" s="219"/>
      <c r="EWC98" s="219"/>
      <c r="EWD98" s="219"/>
      <c r="EWE98" s="219"/>
      <c r="EWF98" s="219"/>
      <c r="EWG98" s="219"/>
      <c r="EWH98" s="219"/>
      <c r="EWI98" s="219"/>
      <c r="EWJ98" s="219"/>
      <c r="EWK98" s="219"/>
      <c r="EWL98" s="219"/>
      <c r="EWM98" s="219"/>
      <c r="EWN98" s="219"/>
      <c r="EWO98" s="219"/>
      <c r="EWP98" s="219"/>
      <c r="EWQ98" s="219"/>
      <c r="EWR98" s="219"/>
      <c r="EWS98" s="219"/>
      <c r="EWT98" s="219"/>
      <c r="EWU98" s="219"/>
      <c r="EWV98" s="219"/>
      <c r="EWW98" s="219"/>
      <c r="EWX98" s="219"/>
      <c r="EWY98" s="219"/>
      <c r="EWZ98" s="219"/>
      <c r="EXA98" s="219"/>
      <c r="EXB98" s="219"/>
      <c r="EXC98" s="219"/>
      <c r="EXD98" s="219"/>
      <c r="EXE98" s="219"/>
      <c r="EXF98" s="219"/>
      <c r="EXG98" s="219"/>
      <c r="EXH98" s="219"/>
      <c r="EXI98" s="219"/>
      <c r="EXJ98" s="219"/>
      <c r="EXK98" s="219"/>
      <c r="EXL98" s="219"/>
      <c r="EXM98" s="219"/>
      <c r="EXN98" s="219"/>
      <c r="EXO98" s="219"/>
      <c r="EXP98" s="219"/>
      <c r="EXQ98" s="219"/>
      <c r="EXR98" s="219"/>
      <c r="EXS98" s="219"/>
      <c r="EXT98" s="219"/>
      <c r="EXU98" s="219"/>
      <c r="EXV98" s="219"/>
      <c r="EXW98" s="219"/>
      <c r="EXX98" s="219"/>
      <c r="EXY98" s="219"/>
      <c r="EXZ98" s="219"/>
      <c r="EYA98" s="219"/>
      <c r="EYB98" s="219"/>
      <c r="EYC98" s="219"/>
      <c r="EYD98" s="219"/>
      <c r="EYE98" s="219"/>
      <c r="EYF98" s="219"/>
      <c r="EYG98" s="219"/>
      <c r="EYH98" s="219"/>
      <c r="EYI98" s="219"/>
      <c r="EYJ98" s="219"/>
      <c r="EYK98" s="219"/>
      <c r="EYL98" s="219"/>
      <c r="EYM98" s="219"/>
      <c r="EYN98" s="219"/>
      <c r="EYO98" s="219"/>
      <c r="EYP98" s="219"/>
      <c r="EYQ98" s="219"/>
      <c r="EYR98" s="219"/>
      <c r="EYS98" s="219"/>
      <c r="EYT98" s="219"/>
      <c r="EYU98" s="219"/>
      <c r="EYV98" s="219"/>
      <c r="EYW98" s="219"/>
      <c r="EYX98" s="219"/>
      <c r="EYY98" s="219"/>
      <c r="EYZ98" s="219"/>
      <c r="EZA98" s="219"/>
      <c r="EZB98" s="219"/>
      <c r="EZC98" s="219"/>
      <c r="EZD98" s="219"/>
      <c r="EZE98" s="219"/>
      <c r="EZF98" s="219"/>
      <c r="EZG98" s="219"/>
      <c r="EZH98" s="219"/>
      <c r="EZI98" s="219"/>
      <c r="EZJ98" s="219"/>
      <c r="EZK98" s="219"/>
      <c r="EZL98" s="219"/>
      <c r="EZM98" s="219"/>
      <c r="EZN98" s="219"/>
      <c r="EZO98" s="219"/>
      <c r="EZP98" s="219"/>
      <c r="EZQ98" s="219"/>
      <c r="EZR98" s="219"/>
      <c r="EZS98" s="219"/>
      <c r="EZT98" s="219"/>
      <c r="EZU98" s="219"/>
      <c r="EZV98" s="219"/>
      <c r="EZW98" s="219"/>
      <c r="EZX98" s="219"/>
      <c r="EZY98" s="219"/>
      <c r="EZZ98" s="219"/>
      <c r="FAA98" s="219"/>
      <c r="FAB98" s="219"/>
      <c r="FAC98" s="219"/>
      <c r="FAD98" s="219"/>
      <c r="FAE98" s="219"/>
      <c r="FAF98" s="219"/>
      <c r="FAG98" s="219"/>
      <c r="FAH98" s="219"/>
      <c r="FAI98" s="219"/>
      <c r="FAJ98" s="219"/>
      <c r="FAK98" s="219"/>
      <c r="FAL98" s="219"/>
      <c r="FAM98" s="219"/>
      <c r="FAN98" s="219"/>
      <c r="FAO98" s="219"/>
      <c r="FAP98" s="219"/>
      <c r="FAQ98" s="219"/>
      <c r="FAR98" s="219"/>
      <c r="FAS98" s="219"/>
      <c r="FAT98" s="219"/>
      <c r="FAU98" s="219"/>
      <c r="FAV98" s="219"/>
      <c r="FAW98" s="219"/>
      <c r="FAX98" s="219"/>
      <c r="FAY98" s="219"/>
      <c r="FAZ98" s="219"/>
      <c r="FBA98" s="219"/>
      <c r="FBB98" s="219"/>
      <c r="FBC98" s="219"/>
      <c r="FBD98" s="219"/>
      <c r="FBE98" s="219"/>
      <c r="FBF98" s="219"/>
      <c r="FBG98" s="219"/>
      <c r="FBH98" s="219"/>
      <c r="FBI98" s="219"/>
      <c r="FBJ98" s="219"/>
      <c r="FBK98" s="219"/>
      <c r="FBL98" s="219"/>
      <c r="FBM98" s="219"/>
      <c r="FBN98" s="219"/>
      <c r="FBO98" s="219"/>
      <c r="FBP98" s="219"/>
      <c r="FBQ98" s="219"/>
      <c r="FBR98" s="219"/>
      <c r="FBS98" s="219"/>
      <c r="FBT98" s="219"/>
      <c r="FBU98" s="219"/>
      <c r="FBV98" s="219"/>
      <c r="FBW98" s="219"/>
      <c r="FBX98" s="219"/>
      <c r="FBY98" s="219"/>
      <c r="FBZ98" s="219"/>
      <c r="FCA98" s="219"/>
      <c r="FCB98" s="219"/>
      <c r="FCC98" s="219"/>
      <c r="FCD98" s="219"/>
      <c r="FCE98" s="219"/>
      <c r="FCF98" s="219"/>
      <c r="FCG98" s="219"/>
      <c r="FCH98" s="219"/>
      <c r="FCI98" s="219"/>
      <c r="FCJ98" s="219"/>
      <c r="FCK98" s="219"/>
      <c r="FCL98" s="219"/>
      <c r="FCM98" s="219"/>
      <c r="FCN98" s="219"/>
      <c r="FCO98" s="219"/>
      <c r="FCP98" s="219"/>
      <c r="FCQ98" s="219"/>
      <c r="FCR98" s="219"/>
      <c r="FCS98" s="219"/>
      <c r="FCT98" s="219"/>
      <c r="FCU98" s="219"/>
      <c r="FCV98" s="219"/>
      <c r="FCW98" s="219"/>
      <c r="FCX98" s="219"/>
      <c r="FCY98" s="219"/>
      <c r="FCZ98" s="219"/>
      <c r="FDA98" s="219"/>
      <c r="FDB98" s="219"/>
      <c r="FDC98" s="219"/>
      <c r="FDD98" s="219"/>
      <c r="FDE98" s="219"/>
      <c r="FDF98" s="219"/>
      <c r="FDG98" s="219"/>
      <c r="FDH98" s="219"/>
      <c r="FDI98" s="219"/>
      <c r="FDJ98" s="219"/>
      <c r="FDK98" s="219"/>
      <c r="FDL98" s="219"/>
      <c r="FDM98" s="219"/>
      <c r="FDN98" s="219"/>
      <c r="FDO98" s="219"/>
      <c r="FDP98" s="219"/>
      <c r="FDQ98" s="219"/>
      <c r="FDR98" s="219"/>
      <c r="FDS98" s="219"/>
      <c r="FDT98" s="219"/>
      <c r="FDU98" s="219"/>
      <c r="FDV98" s="219"/>
      <c r="FDW98" s="219"/>
      <c r="FDX98" s="219"/>
      <c r="FDY98" s="219"/>
      <c r="FDZ98" s="219"/>
      <c r="FEA98" s="219"/>
      <c r="FEB98" s="219"/>
      <c r="FEC98" s="219"/>
      <c r="FED98" s="219"/>
      <c r="FEE98" s="219"/>
      <c r="FEF98" s="219"/>
      <c r="FEG98" s="219"/>
      <c r="FEH98" s="219"/>
      <c r="FEI98" s="219"/>
      <c r="FEJ98" s="219"/>
      <c r="FEK98" s="219"/>
      <c r="FEL98" s="219"/>
      <c r="FEM98" s="219"/>
      <c r="FEN98" s="219"/>
      <c r="FEO98" s="219"/>
      <c r="FEP98" s="219"/>
      <c r="FEQ98" s="219"/>
      <c r="FER98" s="219"/>
      <c r="FES98" s="219"/>
      <c r="FET98" s="219"/>
      <c r="FEU98" s="219"/>
      <c r="FEV98" s="219"/>
      <c r="FEW98" s="219"/>
      <c r="FEX98" s="219"/>
      <c r="FEY98" s="219"/>
      <c r="FEZ98" s="219"/>
      <c r="FFA98" s="219"/>
      <c r="FFB98" s="219"/>
      <c r="FFC98" s="219"/>
      <c r="FFD98" s="219"/>
      <c r="FFE98" s="219"/>
      <c r="FFF98" s="219"/>
      <c r="FFG98" s="219"/>
      <c r="FFH98" s="219"/>
      <c r="FFI98" s="219"/>
      <c r="FFJ98" s="219"/>
      <c r="FFK98" s="219"/>
      <c r="FFL98" s="219"/>
      <c r="FFM98" s="219"/>
      <c r="FFN98" s="219"/>
      <c r="FFO98" s="219"/>
      <c r="FFP98" s="219"/>
      <c r="FFQ98" s="219"/>
      <c r="FFR98" s="219"/>
      <c r="FFS98" s="219"/>
      <c r="FFT98" s="219"/>
      <c r="FFU98" s="219"/>
      <c r="FFV98" s="219"/>
      <c r="FFW98" s="219"/>
      <c r="FFX98" s="219"/>
      <c r="FFY98" s="219"/>
      <c r="FFZ98" s="219"/>
      <c r="FGA98" s="219"/>
      <c r="FGB98" s="219"/>
      <c r="FGC98" s="219"/>
      <c r="FGD98" s="219"/>
      <c r="FGE98" s="219"/>
      <c r="FGF98" s="219"/>
      <c r="FGG98" s="219"/>
      <c r="FGH98" s="219"/>
      <c r="FGI98" s="219"/>
      <c r="FGJ98" s="219"/>
      <c r="FGK98" s="219"/>
      <c r="FGL98" s="219"/>
      <c r="FGM98" s="219"/>
      <c r="FGN98" s="219"/>
      <c r="FGO98" s="219"/>
      <c r="FGP98" s="219"/>
      <c r="FGQ98" s="219"/>
      <c r="FGR98" s="219"/>
      <c r="FGS98" s="219"/>
      <c r="FGT98" s="219"/>
      <c r="FGU98" s="219"/>
      <c r="FGV98" s="219"/>
      <c r="FGW98" s="219"/>
      <c r="FGX98" s="219"/>
      <c r="FGY98" s="219"/>
      <c r="FGZ98" s="219"/>
      <c r="FHA98" s="219"/>
      <c r="FHB98" s="219"/>
      <c r="FHC98" s="219"/>
      <c r="FHD98" s="219"/>
      <c r="FHE98" s="219"/>
      <c r="FHF98" s="219"/>
      <c r="FHG98" s="219"/>
      <c r="FHH98" s="219"/>
      <c r="FHI98" s="219"/>
      <c r="FHJ98" s="219"/>
      <c r="FHK98" s="219"/>
      <c r="FHL98" s="219"/>
      <c r="FHM98" s="219"/>
      <c r="FHN98" s="219"/>
      <c r="FHO98" s="219"/>
      <c r="FHP98" s="219"/>
      <c r="FHQ98" s="219"/>
      <c r="FHR98" s="219"/>
      <c r="FHS98" s="219"/>
      <c r="FHT98" s="219"/>
      <c r="FHU98" s="219"/>
      <c r="FHV98" s="219"/>
      <c r="FHW98" s="219"/>
      <c r="FHX98" s="219"/>
      <c r="FHY98" s="219"/>
      <c r="FHZ98" s="219"/>
      <c r="FIA98" s="219"/>
      <c r="FIB98" s="219"/>
      <c r="FIC98" s="219"/>
      <c r="FID98" s="219"/>
      <c r="FIE98" s="219"/>
      <c r="FIF98" s="219"/>
      <c r="FIG98" s="219"/>
      <c r="FIH98" s="219"/>
      <c r="FII98" s="219"/>
      <c r="FIJ98" s="219"/>
      <c r="FIK98" s="219"/>
      <c r="FIL98" s="219"/>
      <c r="FIM98" s="219"/>
      <c r="FIN98" s="219"/>
      <c r="FIO98" s="219"/>
      <c r="FIP98" s="219"/>
      <c r="FIQ98" s="219"/>
      <c r="FIR98" s="219"/>
      <c r="FIS98" s="219"/>
      <c r="FIT98" s="219"/>
      <c r="FIU98" s="219"/>
      <c r="FIV98" s="219"/>
      <c r="FIW98" s="219"/>
      <c r="FIX98" s="219"/>
      <c r="FIY98" s="219"/>
      <c r="FIZ98" s="219"/>
      <c r="FJA98" s="219"/>
      <c r="FJB98" s="219"/>
      <c r="FJC98" s="219"/>
      <c r="FJD98" s="219"/>
      <c r="FJE98" s="219"/>
      <c r="FJF98" s="219"/>
      <c r="FJG98" s="219"/>
      <c r="FJH98" s="219"/>
      <c r="FJI98" s="219"/>
      <c r="FJJ98" s="219"/>
      <c r="FJK98" s="219"/>
      <c r="FJL98" s="219"/>
      <c r="FJM98" s="219"/>
      <c r="FJN98" s="219"/>
      <c r="FJO98" s="219"/>
      <c r="FJP98" s="219"/>
      <c r="FJQ98" s="219"/>
      <c r="FJR98" s="219"/>
      <c r="FJS98" s="219"/>
      <c r="FJT98" s="219"/>
      <c r="FJU98" s="219"/>
      <c r="FJV98" s="219"/>
      <c r="FJW98" s="219"/>
      <c r="FJX98" s="219"/>
      <c r="FJY98" s="219"/>
      <c r="FJZ98" s="219"/>
      <c r="FKA98" s="219"/>
      <c r="FKB98" s="219"/>
      <c r="FKC98" s="219"/>
      <c r="FKD98" s="219"/>
      <c r="FKE98" s="219"/>
      <c r="FKF98" s="219"/>
      <c r="FKG98" s="219"/>
      <c r="FKH98" s="219"/>
      <c r="FKI98" s="219"/>
      <c r="FKJ98" s="219"/>
      <c r="FKK98" s="219"/>
      <c r="FKL98" s="219"/>
      <c r="FKM98" s="219"/>
      <c r="FKN98" s="219"/>
      <c r="FKO98" s="219"/>
      <c r="FKP98" s="219"/>
      <c r="FKQ98" s="219"/>
      <c r="FKR98" s="219"/>
      <c r="FKS98" s="219"/>
      <c r="FKT98" s="219"/>
      <c r="FKU98" s="219"/>
      <c r="FKV98" s="219"/>
      <c r="FKW98" s="219"/>
      <c r="FKX98" s="219"/>
      <c r="FKY98" s="219"/>
      <c r="FKZ98" s="219"/>
      <c r="FLA98" s="219"/>
      <c r="FLB98" s="219"/>
      <c r="FLC98" s="219"/>
      <c r="FLD98" s="219"/>
      <c r="FLE98" s="219"/>
      <c r="FLF98" s="219"/>
      <c r="FLG98" s="219"/>
      <c r="FLH98" s="219"/>
      <c r="FLI98" s="219"/>
      <c r="FLJ98" s="219"/>
      <c r="FLK98" s="219"/>
      <c r="FLL98" s="219"/>
      <c r="FLM98" s="219"/>
      <c r="FLN98" s="219"/>
      <c r="FLO98" s="219"/>
      <c r="FLP98" s="219"/>
      <c r="FLQ98" s="219"/>
      <c r="FLR98" s="219"/>
      <c r="FLS98" s="219"/>
      <c r="FLT98" s="219"/>
      <c r="FLU98" s="219"/>
      <c r="FLV98" s="219"/>
      <c r="FLW98" s="219"/>
      <c r="FLX98" s="219"/>
      <c r="FLY98" s="219"/>
      <c r="FLZ98" s="219"/>
      <c r="FMA98" s="219"/>
      <c r="FMB98" s="219"/>
      <c r="FMC98" s="219"/>
      <c r="FMD98" s="219"/>
      <c r="FME98" s="219"/>
      <c r="FMF98" s="219"/>
      <c r="FMG98" s="219"/>
      <c r="FMH98" s="219"/>
      <c r="FMI98" s="219"/>
      <c r="FMJ98" s="219"/>
      <c r="FMK98" s="219"/>
      <c r="FML98" s="219"/>
      <c r="FMM98" s="219"/>
      <c r="FMN98" s="219"/>
      <c r="FMO98" s="219"/>
      <c r="FMP98" s="219"/>
      <c r="FMQ98" s="219"/>
      <c r="FMR98" s="219"/>
      <c r="FMS98" s="219"/>
      <c r="FMT98" s="219"/>
      <c r="FMU98" s="219"/>
      <c r="FMV98" s="219"/>
      <c r="FMW98" s="219"/>
      <c r="FMX98" s="219"/>
      <c r="FMY98" s="219"/>
      <c r="FMZ98" s="219"/>
      <c r="FNA98" s="219"/>
      <c r="FNB98" s="219"/>
      <c r="FNC98" s="219"/>
      <c r="FND98" s="219"/>
      <c r="FNE98" s="219"/>
      <c r="FNF98" s="219"/>
      <c r="FNG98" s="219"/>
      <c r="FNH98" s="219"/>
      <c r="FNI98" s="219"/>
      <c r="FNJ98" s="219"/>
      <c r="FNK98" s="219"/>
      <c r="FNL98" s="219"/>
      <c r="FNM98" s="219"/>
      <c r="FNN98" s="219"/>
      <c r="FNO98" s="219"/>
      <c r="FNP98" s="219"/>
      <c r="FNQ98" s="219"/>
      <c r="FNR98" s="219"/>
      <c r="FNS98" s="219"/>
      <c r="FNT98" s="219"/>
      <c r="FNU98" s="219"/>
      <c r="FNV98" s="219"/>
      <c r="FNW98" s="219"/>
      <c r="FNX98" s="219"/>
      <c r="FNY98" s="219"/>
      <c r="FNZ98" s="219"/>
      <c r="FOA98" s="219"/>
      <c r="FOB98" s="219"/>
      <c r="FOC98" s="219"/>
      <c r="FOD98" s="219"/>
      <c r="FOE98" s="219"/>
      <c r="FOF98" s="219"/>
      <c r="FOG98" s="219"/>
      <c r="FOH98" s="219"/>
      <c r="FOI98" s="219"/>
      <c r="FOJ98" s="219"/>
      <c r="FOK98" s="219"/>
      <c r="FOL98" s="219"/>
      <c r="FOM98" s="219"/>
      <c r="FON98" s="219"/>
      <c r="FOO98" s="219"/>
      <c r="FOP98" s="219"/>
      <c r="FOQ98" s="219"/>
      <c r="FOR98" s="219"/>
      <c r="FOS98" s="219"/>
      <c r="FOT98" s="219"/>
      <c r="FOU98" s="219"/>
      <c r="FOV98" s="219"/>
      <c r="FOW98" s="219"/>
      <c r="FOX98" s="219"/>
      <c r="FOY98" s="219"/>
      <c r="FOZ98" s="219"/>
      <c r="FPA98" s="219"/>
      <c r="FPB98" s="219"/>
      <c r="FPC98" s="219"/>
      <c r="FPD98" s="219"/>
      <c r="FPE98" s="219"/>
      <c r="FPF98" s="219"/>
      <c r="FPG98" s="219"/>
      <c r="FPH98" s="219"/>
      <c r="FPI98" s="219"/>
      <c r="FPJ98" s="219"/>
      <c r="FPK98" s="219"/>
      <c r="FPL98" s="219"/>
      <c r="FPM98" s="219"/>
      <c r="FPN98" s="219"/>
      <c r="FPO98" s="219"/>
      <c r="FPP98" s="219"/>
      <c r="FPQ98" s="219"/>
      <c r="FPR98" s="219"/>
      <c r="FPS98" s="219"/>
      <c r="FPT98" s="219"/>
      <c r="FPU98" s="219"/>
      <c r="FPV98" s="219"/>
      <c r="FPW98" s="219"/>
      <c r="FPX98" s="219"/>
      <c r="FPY98" s="219"/>
      <c r="FPZ98" s="219"/>
      <c r="FQA98" s="219"/>
      <c r="FQB98" s="219"/>
      <c r="FQC98" s="219"/>
      <c r="FQD98" s="219"/>
      <c r="FQE98" s="219"/>
      <c r="FQF98" s="219"/>
      <c r="FQG98" s="219"/>
      <c r="FQH98" s="219"/>
      <c r="FQI98" s="219"/>
      <c r="FQJ98" s="219"/>
      <c r="FQK98" s="219"/>
      <c r="FQL98" s="219"/>
      <c r="FQM98" s="219"/>
      <c r="FQN98" s="219"/>
      <c r="FQO98" s="219"/>
      <c r="FQP98" s="219"/>
      <c r="FQQ98" s="219"/>
      <c r="FQR98" s="219"/>
      <c r="FQS98" s="219"/>
      <c r="FQT98" s="219"/>
      <c r="FQU98" s="219"/>
      <c r="FQV98" s="219"/>
      <c r="FQW98" s="219"/>
      <c r="FQX98" s="219"/>
      <c r="FQY98" s="219"/>
      <c r="FQZ98" s="219"/>
      <c r="FRA98" s="219"/>
      <c r="FRB98" s="219"/>
      <c r="FRC98" s="219"/>
      <c r="FRD98" s="219"/>
      <c r="FRE98" s="219"/>
      <c r="FRF98" s="219"/>
      <c r="FRG98" s="219"/>
      <c r="FRH98" s="219"/>
      <c r="FRI98" s="219"/>
      <c r="FRJ98" s="219"/>
      <c r="FRK98" s="219"/>
      <c r="FRL98" s="219"/>
      <c r="FRM98" s="219"/>
      <c r="FRN98" s="219"/>
      <c r="FRO98" s="219"/>
      <c r="FRP98" s="219"/>
      <c r="FRQ98" s="219"/>
      <c r="FRR98" s="219"/>
      <c r="FRS98" s="219"/>
      <c r="FRT98" s="219"/>
      <c r="FRU98" s="219"/>
      <c r="FRV98" s="219"/>
      <c r="FRW98" s="219"/>
      <c r="FRX98" s="219"/>
      <c r="FRY98" s="219"/>
      <c r="FRZ98" s="219"/>
      <c r="FSA98" s="219"/>
      <c r="FSB98" s="219"/>
      <c r="FSC98" s="219"/>
      <c r="FSD98" s="219"/>
      <c r="FSE98" s="219"/>
      <c r="FSF98" s="219"/>
      <c r="FSG98" s="219"/>
      <c r="FSH98" s="219"/>
      <c r="FSI98" s="219"/>
      <c r="FSJ98" s="219"/>
      <c r="FSK98" s="219"/>
      <c r="FSL98" s="219"/>
      <c r="FSM98" s="219"/>
      <c r="FSN98" s="219"/>
      <c r="FSO98" s="219"/>
      <c r="FSP98" s="219"/>
      <c r="FSQ98" s="219"/>
      <c r="FSR98" s="219"/>
      <c r="FSS98" s="219"/>
      <c r="FST98" s="219"/>
      <c r="FSU98" s="219"/>
      <c r="FSV98" s="219"/>
      <c r="FSW98" s="219"/>
      <c r="FSX98" s="219"/>
      <c r="FSY98" s="219"/>
      <c r="FSZ98" s="219"/>
      <c r="FTA98" s="219"/>
      <c r="FTB98" s="219"/>
      <c r="FTC98" s="219"/>
      <c r="FTD98" s="219"/>
      <c r="FTE98" s="219"/>
      <c r="FTF98" s="219"/>
      <c r="FTG98" s="219"/>
      <c r="FTH98" s="219"/>
      <c r="FTI98" s="219"/>
      <c r="FTJ98" s="219"/>
      <c r="FTK98" s="219"/>
      <c r="FTL98" s="219"/>
      <c r="FTM98" s="219"/>
      <c r="FTN98" s="219"/>
      <c r="FTO98" s="219"/>
      <c r="FTP98" s="219"/>
      <c r="FTQ98" s="219"/>
      <c r="FTR98" s="219"/>
      <c r="FTS98" s="219"/>
      <c r="FTT98" s="219"/>
      <c r="FTU98" s="219"/>
      <c r="FTV98" s="219"/>
      <c r="FTW98" s="219"/>
      <c r="FTX98" s="219"/>
      <c r="FTY98" s="219"/>
      <c r="FTZ98" s="219"/>
      <c r="FUA98" s="219"/>
      <c r="FUB98" s="219"/>
      <c r="FUC98" s="219"/>
      <c r="FUD98" s="219"/>
      <c r="FUE98" s="219"/>
      <c r="FUF98" s="219"/>
      <c r="FUG98" s="219"/>
      <c r="FUH98" s="219"/>
      <c r="FUI98" s="219"/>
      <c r="FUJ98" s="219"/>
      <c r="FUK98" s="219"/>
      <c r="FUL98" s="219"/>
      <c r="FUM98" s="219"/>
      <c r="FUN98" s="219"/>
      <c r="FUO98" s="219"/>
      <c r="FUP98" s="219"/>
      <c r="FUQ98" s="219"/>
      <c r="FUR98" s="219"/>
      <c r="FUS98" s="219"/>
      <c r="FUT98" s="219"/>
      <c r="FUU98" s="219"/>
      <c r="FUV98" s="219"/>
      <c r="FUW98" s="219"/>
      <c r="FUX98" s="219"/>
      <c r="FUY98" s="219"/>
      <c r="FUZ98" s="219"/>
      <c r="FVA98" s="219"/>
      <c r="FVB98" s="219"/>
      <c r="FVC98" s="219"/>
      <c r="FVD98" s="219"/>
      <c r="FVE98" s="219"/>
      <c r="FVF98" s="219"/>
      <c r="FVG98" s="219"/>
      <c r="FVH98" s="219"/>
      <c r="FVI98" s="219"/>
      <c r="FVJ98" s="219"/>
      <c r="FVK98" s="219"/>
      <c r="FVL98" s="219"/>
      <c r="FVM98" s="219"/>
      <c r="FVN98" s="219"/>
      <c r="FVO98" s="219"/>
      <c r="FVP98" s="219"/>
      <c r="FVQ98" s="219"/>
      <c r="FVR98" s="219"/>
      <c r="FVS98" s="219"/>
      <c r="FVT98" s="219"/>
      <c r="FVU98" s="219"/>
      <c r="FVV98" s="219"/>
      <c r="FVW98" s="219"/>
      <c r="FVX98" s="219"/>
      <c r="FVY98" s="219"/>
      <c r="FVZ98" s="219"/>
      <c r="FWA98" s="219"/>
      <c r="FWB98" s="219"/>
      <c r="FWC98" s="219"/>
      <c r="FWD98" s="219"/>
      <c r="FWE98" s="219"/>
      <c r="FWF98" s="219"/>
      <c r="FWG98" s="219"/>
      <c r="FWH98" s="219"/>
      <c r="FWI98" s="219"/>
      <c r="FWJ98" s="219"/>
      <c r="FWK98" s="219"/>
      <c r="FWL98" s="219"/>
      <c r="FWM98" s="219"/>
      <c r="FWN98" s="219"/>
      <c r="FWO98" s="219"/>
      <c r="FWP98" s="219"/>
      <c r="FWQ98" s="219"/>
      <c r="FWR98" s="219"/>
      <c r="FWS98" s="219"/>
      <c r="FWT98" s="219"/>
      <c r="FWU98" s="219"/>
      <c r="FWV98" s="219"/>
      <c r="FWW98" s="219"/>
      <c r="FWX98" s="219"/>
      <c r="FWY98" s="219"/>
      <c r="FWZ98" s="219"/>
      <c r="FXA98" s="219"/>
      <c r="FXB98" s="219"/>
      <c r="FXC98" s="219"/>
      <c r="FXD98" s="219"/>
      <c r="FXE98" s="219"/>
      <c r="FXF98" s="219"/>
      <c r="FXG98" s="219"/>
      <c r="FXH98" s="219"/>
      <c r="FXI98" s="219"/>
      <c r="FXJ98" s="219"/>
      <c r="FXK98" s="219"/>
      <c r="FXL98" s="219"/>
      <c r="FXM98" s="219"/>
      <c r="FXN98" s="219"/>
      <c r="FXO98" s="219"/>
      <c r="FXP98" s="219"/>
      <c r="FXQ98" s="219"/>
      <c r="FXR98" s="219"/>
      <c r="FXS98" s="219"/>
      <c r="FXT98" s="219"/>
      <c r="FXU98" s="219"/>
      <c r="FXV98" s="219"/>
      <c r="FXW98" s="219"/>
      <c r="FXX98" s="219"/>
      <c r="FXY98" s="219"/>
      <c r="FXZ98" s="219"/>
      <c r="FYA98" s="219"/>
      <c r="FYB98" s="219"/>
      <c r="FYC98" s="219"/>
      <c r="FYD98" s="219"/>
      <c r="FYE98" s="219"/>
      <c r="FYF98" s="219"/>
      <c r="FYG98" s="219"/>
      <c r="FYH98" s="219"/>
      <c r="FYI98" s="219"/>
      <c r="FYJ98" s="219"/>
      <c r="FYK98" s="219"/>
      <c r="FYL98" s="219"/>
      <c r="FYM98" s="219"/>
      <c r="FYN98" s="219"/>
      <c r="FYO98" s="219"/>
      <c r="FYP98" s="219"/>
      <c r="FYQ98" s="219"/>
      <c r="FYR98" s="219"/>
      <c r="FYS98" s="219"/>
      <c r="FYT98" s="219"/>
      <c r="FYU98" s="219"/>
      <c r="FYV98" s="219"/>
      <c r="FYW98" s="219"/>
      <c r="FYX98" s="219"/>
      <c r="FYY98" s="219"/>
      <c r="FYZ98" s="219"/>
      <c r="FZA98" s="219"/>
      <c r="FZB98" s="219"/>
      <c r="FZC98" s="219"/>
      <c r="FZD98" s="219"/>
      <c r="FZE98" s="219"/>
      <c r="FZF98" s="219"/>
      <c r="FZG98" s="219"/>
      <c r="FZH98" s="219"/>
      <c r="FZI98" s="219"/>
      <c r="FZJ98" s="219"/>
      <c r="FZK98" s="219"/>
      <c r="FZL98" s="219"/>
      <c r="FZM98" s="219"/>
      <c r="FZN98" s="219"/>
      <c r="FZO98" s="219"/>
      <c r="FZP98" s="219"/>
      <c r="FZQ98" s="219"/>
      <c r="FZR98" s="219"/>
      <c r="FZS98" s="219"/>
      <c r="FZT98" s="219"/>
      <c r="FZU98" s="219"/>
      <c r="FZV98" s="219"/>
      <c r="FZW98" s="219"/>
      <c r="FZX98" s="219"/>
      <c r="FZY98" s="219"/>
      <c r="FZZ98" s="219"/>
      <c r="GAA98" s="219"/>
      <c r="GAB98" s="219"/>
      <c r="GAC98" s="219"/>
      <c r="GAD98" s="219"/>
      <c r="GAE98" s="219"/>
      <c r="GAF98" s="219"/>
      <c r="GAG98" s="219"/>
      <c r="GAH98" s="219"/>
      <c r="GAI98" s="219"/>
      <c r="GAJ98" s="219"/>
      <c r="GAK98" s="219"/>
      <c r="GAL98" s="219"/>
      <c r="GAM98" s="219"/>
      <c r="GAN98" s="219"/>
      <c r="GAO98" s="219"/>
      <c r="GAP98" s="219"/>
      <c r="GAQ98" s="219"/>
      <c r="GAR98" s="219"/>
      <c r="GAS98" s="219"/>
      <c r="GAT98" s="219"/>
      <c r="GAU98" s="219"/>
      <c r="GAV98" s="219"/>
      <c r="GAW98" s="219"/>
      <c r="GAX98" s="219"/>
      <c r="GAY98" s="219"/>
      <c r="GAZ98" s="219"/>
      <c r="GBA98" s="219"/>
      <c r="GBB98" s="219"/>
      <c r="GBC98" s="219"/>
      <c r="GBD98" s="219"/>
      <c r="GBE98" s="219"/>
      <c r="GBF98" s="219"/>
      <c r="GBG98" s="219"/>
      <c r="GBH98" s="219"/>
      <c r="GBI98" s="219"/>
      <c r="GBJ98" s="219"/>
      <c r="GBK98" s="219"/>
      <c r="GBL98" s="219"/>
      <c r="GBM98" s="219"/>
      <c r="GBN98" s="219"/>
      <c r="GBO98" s="219"/>
      <c r="GBP98" s="219"/>
      <c r="GBQ98" s="219"/>
      <c r="GBR98" s="219"/>
      <c r="GBS98" s="219"/>
      <c r="GBT98" s="219"/>
      <c r="GBU98" s="219"/>
      <c r="GBV98" s="219"/>
      <c r="GBW98" s="219"/>
      <c r="GBX98" s="219"/>
      <c r="GBY98" s="219"/>
      <c r="GBZ98" s="219"/>
      <c r="GCA98" s="219"/>
      <c r="GCB98" s="219"/>
      <c r="GCC98" s="219"/>
      <c r="GCD98" s="219"/>
      <c r="GCE98" s="219"/>
      <c r="GCF98" s="219"/>
      <c r="GCG98" s="219"/>
      <c r="GCH98" s="219"/>
      <c r="GCI98" s="219"/>
      <c r="GCJ98" s="219"/>
      <c r="GCK98" s="219"/>
      <c r="GCL98" s="219"/>
      <c r="GCM98" s="219"/>
      <c r="GCN98" s="219"/>
      <c r="GCO98" s="219"/>
      <c r="GCP98" s="219"/>
      <c r="GCQ98" s="219"/>
      <c r="GCR98" s="219"/>
      <c r="GCS98" s="219"/>
      <c r="GCT98" s="219"/>
      <c r="GCU98" s="219"/>
      <c r="GCV98" s="219"/>
      <c r="GCW98" s="219"/>
      <c r="GCX98" s="219"/>
      <c r="GCY98" s="219"/>
      <c r="GCZ98" s="219"/>
      <c r="GDA98" s="219"/>
      <c r="GDB98" s="219"/>
      <c r="GDC98" s="219"/>
      <c r="GDD98" s="219"/>
      <c r="GDE98" s="219"/>
      <c r="GDF98" s="219"/>
      <c r="GDG98" s="219"/>
      <c r="GDH98" s="219"/>
      <c r="GDI98" s="219"/>
      <c r="GDJ98" s="219"/>
      <c r="GDK98" s="219"/>
      <c r="GDL98" s="219"/>
      <c r="GDM98" s="219"/>
      <c r="GDN98" s="219"/>
      <c r="GDO98" s="219"/>
      <c r="GDP98" s="219"/>
      <c r="GDQ98" s="219"/>
      <c r="GDR98" s="219"/>
      <c r="GDS98" s="219"/>
      <c r="GDT98" s="219"/>
      <c r="GDU98" s="219"/>
      <c r="GDV98" s="219"/>
      <c r="GDW98" s="219"/>
      <c r="GDX98" s="219"/>
      <c r="GDY98" s="219"/>
      <c r="GDZ98" s="219"/>
      <c r="GEA98" s="219"/>
      <c r="GEB98" s="219"/>
      <c r="GEC98" s="219"/>
      <c r="GED98" s="219"/>
      <c r="GEE98" s="219"/>
      <c r="GEF98" s="219"/>
      <c r="GEG98" s="219"/>
      <c r="GEH98" s="219"/>
      <c r="GEI98" s="219"/>
      <c r="GEJ98" s="219"/>
      <c r="GEK98" s="219"/>
      <c r="GEL98" s="219"/>
      <c r="GEM98" s="219"/>
      <c r="GEN98" s="219"/>
      <c r="GEO98" s="219"/>
      <c r="GEP98" s="219"/>
      <c r="GEQ98" s="219"/>
      <c r="GER98" s="219"/>
      <c r="GES98" s="219"/>
      <c r="GET98" s="219"/>
      <c r="GEU98" s="219"/>
      <c r="GEV98" s="219"/>
      <c r="GEW98" s="219"/>
      <c r="GEX98" s="219"/>
      <c r="GEY98" s="219"/>
      <c r="GEZ98" s="219"/>
      <c r="GFA98" s="219"/>
      <c r="GFB98" s="219"/>
      <c r="GFC98" s="219"/>
      <c r="GFD98" s="219"/>
      <c r="GFE98" s="219"/>
      <c r="GFF98" s="219"/>
      <c r="GFG98" s="219"/>
      <c r="GFH98" s="219"/>
      <c r="GFI98" s="219"/>
      <c r="GFJ98" s="219"/>
      <c r="GFK98" s="219"/>
      <c r="GFL98" s="219"/>
      <c r="GFM98" s="219"/>
      <c r="GFN98" s="219"/>
      <c r="GFO98" s="219"/>
      <c r="GFP98" s="219"/>
      <c r="GFQ98" s="219"/>
      <c r="GFR98" s="219"/>
      <c r="GFS98" s="219"/>
      <c r="GFT98" s="219"/>
      <c r="GFU98" s="219"/>
      <c r="GFV98" s="219"/>
      <c r="GFW98" s="219"/>
      <c r="GFX98" s="219"/>
      <c r="GFY98" s="219"/>
      <c r="GFZ98" s="219"/>
      <c r="GGA98" s="219"/>
      <c r="GGB98" s="219"/>
      <c r="GGC98" s="219"/>
      <c r="GGD98" s="219"/>
      <c r="GGE98" s="219"/>
      <c r="GGF98" s="219"/>
      <c r="GGG98" s="219"/>
      <c r="GGH98" s="219"/>
      <c r="GGI98" s="219"/>
      <c r="GGJ98" s="219"/>
      <c r="GGK98" s="219"/>
      <c r="GGL98" s="219"/>
      <c r="GGM98" s="219"/>
      <c r="GGN98" s="219"/>
      <c r="GGO98" s="219"/>
      <c r="GGP98" s="219"/>
      <c r="GGQ98" s="219"/>
      <c r="GGR98" s="219"/>
      <c r="GGS98" s="219"/>
      <c r="GGT98" s="219"/>
      <c r="GGU98" s="219"/>
      <c r="GGV98" s="219"/>
      <c r="GGW98" s="219"/>
      <c r="GGX98" s="219"/>
      <c r="GGY98" s="219"/>
      <c r="GGZ98" s="219"/>
      <c r="GHA98" s="219"/>
      <c r="GHB98" s="219"/>
      <c r="GHC98" s="219"/>
      <c r="GHD98" s="219"/>
      <c r="GHE98" s="219"/>
      <c r="GHF98" s="219"/>
      <c r="GHG98" s="219"/>
      <c r="GHH98" s="219"/>
      <c r="GHI98" s="219"/>
      <c r="GHJ98" s="219"/>
      <c r="GHK98" s="219"/>
      <c r="GHL98" s="219"/>
      <c r="GHM98" s="219"/>
      <c r="GHN98" s="219"/>
      <c r="GHO98" s="219"/>
      <c r="GHP98" s="219"/>
      <c r="GHQ98" s="219"/>
      <c r="GHR98" s="219"/>
      <c r="GHS98" s="219"/>
      <c r="GHT98" s="219"/>
      <c r="GHU98" s="219"/>
      <c r="GHV98" s="219"/>
      <c r="GHW98" s="219"/>
      <c r="GHX98" s="219"/>
      <c r="GHY98" s="219"/>
      <c r="GHZ98" s="219"/>
      <c r="GIA98" s="219"/>
      <c r="GIB98" s="219"/>
      <c r="GIC98" s="219"/>
      <c r="GID98" s="219"/>
      <c r="GIE98" s="219"/>
      <c r="GIF98" s="219"/>
      <c r="GIG98" s="219"/>
      <c r="GIH98" s="219"/>
      <c r="GII98" s="219"/>
      <c r="GIJ98" s="219"/>
      <c r="GIK98" s="219"/>
      <c r="GIL98" s="219"/>
      <c r="GIM98" s="219"/>
      <c r="GIN98" s="219"/>
      <c r="GIO98" s="219"/>
      <c r="GIP98" s="219"/>
      <c r="GIQ98" s="219"/>
      <c r="GIR98" s="219"/>
      <c r="GIS98" s="219"/>
      <c r="GIT98" s="219"/>
      <c r="GIU98" s="219"/>
      <c r="GIV98" s="219"/>
      <c r="GIW98" s="219"/>
      <c r="GIX98" s="219"/>
      <c r="GIY98" s="219"/>
      <c r="GIZ98" s="219"/>
      <c r="GJA98" s="219"/>
      <c r="GJB98" s="219"/>
      <c r="GJC98" s="219"/>
      <c r="GJD98" s="219"/>
      <c r="GJE98" s="219"/>
      <c r="GJF98" s="219"/>
      <c r="GJG98" s="219"/>
      <c r="GJH98" s="219"/>
      <c r="GJI98" s="219"/>
      <c r="GJJ98" s="219"/>
      <c r="GJK98" s="219"/>
      <c r="GJL98" s="219"/>
      <c r="GJM98" s="219"/>
      <c r="GJN98" s="219"/>
      <c r="GJO98" s="219"/>
      <c r="GJP98" s="219"/>
      <c r="GJQ98" s="219"/>
      <c r="GJR98" s="219"/>
      <c r="GJS98" s="219"/>
      <c r="GJT98" s="219"/>
      <c r="GJU98" s="219"/>
      <c r="GJV98" s="219"/>
      <c r="GJW98" s="219"/>
      <c r="GJX98" s="219"/>
      <c r="GJY98" s="219"/>
      <c r="GJZ98" s="219"/>
      <c r="GKA98" s="219"/>
      <c r="GKB98" s="219"/>
      <c r="GKC98" s="219"/>
      <c r="GKD98" s="219"/>
      <c r="GKE98" s="219"/>
      <c r="GKF98" s="219"/>
      <c r="GKG98" s="219"/>
      <c r="GKH98" s="219"/>
      <c r="GKI98" s="219"/>
      <c r="GKJ98" s="219"/>
      <c r="GKK98" s="219"/>
      <c r="GKL98" s="219"/>
      <c r="GKM98" s="219"/>
      <c r="GKN98" s="219"/>
      <c r="GKO98" s="219"/>
      <c r="GKP98" s="219"/>
      <c r="GKQ98" s="219"/>
      <c r="GKR98" s="219"/>
      <c r="GKS98" s="219"/>
      <c r="GKT98" s="219"/>
      <c r="GKU98" s="219"/>
      <c r="GKV98" s="219"/>
      <c r="GKW98" s="219"/>
      <c r="GKX98" s="219"/>
      <c r="GKY98" s="219"/>
      <c r="GKZ98" s="219"/>
      <c r="GLA98" s="219"/>
      <c r="GLB98" s="219"/>
      <c r="GLC98" s="219"/>
      <c r="GLD98" s="219"/>
      <c r="GLE98" s="219"/>
      <c r="GLF98" s="219"/>
      <c r="GLG98" s="219"/>
      <c r="GLH98" s="219"/>
      <c r="GLI98" s="219"/>
      <c r="GLJ98" s="219"/>
      <c r="GLK98" s="219"/>
      <c r="GLL98" s="219"/>
      <c r="GLM98" s="219"/>
      <c r="GLN98" s="219"/>
      <c r="GLO98" s="219"/>
      <c r="GLP98" s="219"/>
      <c r="GLQ98" s="219"/>
      <c r="GLR98" s="219"/>
      <c r="GLS98" s="219"/>
      <c r="GLT98" s="219"/>
      <c r="GLU98" s="219"/>
      <c r="GLV98" s="219"/>
      <c r="GLW98" s="219"/>
      <c r="GLX98" s="219"/>
      <c r="GLY98" s="219"/>
      <c r="GLZ98" s="219"/>
      <c r="GMA98" s="219"/>
      <c r="GMB98" s="219"/>
      <c r="GMC98" s="219"/>
      <c r="GMD98" s="219"/>
      <c r="GME98" s="219"/>
      <c r="GMF98" s="219"/>
      <c r="GMG98" s="219"/>
      <c r="GMH98" s="219"/>
      <c r="GMI98" s="219"/>
      <c r="GMJ98" s="219"/>
      <c r="GMK98" s="219"/>
      <c r="GML98" s="219"/>
      <c r="GMM98" s="219"/>
      <c r="GMN98" s="219"/>
      <c r="GMO98" s="219"/>
      <c r="GMP98" s="219"/>
      <c r="GMQ98" s="219"/>
      <c r="GMR98" s="219"/>
      <c r="GMS98" s="219"/>
      <c r="GMT98" s="219"/>
      <c r="GMU98" s="219"/>
      <c r="GMV98" s="219"/>
      <c r="GMW98" s="219"/>
      <c r="GMX98" s="219"/>
      <c r="GMY98" s="219"/>
      <c r="GMZ98" s="219"/>
      <c r="GNA98" s="219"/>
      <c r="GNB98" s="219"/>
      <c r="GNC98" s="219"/>
      <c r="GND98" s="219"/>
      <c r="GNE98" s="219"/>
      <c r="GNF98" s="219"/>
      <c r="GNG98" s="219"/>
      <c r="GNH98" s="219"/>
      <c r="GNI98" s="219"/>
      <c r="GNJ98" s="219"/>
      <c r="GNK98" s="219"/>
      <c r="GNL98" s="219"/>
      <c r="GNM98" s="219"/>
      <c r="GNN98" s="219"/>
      <c r="GNO98" s="219"/>
      <c r="GNP98" s="219"/>
      <c r="GNQ98" s="219"/>
      <c r="GNR98" s="219"/>
      <c r="GNS98" s="219"/>
      <c r="GNT98" s="219"/>
      <c r="GNU98" s="219"/>
      <c r="GNV98" s="219"/>
      <c r="GNW98" s="219"/>
      <c r="GNX98" s="219"/>
      <c r="GNY98" s="219"/>
      <c r="GNZ98" s="219"/>
      <c r="GOA98" s="219"/>
      <c r="GOB98" s="219"/>
      <c r="GOC98" s="219"/>
      <c r="GOD98" s="219"/>
      <c r="GOE98" s="219"/>
      <c r="GOF98" s="219"/>
      <c r="GOG98" s="219"/>
      <c r="GOH98" s="219"/>
      <c r="GOI98" s="219"/>
      <c r="GOJ98" s="219"/>
      <c r="GOK98" s="219"/>
      <c r="GOL98" s="219"/>
      <c r="GOM98" s="219"/>
      <c r="GON98" s="219"/>
      <c r="GOO98" s="219"/>
      <c r="GOP98" s="219"/>
      <c r="GOQ98" s="219"/>
      <c r="GOR98" s="219"/>
      <c r="GOS98" s="219"/>
      <c r="GOT98" s="219"/>
      <c r="GOU98" s="219"/>
      <c r="GOV98" s="219"/>
      <c r="GOW98" s="219"/>
      <c r="GOX98" s="219"/>
      <c r="GOY98" s="219"/>
      <c r="GOZ98" s="219"/>
      <c r="GPA98" s="219"/>
      <c r="GPB98" s="219"/>
      <c r="GPC98" s="219"/>
      <c r="GPD98" s="219"/>
      <c r="GPE98" s="219"/>
      <c r="GPF98" s="219"/>
      <c r="GPG98" s="219"/>
      <c r="GPH98" s="219"/>
      <c r="GPI98" s="219"/>
      <c r="GPJ98" s="219"/>
      <c r="GPK98" s="219"/>
      <c r="GPL98" s="219"/>
      <c r="GPM98" s="219"/>
      <c r="GPN98" s="219"/>
      <c r="GPO98" s="219"/>
      <c r="GPP98" s="219"/>
      <c r="GPQ98" s="219"/>
      <c r="GPR98" s="219"/>
      <c r="GPS98" s="219"/>
      <c r="GPT98" s="219"/>
      <c r="GPU98" s="219"/>
      <c r="GPV98" s="219"/>
      <c r="GPW98" s="219"/>
      <c r="GPX98" s="219"/>
      <c r="GPY98" s="219"/>
      <c r="GPZ98" s="219"/>
      <c r="GQA98" s="219"/>
      <c r="GQB98" s="219"/>
      <c r="GQC98" s="219"/>
      <c r="GQD98" s="219"/>
      <c r="GQE98" s="219"/>
      <c r="GQF98" s="219"/>
      <c r="GQG98" s="219"/>
      <c r="GQH98" s="219"/>
      <c r="GQI98" s="219"/>
      <c r="GQJ98" s="219"/>
      <c r="GQK98" s="219"/>
      <c r="GQL98" s="219"/>
      <c r="GQM98" s="219"/>
      <c r="GQN98" s="219"/>
      <c r="GQO98" s="219"/>
      <c r="GQP98" s="219"/>
      <c r="GQQ98" s="219"/>
      <c r="GQR98" s="219"/>
      <c r="GQS98" s="219"/>
      <c r="GQT98" s="219"/>
      <c r="GQU98" s="219"/>
      <c r="GQV98" s="219"/>
      <c r="GQW98" s="219"/>
      <c r="GQX98" s="219"/>
      <c r="GQY98" s="219"/>
      <c r="GQZ98" s="219"/>
      <c r="GRA98" s="219"/>
      <c r="GRB98" s="219"/>
      <c r="GRC98" s="219"/>
      <c r="GRD98" s="219"/>
      <c r="GRE98" s="219"/>
      <c r="GRF98" s="219"/>
      <c r="GRG98" s="219"/>
      <c r="GRH98" s="219"/>
      <c r="GRI98" s="219"/>
      <c r="GRJ98" s="219"/>
      <c r="GRK98" s="219"/>
      <c r="GRL98" s="219"/>
      <c r="GRM98" s="219"/>
      <c r="GRN98" s="219"/>
      <c r="GRO98" s="219"/>
      <c r="GRP98" s="219"/>
      <c r="GRQ98" s="219"/>
      <c r="GRR98" s="219"/>
      <c r="GRS98" s="219"/>
      <c r="GRT98" s="219"/>
      <c r="GRU98" s="219"/>
      <c r="GRV98" s="219"/>
      <c r="GRW98" s="219"/>
      <c r="GRX98" s="219"/>
      <c r="GRY98" s="219"/>
      <c r="GRZ98" s="219"/>
      <c r="GSA98" s="219"/>
      <c r="GSB98" s="219"/>
      <c r="GSC98" s="219"/>
      <c r="GSD98" s="219"/>
      <c r="GSE98" s="219"/>
      <c r="GSF98" s="219"/>
      <c r="GSG98" s="219"/>
      <c r="GSH98" s="219"/>
      <c r="GSI98" s="219"/>
      <c r="GSJ98" s="219"/>
      <c r="GSK98" s="219"/>
      <c r="GSL98" s="219"/>
      <c r="GSM98" s="219"/>
      <c r="GSN98" s="219"/>
      <c r="GSO98" s="219"/>
      <c r="GSP98" s="219"/>
      <c r="GSQ98" s="219"/>
      <c r="GSR98" s="219"/>
      <c r="GSS98" s="219"/>
      <c r="GST98" s="219"/>
      <c r="GSU98" s="219"/>
      <c r="GSV98" s="219"/>
      <c r="GSW98" s="219"/>
      <c r="GSX98" s="219"/>
      <c r="GSY98" s="219"/>
      <c r="GSZ98" s="219"/>
      <c r="GTA98" s="219"/>
      <c r="GTB98" s="219"/>
      <c r="GTC98" s="219"/>
      <c r="GTD98" s="219"/>
      <c r="GTE98" s="219"/>
      <c r="GTF98" s="219"/>
      <c r="GTG98" s="219"/>
      <c r="GTH98" s="219"/>
      <c r="GTI98" s="219"/>
      <c r="GTJ98" s="219"/>
      <c r="GTK98" s="219"/>
      <c r="GTL98" s="219"/>
      <c r="GTM98" s="219"/>
      <c r="GTN98" s="219"/>
      <c r="GTO98" s="219"/>
      <c r="GTP98" s="219"/>
      <c r="GTQ98" s="219"/>
      <c r="GTR98" s="219"/>
      <c r="GTS98" s="219"/>
      <c r="GTT98" s="219"/>
      <c r="GTU98" s="219"/>
      <c r="GTV98" s="219"/>
      <c r="GTW98" s="219"/>
      <c r="GTX98" s="219"/>
      <c r="GTY98" s="219"/>
      <c r="GTZ98" s="219"/>
      <c r="GUA98" s="219"/>
      <c r="GUB98" s="219"/>
      <c r="GUC98" s="219"/>
      <c r="GUD98" s="219"/>
      <c r="GUE98" s="219"/>
      <c r="GUF98" s="219"/>
      <c r="GUG98" s="219"/>
      <c r="GUH98" s="219"/>
      <c r="GUI98" s="219"/>
      <c r="GUJ98" s="219"/>
      <c r="GUK98" s="219"/>
      <c r="GUL98" s="219"/>
      <c r="GUM98" s="219"/>
      <c r="GUN98" s="219"/>
      <c r="GUO98" s="219"/>
      <c r="GUP98" s="219"/>
      <c r="GUQ98" s="219"/>
      <c r="GUR98" s="219"/>
      <c r="GUS98" s="219"/>
      <c r="GUT98" s="219"/>
      <c r="GUU98" s="219"/>
      <c r="GUV98" s="219"/>
      <c r="GUW98" s="219"/>
      <c r="GUX98" s="219"/>
      <c r="GUY98" s="219"/>
      <c r="GUZ98" s="219"/>
      <c r="GVA98" s="219"/>
      <c r="GVB98" s="219"/>
      <c r="GVC98" s="219"/>
      <c r="GVD98" s="219"/>
      <c r="GVE98" s="219"/>
      <c r="GVF98" s="219"/>
      <c r="GVG98" s="219"/>
      <c r="GVH98" s="219"/>
      <c r="GVI98" s="219"/>
      <c r="GVJ98" s="219"/>
      <c r="GVK98" s="219"/>
      <c r="GVL98" s="219"/>
      <c r="GVM98" s="219"/>
      <c r="GVN98" s="219"/>
      <c r="GVO98" s="219"/>
      <c r="GVP98" s="219"/>
      <c r="GVQ98" s="219"/>
      <c r="GVR98" s="219"/>
      <c r="GVS98" s="219"/>
      <c r="GVT98" s="219"/>
      <c r="GVU98" s="219"/>
      <c r="GVV98" s="219"/>
      <c r="GVW98" s="219"/>
      <c r="GVX98" s="219"/>
      <c r="GVY98" s="219"/>
      <c r="GVZ98" s="219"/>
      <c r="GWA98" s="219"/>
      <c r="GWB98" s="219"/>
      <c r="GWC98" s="219"/>
      <c r="GWD98" s="219"/>
      <c r="GWE98" s="219"/>
      <c r="GWF98" s="219"/>
      <c r="GWG98" s="219"/>
      <c r="GWH98" s="219"/>
      <c r="GWI98" s="219"/>
      <c r="GWJ98" s="219"/>
      <c r="GWK98" s="219"/>
      <c r="GWL98" s="219"/>
      <c r="GWM98" s="219"/>
      <c r="GWN98" s="219"/>
      <c r="GWO98" s="219"/>
      <c r="GWP98" s="219"/>
      <c r="GWQ98" s="219"/>
      <c r="GWR98" s="219"/>
      <c r="GWS98" s="219"/>
      <c r="GWT98" s="219"/>
      <c r="GWU98" s="219"/>
      <c r="GWV98" s="219"/>
      <c r="GWW98" s="219"/>
      <c r="GWX98" s="219"/>
      <c r="GWY98" s="219"/>
      <c r="GWZ98" s="219"/>
      <c r="GXA98" s="219"/>
      <c r="GXB98" s="219"/>
      <c r="GXC98" s="219"/>
      <c r="GXD98" s="219"/>
      <c r="GXE98" s="219"/>
      <c r="GXF98" s="219"/>
      <c r="GXG98" s="219"/>
      <c r="GXH98" s="219"/>
      <c r="GXI98" s="219"/>
      <c r="GXJ98" s="219"/>
      <c r="GXK98" s="219"/>
      <c r="GXL98" s="219"/>
      <c r="GXM98" s="219"/>
      <c r="GXN98" s="219"/>
      <c r="GXO98" s="219"/>
      <c r="GXP98" s="219"/>
      <c r="GXQ98" s="219"/>
      <c r="GXR98" s="219"/>
      <c r="GXS98" s="219"/>
      <c r="GXT98" s="219"/>
      <c r="GXU98" s="219"/>
      <c r="GXV98" s="219"/>
      <c r="GXW98" s="219"/>
      <c r="GXX98" s="219"/>
      <c r="GXY98" s="219"/>
      <c r="GXZ98" s="219"/>
      <c r="GYA98" s="219"/>
      <c r="GYB98" s="219"/>
      <c r="GYC98" s="219"/>
      <c r="GYD98" s="219"/>
      <c r="GYE98" s="219"/>
      <c r="GYF98" s="219"/>
      <c r="GYG98" s="219"/>
      <c r="GYH98" s="219"/>
      <c r="GYI98" s="219"/>
      <c r="GYJ98" s="219"/>
      <c r="GYK98" s="219"/>
      <c r="GYL98" s="219"/>
      <c r="GYM98" s="219"/>
      <c r="GYN98" s="219"/>
      <c r="GYO98" s="219"/>
      <c r="GYP98" s="219"/>
      <c r="GYQ98" s="219"/>
      <c r="GYR98" s="219"/>
      <c r="GYS98" s="219"/>
      <c r="GYT98" s="219"/>
      <c r="GYU98" s="219"/>
      <c r="GYV98" s="219"/>
      <c r="GYW98" s="219"/>
      <c r="GYX98" s="219"/>
      <c r="GYY98" s="219"/>
      <c r="GYZ98" s="219"/>
      <c r="GZA98" s="219"/>
      <c r="GZB98" s="219"/>
      <c r="GZC98" s="219"/>
      <c r="GZD98" s="219"/>
      <c r="GZE98" s="219"/>
      <c r="GZF98" s="219"/>
      <c r="GZG98" s="219"/>
      <c r="GZH98" s="219"/>
      <c r="GZI98" s="219"/>
      <c r="GZJ98" s="219"/>
      <c r="GZK98" s="219"/>
      <c r="GZL98" s="219"/>
      <c r="GZM98" s="219"/>
      <c r="GZN98" s="219"/>
      <c r="GZO98" s="219"/>
      <c r="GZP98" s="219"/>
      <c r="GZQ98" s="219"/>
      <c r="GZR98" s="219"/>
      <c r="GZS98" s="219"/>
      <c r="GZT98" s="219"/>
      <c r="GZU98" s="219"/>
      <c r="GZV98" s="219"/>
      <c r="GZW98" s="219"/>
      <c r="GZX98" s="219"/>
      <c r="GZY98" s="219"/>
      <c r="GZZ98" s="219"/>
      <c r="HAA98" s="219"/>
      <c r="HAB98" s="219"/>
      <c r="HAC98" s="219"/>
      <c r="HAD98" s="219"/>
      <c r="HAE98" s="219"/>
      <c r="HAF98" s="219"/>
      <c r="HAG98" s="219"/>
      <c r="HAH98" s="219"/>
      <c r="HAI98" s="219"/>
      <c r="HAJ98" s="219"/>
      <c r="HAK98" s="219"/>
      <c r="HAL98" s="219"/>
      <c r="HAM98" s="219"/>
      <c r="HAN98" s="219"/>
      <c r="HAO98" s="219"/>
      <c r="HAP98" s="219"/>
      <c r="HAQ98" s="219"/>
      <c r="HAR98" s="219"/>
      <c r="HAS98" s="219"/>
      <c r="HAT98" s="219"/>
      <c r="HAU98" s="219"/>
      <c r="HAV98" s="219"/>
      <c r="HAW98" s="219"/>
      <c r="HAX98" s="219"/>
      <c r="HAY98" s="219"/>
      <c r="HAZ98" s="219"/>
      <c r="HBA98" s="219"/>
      <c r="HBB98" s="219"/>
      <c r="HBC98" s="219"/>
      <c r="HBD98" s="219"/>
      <c r="HBE98" s="219"/>
      <c r="HBF98" s="219"/>
      <c r="HBG98" s="219"/>
      <c r="HBH98" s="219"/>
      <c r="HBI98" s="219"/>
      <c r="HBJ98" s="219"/>
      <c r="HBK98" s="219"/>
      <c r="HBL98" s="219"/>
      <c r="HBM98" s="219"/>
      <c r="HBN98" s="219"/>
      <c r="HBO98" s="219"/>
      <c r="HBP98" s="219"/>
      <c r="HBQ98" s="219"/>
      <c r="HBR98" s="219"/>
      <c r="HBS98" s="219"/>
      <c r="HBT98" s="219"/>
      <c r="HBU98" s="219"/>
      <c r="HBV98" s="219"/>
      <c r="HBW98" s="219"/>
      <c r="HBX98" s="219"/>
      <c r="HBY98" s="219"/>
      <c r="HBZ98" s="219"/>
      <c r="HCA98" s="219"/>
      <c r="HCB98" s="219"/>
      <c r="HCC98" s="219"/>
      <c r="HCD98" s="219"/>
      <c r="HCE98" s="219"/>
      <c r="HCF98" s="219"/>
      <c r="HCG98" s="219"/>
      <c r="HCH98" s="219"/>
      <c r="HCI98" s="219"/>
      <c r="HCJ98" s="219"/>
      <c r="HCK98" s="219"/>
      <c r="HCL98" s="219"/>
      <c r="HCM98" s="219"/>
      <c r="HCN98" s="219"/>
      <c r="HCO98" s="219"/>
      <c r="HCP98" s="219"/>
      <c r="HCQ98" s="219"/>
      <c r="HCR98" s="219"/>
      <c r="HCS98" s="219"/>
      <c r="HCT98" s="219"/>
      <c r="HCU98" s="219"/>
      <c r="HCV98" s="219"/>
      <c r="HCW98" s="219"/>
      <c r="HCX98" s="219"/>
      <c r="HCY98" s="219"/>
      <c r="HCZ98" s="219"/>
      <c r="HDA98" s="219"/>
      <c r="HDB98" s="219"/>
      <c r="HDC98" s="219"/>
      <c r="HDD98" s="219"/>
      <c r="HDE98" s="219"/>
      <c r="HDF98" s="219"/>
      <c r="HDG98" s="219"/>
      <c r="HDH98" s="219"/>
      <c r="HDI98" s="219"/>
      <c r="HDJ98" s="219"/>
      <c r="HDK98" s="219"/>
      <c r="HDL98" s="219"/>
      <c r="HDM98" s="219"/>
      <c r="HDN98" s="219"/>
      <c r="HDO98" s="219"/>
      <c r="HDP98" s="219"/>
      <c r="HDQ98" s="219"/>
      <c r="HDR98" s="219"/>
      <c r="HDS98" s="219"/>
      <c r="HDT98" s="219"/>
      <c r="HDU98" s="219"/>
      <c r="HDV98" s="219"/>
      <c r="HDW98" s="219"/>
      <c r="HDX98" s="219"/>
      <c r="HDY98" s="219"/>
      <c r="HDZ98" s="219"/>
      <c r="HEA98" s="219"/>
      <c r="HEB98" s="219"/>
      <c r="HEC98" s="219"/>
      <c r="HED98" s="219"/>
      <c r="HEE98" s="219"/>
      <c r="HEF98" s="219"/>
      <c r="HEG98" s="219"/>
      <c r="HEH98" s="219"/>
      <c r="HEI98" s="219"/>
      <c r="HEJ98" s="219"/>
      <c r="HEK98" s="219"/>
      <c r="HEL98" s="219"/>
      <c r="HEM98" s="219"/>
      <c r="HEN98" s="219"/>
      <c r="HEO98" s="219"/>
      <c r="HEP98" s="219"/>
      <c r="HEQ98" s="219"/>
      <c r="HER98" s="219"/>
      <c r="HES98" s="219"/>
      <c r="HET98" s="219"/>
      <c r="HEU98" s="219"/>
      <c r="HEV98" s="219"/>
      <c r="HEW98" s="219"/>
      <c r="HEX98" s="219"/>
      <c r="HEY98" s="219"/>
      <c r="HEZ98" s="219"/>
      <c r="HFA98" s="219"/>
      <c r="HFB98" s="219"/>
      <c r="HFC98" s="219"/>
      <c r="HFD98" s="219"/>
      <c r="HFE98" s="219"/>
      <c r="HFF98" s="219"/>
      <c r="HFG98" s="219"/>
      <c r="HFH98" s="219"/>
      <c r="HFI98" s="219"/>
      <c r="HFJ98" s="219"/>
      <c r="HFK98" s="219"/>
      <c r="HFL98" s="219"/>
      <c r="HFM98" s="219"/>
      <c r="HFN98" s="219"/>
      <c r="HFO98" s="219"/>
      <c r="HFP98" s="219"/>
      <c r="HFQ98" s="219"/>
      <c r="HFR98" s="219"/>
      <c r="HFS98" s="219"/>
      <c r="HFT98" s="219"/>
      <c r="HFU98" s="219"/>
      <c r="HFV98" s="219"/>
      <c r="HFW98" s="219"/>
      <c r="HFX98" s="219"/>
      <c r="HFY98" s="219"/>
      <c r="HFZ98" s="219"/>
      <c r="HGA98" s="219"/>
      <c r="HGB98" s="219"/>
      <c r="HGC98" s="219"/>
      <c r="HGD98" s="219"/>
      <c r="HGE98" s="219"/>
      <c r="HGF98" s="219"/>
      <c r="HGG98" s="219"/>
      <c r="HGH98" s="219"/>
      <c r="HGI98" s="219"/>
      <c r="HGJ98" s="219"/>
      <c r="HGK98" s="219"/>
      <c r="HGL98" s="219"/>
      <c r="HGM98" s="219"/>
      <c r="HGN98" s="219"/>
      <c r="HGO98" s="219"/>
      <c r="HGP98" s="219"/>
      <c r="HGQ98" s="219"/>
      <c r="HGR98" s="219"/>
      <c r="HGS98" s="219"/>
      <c r="HGT98" s="219"/>
      <c r="HGU98" s="219"/>
      <c r="HGV98" s="219"/>
      <c r="HGW98" s="219"/>
      <c r="HGX98" s="219"/>
      <c r="HGY98" s="219"/>
      <c r="HGZ98" s="219"/>
      <c r="HHA98" s="219"/>
      <c r="HHB98" s="219"/>
      <c r="HHC98" s="219"/>
      <c r="HHD98" s="219"/>
      <c r="HHE98" s="219"/>
      <c r="HHF98" s="219"/>
      <c r="HHG98" s="219"/>
      <c r="HHH98" s="219"/>
      <c r="HHI98" s="219"/>
      <c r="HHJ98" s="219"/>
      <c r="HHK98" s="219"/>
      <c r="HHL98" s="219"/>
      <c r="HHM98" s="219"/>
      <c r="HHN98" s="219"/>
      <c r="HHO98" s="219"/>
      <c r="HHP98" s="219"/>
      <c r="HHQ98" s="219"/>
      <c r="HHR98" s="219"/>
      <c r="HHS98" s="219"/>
      <c r="HHT98" s="219"/>
      <c r="HHU98" s="219"/>
      <c r="HHV98" s="219"/>
      <c r="HHW98" s="219"/>
      <c r="HHX98" s="219"/>
      <c r="HHY98" s="219"/>
      <c r="HHZ98" s="219"/>
      <c r="HIA98" s="219"/>
      <c r="HIB98" s="219"/>
      <c r="HIC98" s="219"/>
      <c r="HID98" s="219"/>
      <c r="HIE98" s="219"/>
      <c r="HIF98" s="219"/>
      <c r="HIG98" s="219"/>
      <c r="HIH98" s="219"/>
      <c r="HII98" s="219"/>
      <c r="HIJ98" s="219"/>
      <c r="HIK98" s="219"/>
      <c r="HIL98" s="219"/>
      <c r="HIM98" s="219"/>
      <c r="HIN98" s="219"/>
      <c r="HIO98" s="219"/>
      <c r="HIP98" s="219"/>
      <c r="HIQ98" s="219"/>
      <c r="HIR98" s="219"/>
      <c r="HIS98" s="219"/>
      <c r="HIT98" s="219"/>
      <c r="HIU98" s="219"/>
      <c r="HIV98" s="219"/>
      <c r="HIW98" s="219"/>
      <c r="HIX98" s="219"/>
      <c r="HIY98" s="219"/>
      <c r="HIZ98" s="219"/>
      <c r="HJA98" s="219"/>
      <c r="HJB98" s="219"/>
      <c r="HJC98" s="219"/>
      <c r="HJD98" s="219"/>
      <c r="HJE98" s="219"/>
      <c r="HJF98" s="219"/>
      <c r="HJG98" s="219"/>
      <c r="HJH98" s="219"/>
      <c r="HJI98" s="219"/>
      <c r="HJJ98" s="219"/>
      <c r="HJK98" s="219"/>
      <c r="HJL98" s="219"/>
      <c r="HJM98" s="219"/>
      <c r="HJN98" s="219"/>
      <c r="HJO98" s="219"/>
      <c r="HJP98" s="219"/>
      <c r="HJQ98" s="219"/>
      <c r="HJR98" s="219"/>
      <c r="HJS98" s="219"/>
      <c r="HJT98" s="219"/>
      <c r="HJU98" s="219"/>
      <c r="HJV98" s="219"/>
      <c r="HJW98" s="219"/>
      <c r="HJX98" s="219"/>
      <c r="HJY98" s="219"/>
      <c r="HJZ98" s="219"/>
      <c r="HKA98" s="219"/>
      <c r="HKB98" s="219"/>
      <c r="HKC98" s="219"/>
      <c r="HKD98" s="219"/>
      <c r="HKE98" s="219"/>
      <c r="HKF98" s="219"/>
      <c r="HKG98" s="219"/>
      <c r="HKH98" s="219"/>
      <c r="HKI98" s="219"/>
      <c r="HKJ98" s="219"/>
      <c r="HKK98" s="219"/>
      <c r="HKL98" s="219"/>
      <c r="HKM98" s="219"/>
      <c r="HKN98" s="219"/>
      <c r="HKO98" s="219"/>
      <c r="HKP98" s="219"/>
      <c r="HKQ98" s="219"/>
      <c r="HKR98" s="219"/>
      <c r="HKS98" s="219"/>
      <c r="HKT98" s="219"/>
      <c r="HKU98" s="219"/>
      <c r="HKV98" s="219"/>
      <c r="HKW98" s="219"/>
      <c r="HKX98" s="219"/>
      <c r="HKY98" s="219"/>
      <c r="HKZ98" s="219"/>
      <c r="HLA98" s="219"/>
      <c r="HLB98" s="219"/>
      <c r="HLC98" s="219"/>
      <c r="HLD98" s="219"/>
      <c r="HLE98" s="219"/>
      <c r="HLF98" s="219"/>
      <c r="HLG98" s="219"/>
      <c r="HLH98" s="219"/>
      <c r="HLI98" s="219"/>
      <c r="HLJ98" s="219"/>
      <c r="HLK98" s="219"/>
      <c r="HLL98" s="219"/>
      <c r="HLM98" s="219"/>
      <c r="HLN98" s="219"/>
      <c r="HLO98" s="219"/>
      <c r="HLP98" s="219"/>
      <c r="HLQ98" s="219"/>
      <c r="HLR98" s="219"/>
      <c r="HLS98" s="219"/>
      <c r="HLT98" s="219"/>
      <c r="HLU98" s="219"/>
      <c r="HLV98" s="219"/>
      <c r="HLW98" s="219"/>
      <c r="HLX98" s="219"/>
      <c r="HLY98" s="219"/>
      <c r="HLZ98" s="219"/>
      <c r="HMA98" s="219"/>
      <c r="HMB98" s="219"/>
      <c r="HMC98" s="219"/>
      <c r="HMD98" s="219"/>
      <c r="HME98" s="219"/>
      <c r="HMF98" s="219"/>
      <c r="HMG98" s="219"/>
      <c r="HMH98" s="219"/>
      <c r="HMI98" s="219"/>
      <c r="HMJ98" s="219"/>
      <c r="HMK98" s="219"/>
      <c r="HML98" s="219"/>
      <c r="HMM98" s="219"/>
      <c r="HMN98" s="219"/>
      <c r="HMO98" s="219"/>
      <c r="HMP98" s="219"/>
      <c r="HMQ98" s="219"/>
      <c r="HMR98" s="219"/>
      <c r="HMS98" s="219"/>
      <c r="HMT98" s="219"/>
      <c r="HMU98" s="219"/>
      <c r="HMV98" s="219"/>
      <c r="HMW98" s="219"/>
      <c r="HMX98" s="219"/>
      <c r="HMY98" s="219"/>
      <c r="HMZ98" s="219"/>
      <c r="HNA98" s="219"/>
      <c r="HNB98" s="219"/>
      <c r="HNC98" s="219"/>
      <c r="HND98" s="219"/>
      <c r="HNE98" s="219"/>
      <c r="HNF98" s="219"/>
      <c r="HNG98" s="219"/>
      <c r="HNH98" s="219"/>
      <c r="HNI98" s="219"/>
      <c r="HNJ98" s="219"/>
      <c r="HNK98" s="219"/>
      <c r="HNL98" s="219"/>
      <c r="HNM98" s="219"/>
      <c r="HNN98" s="219"/>
      <c r="HNO98" s="219"/>
      <c r="HNP98" s="219"/>
      <c r="HNQ98" s="219"/>
      <c r="HNR98" s="219"/>
      <c r="HNS98" s="219"/>
      <c r="HNT98" s="219"/>
      <c r="HNU98" s="219"/>
      <c r="HNV98" s="219"/>
      <c r="HNW98" s="219"/>
      <c r="HNX98" s="219"/>
      <c r="HNY98" s="219"/>
      <c r="HNZ98" s="219"/>
      <c r="HOA98" s="219"/>
      <c r="HOB98" s="219"/>
      <c r="HOC98" s="219"/>
      <c r="HOD98" s="219"/>
      <c r="HOE98" s="219"/>
      <c r="HOF98" s="219"/>
      <c r="HOG98" s="219"/>
      <c r="HOH98" s="219"/>
      <c r="HOI98" s="219"/>
      <c r="HOJ98" s="219"/>
      <c r="HOK98" s="219"/>
      <c r="HOL98" s="219"/>
      <c r="HOM98" s="219"/>
      <c r="HON98" s="219"/>
      <c r="HOO98" s="219"/>
      <c r="HOP98" s="219"/>
      <c r="HOQ98" s="219"/>
      <c r="HOR98" s="219"/>
      <c r="HOS98" s="219"/>
      <c r="HOT98" s="219"/>
      <c r="HOU98" s="219"/>
      <c r="HOV98" s="219"/>
      <c r="HOW98" s="219"/>
      <c r="HOX98" s="219"/>
      <c r="HOY98" s="219"/>
      <c r="HOZ98" s="219"/>
      <c r="HPA98" s="219"/>
      <c r="HPB98" s="219"/>
      <c r="HPC98" s="219"/>
      <c r="HPD98" s="219"/>
      <c r="HPE98" s="219"/>
      <c r="HPF98" s="219"/>
      <c r="HPG98" s="219"/>
      <c r="HPH98" s="219"/>
      <c r="HPI98" s="219"/>
      <c r="HPJ98" s="219"/>
      <c r="HPK98" s="219"/>
      <c r="HPL98" s="219"/>
      <c r="HPM98" s="219"/>
      <c r="HPN98" s="219"/>
      <c r="HPO98" s="219"/>
      <c r="HPP98" s="219"/>
      <c r="HPQ98" s="219"/>
      <c r="HPR98" s="219"/>
      <c r="HPS98" s="219"/>
      <c r="HPT98" s="219"/>
      <c r="HPU98" s="219"/>
      <c r="HPV98" s="219"/>
      <c r="HPW98" s="219"/>
      <c r="HPX98" s="219"/>
      <c r="HPY98" s="219"/>
      <c r="HPZ98" s="219"/>
      <c r="HQA98" s="219"/>
      <c r="HQB98" s="219"/>
      <c r="HQC98" s="219"/>
      <c r="HQD98" s="219"/>
      <c r="HQE98" s="219"/>
      <c r="HQF98" s="219"/>
      <c r="HQG98" s="219"/>
      <c r="HQH98" s="219"/>
      <c r="HQI98" s="219"/>
      <c r="HQJ98" s="219"/>
      <c r="HQK98" s="219"/>
      <c r="HQL98" s="219"/>
      <c r="HQM98" s="219"/>
      <c r="HQN98" s="219"/>
      <c r="HQO98" s="219"/>
      <c r="HQP98" s="219"/>
      <c r="HQQ98" s="219"/>
      <c r="HQR98" s="219"/>
      <c r="HQS98" s="219"/>
      <c r="HQT98" s="219"/>
      <c r="HQU98" s="219"/>
      <c r="HQV98" s="219"/>
      <c r="HQW98" s="219"/>
      <c r="HQX98" s="219"/>
      <c r="HQY98" s="219"/>
      <c r="HQZ98" s="219"/>
      <c r="HRA98" s="219"/>
      <c r="HRB98" s="219"/>
      <c r="HRC98" s="219"/>
      <c r="HRD98" s="219"/>
      <c r="HRE98" s="219"/>
      <c r="HRF98" s="219"/>
      <c r="HRG98" s="219"/>
      <c r="HRH98" s="219"/>
      <c r="HRI98" s="219"/>
      <c r="HRJ98" s="219"/>
      <c r="HRK98" s="219"/>
      <c r="HRL98" s="219"/>
      <c r="HRM98" s="219"/>
      <c r="HRN98" s="219"/>
      <c r="HRO98" s="219"/>
      <c r="HRP98" s="219"/>
      <c r="HRQ98" s="219"/>
      <c r="HRR98" s="219"/>
      <c r="HRS98" s="219"/>
      <c r="HRT98" s="219"/>
      <c r="HRU98" s="219"/>
      <c r="HRV98" s="219"/>
      <c r="HRW98" s="219"/>
      <c r="HRX98" s="219"/>
      <c r="HRY98" s="219"/>
      <c r="HRZ98" s="219"/>
      <c r="HSA98" s="219"/>
      <c r="HSB98" s="219"/>
      <c r="HSC98" s="219"/>
      <c r="HSD98" s="219"/>
      <c r="HSE98" s="219"/>
      <c r="HSF98" s="219"/>
      <c r="HSG98" s="219"/>
      <c r="HSH98" s="219"/>
      <c r="HSI98" s="219"/>
      <c r="HSJ98" s="219"/>
      <c r="HSK98" s="219"/>
      <c r="HSL98" s="219"/>
      <c r="HSM98" s="219"/>
      <c r="HSN98" s="219"/>
      <c r="HSO98" s="219"/>
      <c r="HSP98" s="219"/>
      <c r="HSQ98" s="219"/>
      <c r="HSR98" s="219"/>
      <c r="HSS98" s="219"/>
      <c r="HST98" s="219"/>
      <c r="HSU98" s="219"/>
      <c r="HSV98" s="219"/>
      <c r="HSW98" s="219"/>
      <c r="HSX98" s="219"/>
      <c r="HSY98" s="219"/>
      <c r="HSZ98" s="219"/>
      <c r="HTA98" s="219"/>
      <c r="HTB98" s="219"/>
      <c r="HTC98" s="219"/>
      <c r="HTD98" s="219"/>
      <c r="HTE98" s="219"/>
      <c r="HTF98" s="219"/>
      <c r="HTG98" s="219"/>
      <c r="HTH98" s="219"/>
      <c r="HTI98" s="219"/>
      <c r="HTJ98" s="219"/>
      <c r="HTK98" s="219"/>
      <c r="HTL98" s="219"/>
      <c r="HTM98" s="219"/>
      <c r="HTN98" s="219"/>
      <c r="HTO98" s="219"/>
      <c r="HTP98" s="219"/>
      <c r="HTQ98" s="219"/>
      <c r="HTR98" s="219"/>
      <c r="HTS98" s="219"/>
      <c r="HTT98" s="219"/>
      <c r="HTU98" s="219"/>
      <c r="HTV98" s="219"/>
      <c r="HTW98" s="219"/>
      <c r="HTX98" s="219"/>
      <c r="HTY98" s="219"/>
      <c r="HTZ98" s="219"/>
      <c r="HUA98" s="219"/>
      <c r="HUB98" s="219"/>
      <c r="HUC98" s="219"/>
      <c r="HUD98" s="219"/>
      <c r="HUE98" s="219"/>
      <c r="HUF98" s="219"/>
      <c r="HUG98" s="219"/>
      <c r="HUH98" s="219"/>
      <c r="HUI98" s="219"/>
      <c r="HUJ98" s="219"/>
      <c r="HUK98" s="219"/>
      <c r="HUL98" s="219"/>
      <c r="HUM98" s="219"/>
      <c r="HUN98" s="219"/>
      <c r="HUO98" s="219"/>
      <c r="HUP98" s="219"/>
      <c r="HUQ98" s="219"/>
      <c r="HUR98" s="219"/>
      <c r="HUS98" s="219"/>
      <c r="HUT98" s="219"/>
      <c r="HUU98" s="219"/>
      <c r="HUV98" s="219"/>
      <c r="HUW98" s="219"/>
      <c r="HUX98" s="219"/>
      <c r="HUY98" s="219"/>
      <c r="HUZ98" s="219"/>
      <c r="HVA98" s="219"/>
      <c r="HVB98" s="219"/>
      <c r="HVC98" s="219"/>
      <c r="HVD98" s="219"/>
      <c r="HVE98" s="219"/>
      <c r="HVF98" s="219"/>
      <c r="HVG98" s="219"/>
      <c r="HVH98" s="219"/>
      <c r="HVI98" s="219"/>
      <c r="HVJ98" s="219"/>
      <c r="HVK98" s="219"/>
      <c r="HVL98" s="219"/>
      <c r="HVM98" s="219"/>
      <c r="HVN98" s="219"/>
      <c r="HVO98" s="219"/>
      <c r="HVP98" s="219"/>
      <c r="HVQ98" s="219"/>
      <c r="HVR98" s="219"/>
      <c r="HVS98" s="219"/>
      <c r="HVT98" s="219"/>
      <c r="HVU98" s="219"/>
      <c r="HVV98" s="219"/>
      <c r="HVW98" s="219"/>
      <c r="HVX98" s="219"/>
      <c r="HVY98" s="219"/>
      <c r="HVZ98" s="219"/>
      <c r="HWA98" s="219"/>
      <c r="HWB98" s="219"/>
      <c r="HWC98" s="219"/>
      <c r="HWD98" s="219"/>
      <c r="HWE98" s="219"/>
      <c r="HWF98" s="219"/>
      <c r="HWG98" s="219"/>
      <c r="HWH98" s="219"/>
      <c r="HWI98" s="219"/>
      <c r="HWJ98" s="219"/>
      <c r="HWK98" s="219"/>
      <c r="HWL98" s="219"/>
      <c r="HWM98" s="219"/>
      <c r="HWN98" s="219"/>
      <c r="HWO98" s="219"/>
      <c r="HWP98" s="219"/>
      <c r="HWQ98" s="219"/>
      <c r="HWR98" s="219"/>
      <c r="HWS98" s="219"/>
      <c r="HWT98" s="219"/>
      <c r="HWU98" s="219"/>
      <c r="HWV98" s="219"/>
      <c r="HWW98" s="219"/>
      <c r="HWX98" s="219"/>
      <c r="HWY98" s="219"/>
      <c r="HWZ98" s="219"/>
      <c r="HXA98" s="219"/>
      <c r="HXB98" s="219"/>
      <c r="HXC98" s="219"/>
      <c r="HXD98" s="219"/>
      <c r="HXE98" s="219"/>
      <c r="HXF98" s="219"/>
      <c r="HXG98" s="219"/>
      <c r="HXH98" s="219"/>
      <c r="HXI98" s="219"/>
      <c r="HXJ98" s="219"/>
      <c r="HXK98" s="219"/>
      <c r="HXL98" s="219"/>
      <c r="HXM98" s="219"/>
      <c r="HXN98" s="219"/>
      <c r="HXO98" s="219"/>
      <c r="HXP98" s="219"/>
      <c r="HXQ98" s="219"/>
      <c r="HXR98" s="219"/>
      <c r="HXS98" s="219"/>
      <c r="HXT98" s="219"/>
      <c r="HXU98" s="219"/>
      <c r="HXV98" s="219"/>
      <c r="HXW98" s="219"/>
      <c r="HXX98" s="219"/>
      <c r="HXY98" s="219"/>
      <c r="HXZ98" s="219"/>
      <c r="HYA98" s="219"/>
      <c r="HYB98" s="219"/>
      <c r="HYC98" s="219"/>
      <c r="HYD98" s="219"/>
      <c r="HYE98" s="219"/>
      <c r="HYF98" s="219"/>
      <c r="HYG98" s="219"/>
      <c r="HYH98" s="219"/>
      <c r="HYI98" s="219"/>
      <c r="HYJ98" s="219"/>
      <c r="HYK98" s="219"/>
      <c r="HYL98" s="219"/>
      <c r="HYM98" s="219"/>
      <c r="HYN98" s="219"/>
      <c r="HYO98" s="219"/>
      <c r="HYP98" s="219"/>
      <c r="HYQ98" s="219"/>
      <c r="HYR98" s="219"/>
      <c r="HYS98" s="219"/>
      <c r="HYT98" s="219"/>
      <c r="HYU98" s="219"/>
      <c r="HYV98" s="219"/>
      <c r="HYW98" s="219"/>
      <c r="HYX98" s="219"/>
      <c r="HYY98" s="219"/>
      <c r="HYZ98" s="219"/>
      <c r="HZA98" s="219"/>
      <c r="HZB98" s="219"/>
      <c r="HZC98" s="219"/>
      <c r="HZD98" s="219"/>
      <c r="HZE98" s="219"/>
      <c r="HZF98" s="219"/>
      <c r="HZG98" s="219"/>
      <c r="HZH98" s="219"/>
      <c r="HZI98" s="219"/>
      <c r="HZJ98" s="219"/>
      <c r="HZK98" s="219"/>
      <c r="HZL98" s="219"/>
      <c r="HZM98" s="219"/>
      <c r="HZN98" s="219"/>
      <c r="HZO98" s="219"/>
      <c r="HZP98" s="219"/>
      <c r="HZQ98" s="219"/>
      <c r="HZR98" s="219"/>
      <c r="HZS98" s="219"/>
      <c r="HZT98" s="219"/>
      <c r="HZU98" s="219"/>
      <c r="HZV98" s="219"/>
      <c r="HZW98" s="219"/>
      <c r="HZX98" s="219"/>
      <c r="HZY98" s="219"/>
      <c r="HZZ98" s="219"/>
      <c r="IAA98" s="219"/>
      <c r="IAB98" s="219"/>
      <c r="IAC98" s="219"/>
      <c r="IAD98" s="219"/>
      <c r="IAE98" s="219"/>
      <c r="IAF98" s="219"/>
      <c r="IAG98" s="219"/>
      <c r="IAH98" s="219"/>
      <c r="IAI98" s="219"/>
      <c r="IAJ98" s="219"/>
      <c r="IAK98" s="219"/>
      <c r="IAL98" s="219"/>
      <c r="IAM98" s="219"/>
      <c r="IAN98" s="219"/>
      <c r="IAO98" s="219"/>
      <c r="IAP98" s="219"/>
      <c r="IAQ98" s="219"/>
      <c r="IAR98" s="219"/>
      <c r="IAS98" s="219"/>
      <c r="IAT98" s="219"/>
      <c r="IAU98" s="219"/>
      <c r="IAV98" s="219"/>
      <c r="IAW98" s="219"/>
      <c r="IAX98" s="219"/>
      <c r="IAY98" s="219"/>
      <c r="IAZ98" s="219"/>
      <c r="IBA98" s="219"/>
      <c r="IBB98" s="219"/>
      <c r="IBC98" s="219"/>
      <c r="IBD98" s="219"/>
      <c r="IBE98" s="219"/>
      <c r="IBF98" s="219"/>
      <c r="IBG98" s="219"/>
      <c r="IBH98" s="219"/>
      <c r="IBI98" s="219"/>
      <c r="IBJ98" s="219"/>
      <c r="IBK98" s="219"/>
      <c r="IBL98" s="219"/>
      <c r="IBM98" s="219"/>
      <c r="IBN98" s="219"/>
      <c r="IBO98" s="219"/>
      <c r="IBP98" s="219"/>
      <c r="IBQ98" s="219"/>
      <c r="IBR98" s="219"/>
      <c r="IBS98" s="219"/>
      <c r="IBT98" s="219"/>
      <c r="IBU98" s="219"/>
      <c r="IBV98" s="219"/>
      <c r="IBW98" s="219"/>
      <c r="IBX98" s="219"/>
      <c r="IBY98" s="219"/>
      <c r="IBZ98" s="219"/>
      <c r="ICA98" s="219"/>
      <c r="ICB98" s="219"/>
      <c r="ICC98" s="219"/>
      <c r="ICD98" s="219"/>
      <c r="ICE98" s="219"/>
      <c r="ICF98" s="219"/>
      <c r="ICG98" s="219"/>
      <c r="ICH98" s="219"/>
      <c r="ICI98" s="219"/>
      <c r="ICJ98" s="219"/>
      <c r="ICK98" s="219"/>
      <c r="ICL98" s="219"/>
      <c r="ICM98" s="219"/>
      <c r="ICN98" s="219"/>
      <c r="ICO98" s="219"/>
      <c r="ICP98" s="219"/>
      <c r="ICQ98" s="219"/>
      <c r="ICR98" s="219"/>
      <c r="ICS98" s="219"/>
      <c r="ICT98" s="219"/>
      <c r="ICU98" s="219"/>
      <c r="ICV98" s="219"/>
      <c r="ICW98" s="219"/>
      <c r="ICX98" s="219"/>
      <c r="ICY98" s="219"/>
      <c r="ICZ98" s="219"/>
      <c r="IDA98" s="219"/>
      <c r="IDB98" s="219"/>
      <c r="IDC98" s="219"/>
      <c r="IDD98" s="219"/>
      <c r="IDE98" s="219"/>
      <c r="IDF98" s="219"/>
      <c r="IDG98" s="219"/>
      <c r="IDH98" s="219"/>
      <c r="IDI98" s="219"/>
      <c r="IDJ98" s="219"/>
      <c r="IDK98" s="219"/>
      <c r="IDL98" s="219"/>
      <c r="IDM98" s="219"/>
      <c r="IDN98" s="219"/>
      <c r="IDO98" s="219"/>
      <c r="IDP98" s="219"/>
      <c r="IDQ98" s="219"/>
      <c r="IDR98" s="219"/>
      <c r="IDS98" s="219"/>
      <c r="IDT98" s="219"/>
      <c r="IDU98" s="219"/>
      <c r="IDV98" s="219"/>
      <c r="IDW98" s="219"/>
      <c r="IDX98" s="219"/>
      <c r="IDY98" s="219"/>
      <c r="IDZ98" s="219"/>
      <c r="IEA98" s="219"/>
      <c r="IEB98" s="219"/>
      <c r="IEC98" s="219"/>
      <c r="IED98" s="219"/>
      <c r="IEE98" s="219"/>
      <c r="IEF98" s="219"/>
      <c r="IEG98" s="219"/>
      <c r="IEH98" s="219"/>
      <c r="IEI98" s="219"/>
      <c r="IEJ98" s="219"/>
      <c r="IEK98" s="219"/>
      <c r="IEL98" s="219"/>
      <c r="IEM98" s="219"/>
      <c r="IEN98" s="219"/>
      <c r="IEO98" s="219"/>
      <c r="IEP98" s="219"/>
      <c r="IEQ98" s="219"/>
      <c r="IER98" s="219"/>
      <c r="IES98" s="219"/>
      <c r="IET98" s="219"/>
      <c r="IEU98" s="219"/>
      <c r="IEV98" s="219"/>
      <c r="IEW98" s="219"/>
      <c r="IEX98" s="219"/>
      <c r="IEY98" s="219"/>
      <c r="IEZ98" s="219"/>
      <c r="IFA98" s="219"/>
      <c r="IFB98" s="219"/>
      <c r="IFC98" s="219"/>
      <c r="IFD98" s="219"/>
      <c r="IFE98" s="219"/>
      <c r="IFF98" s="219"/>
      <c r="IFG98" s="219"/>
      <c r="IFH98" s="219"/>
      <c r="IFI98" s="219"/>
      <c r="IFJ98" s="219"/>
      <c r="IFK98" s="219"/>
      <c r="IFL98" s="219"/>
      <c r="IFM98" s="219"/>
      <c r="IFN98" s="219"/>
      <c r="IFO98" s="219"/>
      <c r="IFP98" s="219"/>
      <c r="IFQ98" s="219"/>
      <c r="IFR98" s="219"/>
      <c r="IFS98" s="219"/>
      <c r="IFT98" s="219"/>
      <c r="IFU98" s="219"/>
      <c r="IFV98" s="219"/>
      <c r="IFW98" s="219"/>
      <c r="IFX98" s="219"/>
      <c r="IFY98" s="219"/>
      <c r="IFZ98" s="219"/>
      <c r="IGA98" s="219"/>
      <c r="IGB98" s="219"/>
      <c r="IGC98" s="219"/>
      <c r="IGD98" s="219"/>
      <c r="IGE98" s="219"/>
      <c r="IGF98" s="219"/>
      <c r="IGG98" s="219"/>
      <c r="IGH98" s="219"/>
      <c r="IGI98" s="219"/>
      <c r="IGJ98" s="219"/>
      <c r="IGK98" s="219"/>
      <c r="IGL98" s="219"/>
      <c r="IGM98" s="219"/>
      <c r="IGN98" s="219"/>
      <c r="IGO98" s="219"/>
      <c r="IGP98" s="219"/>
      <c r="IGQ98" s="219"/>
      <c r="IGR98" s="219"/>
      <c r="IGS98" s="219"/>
      <c r="IGT98" s="219"/>
      <c r="IGU98" s="219"/>
      <c r="IGV98" s="219"/>
      <c r="IGW98" s="219"/>
      <c r="IGX98" s="219"/>
      <c r="IGY98" s="219"/>
      <c r="IGZ98" s="219"/>
      <c r="IHA98" s="219"/>
      <c r="IHB98" s="219"/>
      <c r="IHC98" s="219"/>
      <c r="IHD98" s="219"/>
      <c r="IHE98" s="219"/>
      <c r="IHF98" s="219"/>
      <c r="IHG98" s="219"/>
      <c r="IHH98" s="219"/>
      <c r="IHI98" s="219"/>
      <c r="IHJ98" s="219"/>
      <c r="IHK98" s="219"/>
      <c r="IHL98" s="219"/>
      <c r="IHM98" s="219"/>
      <c r="IHN98" s="219"/>
      <c r="IHO98" s="219"/>
      <c r="IHP98" s="219"/>
      <c r="IHQ98" s="219"/>
      <c r="IHR98" s="219"/>
      <c r="IHS98" s="219"/>
      <c r="IHT98" s="219"/>
      <c r="IHU98" s="219"/>
      <c r="IHV98" s="219"/>
      <c r="IHW98" s="219"/>
      <c r="IHX98" s="219"/>
      <c r="IHY98" s="219"/>
      <c r="IHZ98" s="219"/>
      <c r="IIA98" s="219"/>
      <c r="IIB98" s="219"/>
      <c r="IIC98" s="219"/>
      <c r="IID98" s="219"/>
      <c r="IIE98" s="219"/>
      <c r="IIF98" s="219"/>
      <c r="IIG98" s="219"/>
      <c r="IIH98" s="219"/>
      <c r="III98" s="219"/>
      <c r="IIJ98" s="219"/>
      <c r="IIK98" s="219"/>
      <c r="IIL98" s="219"/>
      <c r="IIM98" s="219"/>
      <c r="IIN98" s="219"/>
      <c r="IIO98" s="219"/>
      <c r="IIP98" s="219"/>
      <c r="IIQ98" s="219"/>
      <c r="IIR98" s="219"/>
      <c r="IIS98" s="219"/>
      <c r="IIT98" s="219"/>
      <c r="IIU98" s="219"/>
      <c r="IIV98" s="219"/>
      <c r="IIW98" s="219"/>
      <c r="IIX98" s="219"/>
      <c r="IIY98" s="219"/>
      <c r="IIZ98" s="219"/>
      <c r="IJA98" s="219"/>
      <c r="IJB98" s="219"/>
      <c r="IJC98" s="219"/>
      <c r="IJD98" s="219"/>
      <c r="IJE98" s="219"/>
      <c r="IJF98" s="219"/>
      <c r="IJG98" s="219"/>
      <c r="IJH98" s="219"/>
      <c r="IJI98" s="219"/>
      <c r="IJJ98" s="219"/>
      <c r="IJK98" s="219"/>
      <c r="IJL98" s="219"/>
      <c r="IJM98" s="219"/>
      <c r="IJN98" s="219"/>
      <c r="IJO98" s="219"/>
      <c r="IJP98" s="219"/>
      <c r="IJQ98" s="219"/>
      <c r="IJR98" s="219"/>
      <c r="IJS98" s="219"/>
      <c r="IJT98" s="219"/>
      <c r="IJU98" s="219"/>
      <c r="IJV98" s="219"/>
      <c r="IJW98" s="219"/>
      <c r="IJX98" s="219"/>
      <c r="IJY98" s="219"/>
      <c r="IJZ98" s="219"/>
      <c r="IKA98" s="219"/>
      <c r="IKB98" s="219"/>
      <c r="IKC98" s="219"/>
      <c r="IKD98" s="219"/>
      <c r="IKE98" s="219"/>
      <c r="IKF98" s="219"/>
      <c r="IKG98" s="219"/>
      <c r="IKH98" s="219"/>
      <c r="IKI98" s="219"/>
      <c r="IKJ98" s="219"/>
      <c r="IKK98" s="219"/>
      <c r="IKL98" s="219"/>
      <c r="IKM98" s="219"/>
      <c r="IKN98" s="219"/>
      <c r="IKO98" s="219"/>
      <c r="IKP98" s="219"/>
      <c r="IKQ98" s="219"/>
      <c r="IKR98" s="219"/>
      <c r="IKS98" s="219"/>
      <c r="IKT98" s="219"/>
      <c r="IKU98" s="219"/>
      <c r="IKV98" s="219"/>
      <c r="IKW98" s="219"/>
      <c r="IKX98" s="219"/>
      <c r="IKY98" s="219"/>
      <c r="IKZ98" s="219"/>
      <c r="ILA98" s="219"/>
      <c r="ILB98" s="219"/>
      <c r="ILC98" s="219"/>
      <c r="ILD98" s="219"/>
      <c r="ILE98" s="219"/>
      <c r="ILF98" s="219"/>
      <c r="ILG98" s="219"/>
      <c r="ILH98" s="219"/>
      <c r="ILI98" s="219"/>
      <c r="ILJ98" s="219"/>
      <c r="ILK98" s="219"/>
      <c r="ILL98" s="219"/>
      <c r="ILM98" s="219"/>
      <c r="ILN98" s="219"/>
      <c r="ILO98" s="219"/>
      <c r="ILP98" s="219"/>
      <c r="ILQ98" s="219"/>
      <c r="ILR98" s="219"/>
      <c r="ILS98" s="219"/>
      <c r="ILT98" s="219"/>
      <c r="ILU98" s="219"/>
      <c r="ILV98" s="219"/>
      <c r="ILW98" s="219"/>
      <c r="ILX98" s="219"/>
      <c r="ILY98" s="219"/>
      <c r="ILZ98" s="219"/>
      <c r="IMA98" s="219"/>
      <c r="IMB98" s="219"/>
      <c r="IMC98" s="219"/>
      <c r="IMD98" s="219"/>
      <c r="IME98" s="219"/>
      <c r="IMF98" s="219"/>
      <c r="IMG98" s="219"/>
      <c r="IMH98" s="219"/>
      <c r="IMI98" s="219"/>
      <c r="IMJ98" s="219"/>
      <c r="IMK98" s="219"/>
      <c r="IML98" s="219"/>
      <c r="IMM98" s="219"/>
      <c r="IMN98" s="219"/>
      <c r="IMO98" s="219"/>
      <c r="IMP98" s="219"/>
      <c r="IMQ98" s="219"/>
      <c r="IMR98" s="219"/>
      <c r="IMS98" s="219"/>
      <c r="IMT98" s="219"/>
      <c r="IMU98" s="219"/>
      <c r="IMV98" s="219"/>
      <c r="IMW98" s="219"/>
      <c r="IMX98" s="219"/>
      <c r="IMY98" s="219"/>
      <c r="IMZ98" s="219"/>
      <c r="INA98" s="219"/>
      <c r="INB98" s="219"/>
      <c r="INC98" s="219"/>
      <c r="IND98" s="219"/>
      <c r="INE98" s="219"/>
      <c r="INF98" s="219"/>
      <c r="ING98" s="219"/>
      <c r="INH98" s="219"/>
      <c r="INI98" s="219"/>
      <c r="INJ98" s="219"/>
      <c r="INK98" s="219"/>
      <c r="INL98" s="219"/>
      <c r="INM98" s="219"/>
      <c r="INN98" s="219"/>
      <c r="INO98" s="219"/>
      <c r="INP98" s="219"/>
      <c r="INQ98" s="219"/>
      <c r="INR98" s="219"/>
      <c r="INS98" s="219"/>
      <c r="INT98" s="219"/>
      <c r="INU98" s="219"/>
      <c r="INV98" s="219"/>
      <c r="INW98" s="219"/>
      <c r="INX98" s="219"/>
      <c r="INY98" s="219"/>
      <c r="INZ98" s="219"/>
      <c r="IOA98" s="219"/>
      <c r="IOB98" s="219"/>
      <c r="IOC98" s="219"/>
      <c r="IOD98" s="219"/>
      <c r="IOE98" s="219"/>
      <c r="IOF98" s="219"/>
      <c r="IOG98" s="219"/>
      <c r="IOH98" s="219"/>
      <c r="IOI98" s="219"/>
      <c r="IOJ98" s="219"/>
      <c r="IOK98" s="219"/>
      <c r="IOL98" s="219"/>
      <c r="IOM98" s="219"/>
      <c r="ION98" s="219"/>
      <c r="IOO98" s="219"/>
      <c r="IOP98" s="219"/>
      <c r="IOQ98" s="219"/>
      <c r="IOR98" s="219"/>
      <c r="IOS98" s="219"/>
      <c r="IOT98" s="219"/>
      <c r="IOU98" s="219"/>
      <c r="IOV98" s="219"/>
      <c r="IOW98" s="219"/>
      <c r="IOX98" s="219"/>
      <c r="IOY98" s="219"/>
      <c r="IOZ98" s="219"/>
      <c r="IPA98" s="219"/>
      <c r="IPB98" s="219"/>
      <c r="IPC98" s="219"/>
      <c r="IPD98" s="219"/>
      <c r="IPE98" s="219"/>
      <c r="IPF98" s="219"/>
      <c r="IPG98" s="219"/>
      <c r="IPH98" s="219"/>
      <c r="IPI98" s="219"/>
      <c r="IPJ98" s="219"/>
      <c r="IPK98" s="219"/>
      <c r="IPL98" s="219"/>
      <c r="IPM98" s="219"/>
      <c r="IPN98" s="219"/>
      <c r="IPO98" s="219"/>
      <c r="IPP98" s="219"/>
      <c r="IPQ98" s="219"/>
      <c r="IPR98" s="219"/>
      <c r="IPS98" s="219"/>
      <c r="IPT98" s="219"/>
      <c r="IPU98" s="219"/>
      <c r="IPV98" s="219"/>
      <c r="IPW98" s="219"/>
      <c r="IPX98" s="219"/>
      <c r="IPY98" s="219"/>
      <c r="IPZ98" s="219"/>
      <c r="IQA98" s="219"/>
      <c r="IQB98" s="219"/>
      <c r="IQC98" s="219"/>
      <c r="IQD98" s="219"/>
      <c r="IQE98" s="219"/>
      <c r="IQF98" s="219"/>
      <c r="IQG98" s="219"/>
      <c r="IQH98" s="219"/>
      <c r="IQI98" s="219"/>
      <c r="IQJ98" s="219"/>
      <c r="IQK98" s="219"/>
      <c r="IQL98" s="219"/>
      <c r="IQM98" s="219"/>
      <c r="IQN98" s="219"/>
      <c r="IQO98" s="219"/>
      <c r="IQP98" s="219"/>
      <c r="IQQ98" s="219"/>
      <c r="IQR98" s="219"/>
      <c r="IQS98" s="219"/>
      <c r="IQT98" s="219"/>
      <c r="IQU98" s="219"/>
      <c r="IQV98" s="219"/>
      <c r="IQW98" s="219"/>
      <c r="IQX98" s="219"/>
      <c r="IQY98" s="219"/>
      <c r="IQZ98" s="219"/>
      <c r="IRA98" s="219"/>
      <c r="IRB98" s="219"/>
      <c r="IRC98" s="219"/>
      <c r="IRD98" s="219"/>
      <c r="IRE98" s="219"/>
      <c r="IRF98" s="219"/>
      <c r="IRG98" s="219"/>
      <c r="IRH98" s="219"/>
      <c r="IRI98" s="219"/>
      <c r="IRJ98" s="219"/>
      <c r="IRK98" s="219"/>
      <c r="IRL98" s="219"/>
      <c r="IRM98" s="219"/>
      <c r="IRN98" s="219"/>
      <c r="IRO98" s="219"/>
      <c r="IRP98" s="219"/>
      <c r="IRQ98" s="219"/>
      <c r="IRR98" s="219"/>
      <c r="IRS98" s="219"/>
      <c r="IRT98" s="219"/>
      <c r="IRU98" s="219"/>
      <c r="IRV98" s="219"/>
      <c r="IRW98" s="219"/>
      <c r="IRX98" s="219"/>
      <c r="IRY98" s="219"/>
      <c r="IRZ98" s="219"/>
      <c r="ISA98" s="219"/>
      <c r="ISB98" s="219"/>
      <c r="ISC98" s="219"/>
      <c r="ISD98" s="219"/>
      <c r="ISE98" s="219"/>
      <c r="ISF98" s="219"/>
      <c r="ISG98" s="219"/>
      <c r="ISH98" s="219"/>
      <c r="ISI98" s="219"/>
      <c r="ISJ98" s="219"/>
      <c r="ISK98" s="219"/>
      <c r="ISL98" s="219"/>
      <c r="ISM98" s="219"/>
      <c r="ISN98" s="219"/>
      <c r="ISO98" s="219"/>
      <c r="ISP98" s="219"/>
      <c r="ISQ98" s="219"/>
      <c r="ISR98" s="219"/>
      <c r="ISS98" s="219"/>
      <c r="IST98" s="219"/>
      <c r="ISU98" s="219"/>
      <c r="ISV98" s="219"/>
      <c r="ISW98" s="219"/>
      <c r="ISX98" s="219"/>
      <c r="ISY98" s="219"/>
      <c r="ISZ98" s="219"/>
      <c r="ITA98" s="219"/>
      <c r="ITB98" s="219"/>
      <c r="ITC98" s="219"/>
      <c r="ITD98" s="219"/>
      <c r="ITE98" s="219"/>
      <c r="ITF98" s="219"/>
      <c r="ITG98" s="219"/>
      <c r="ITH98" s="219"/>
      <c r="ITI98" s="219"/>
      <c r="ITJ98" s="219"/>
      <c r="ITK98" s="219"/>
      <c r="ITL98" s="219"/>
      <c r="ITM98" s="219"/>
      <c r="ITN98" s="219"/>
      <c r="ITO98" s="219"/>
      <c r="ITP98" s="219"/>
      <c r="ITQ98" s="219"/>
      <c r="ITR98" s="219"/>
      <c r="ITS98" s="219"/>
      <c r="ITT98" s="219"/>
      <c r="ITU98" s="219"/>
      <c r="ITV98" s="219"/>
      <c r="ITW98" s="219"/>
      <c r="ITX98" s="219"/>
      <c r="ITY98" s="219"/>
      <c r="ITZ98" s="219"/>
      <c r="IUA98" s="219"/>
      <c r="IUB98" s="219"/>
      <c r="IUC98" s="219"/>
      <c r="IUD98" s="219"/>
      <c r="IUE98" s="219"/>
      <c r="IUF98" s="219"/>
      <c r="IUG98" s="219"/>
      <c r="IUH98" s="219"/>
      <c r="IUI98" s="219"/>
      <c r="IUJ98" s="219"/>
      <c r="IUK98" s="219"/>
      <c r="IUL98" s="219"/>
      <c r="IUM98" s="219"/>
      <c r="IUN98" s="219"/>
      <c r="IUO98" s="219"/>
      <c r="IUP98" s="219"/>
      <c r="IUQ98" s="219"/>
      <c r="IUR98" s="219"/>
      <c r="IUS98" s="219"/>
      <c r="IUT98" s="219"/>
      <c r="IUU98" s="219"/>
      <c r="IUV98" s="219"/>
      <c r="IUW98" s="219"/>
      <c r="IUX98" s="219"/>
      <c r="IUY98" s="219"/>
      <c r="IUZ98" s="219"/>
      <c r="IVA98" s="219"/>
      <c r="IVB98" s="219"/>
      <c r="IVC98" s="219"/>
      <c r="IVD98" s="219"/>
      <c r="IVE98" s="219"/>
      <c r="IVF98" s="219"/>
      <c r="IVG98" s="219"/>
      <c r="IVH98" s="219"/>
      <c r="IVI98" s="219"/>
      <c r="IVJ98" s="219"/>
      <c r="IVK98" s="219"/>
      <c r="IVL98" s="219"/>
      <c r="IVM98" s="219"/>
      <c r="IVN98" s="219"/>
      <c r="IVO98" s="219"/>
      <c r="IVP98" s="219"/>
      <c r="IVQ98" s="219"/>
      <c r="IVR98" s="219"/>
      <c r="IVS98" s="219"/>
      <c r="IVT98" s="219"/>
      <c r="IVU98" s="219"/>
      <c r="IVV98" s="219"/>
      <c r="IVW98" s="219"/>
      <c r="IVX98" s="219"/>
      <c r="IVY98" s="219"/>
      <c r="IVZ98" s="219"/>
      <c r="IWA98" s="219"/>
      <c r="IWB98" s="219"/>
      <c r="IWC98" s="219"/>
      <c r="IWD98" s="219"/>
      <c r="IWE98" s="219"/>
      <c r="IWF98" s="219"/>
      <c r="IWG98" s="219"/>
      <c r="IWH98" s="219"/>
      <c r="IWI98" s="219"/>
      <c r="IWJ98" s="219"/>
      <c r="IWK98" s="219"/>
      <c r="IWL98" s="219"/>
      <c r="IWM98" s="219"/>
      <c r="IWN98" s="219"/>
      <c r="IWO98" s="219"/>
      <c r="IWP98" s="219"/>
      <c r="IWQ98" s="219"/>
      <c r="IWR98" s="219"/>
      <c r="IWS98" s="219"/>
      <c r="IWT98" s="219"/>
      <c r="IWU98" s="219"/>
      <c r="IWV98" s="219"/>
      <c r="IWW98" s="219"/>
      <c r="IWX98" s="219"/>
      <c r="IWY98" s="219"/>
      <c r="IWZ98" s="219"/>
      <c r="IXA98" s="219"/>
      <c r="IXB98" s="219"/>
      <c r="IXC98" s="219"/>
      <c r="IXD98" s="219"/>
      <c r="IXE98" s="219"/>
      <c r="IXF98" s="219"/>
      <c r="IXG98" s="219"/>
      <c r="IXH98" s="219"/>
      <c r="IXI98" s="219"/>
      <c r="IXJ98" s="219"/>
      <c r="IXK98" s="219"/>
      <c r="IXL98" s="219"/>
      <c r="IXM98" s="219"/>
      <c r="IXN98" s="219"/>
      <c r="IXO98" s="219"/>
      <c r="IXP98" s="219"/>
      <c r="IXQ98" s="219"/>
      <c r="IXR98" s="219"/>
      <c r="IXS98" s="219"/>
      <c r="IXT98" s="219"/>
      <c r="IXU98" s="219"/>
      <c r="IXV98" s="219"/>
      <c r="IXW98" s="219"/>
      <c r="IXX98" s="219"/>
      <c r="IXY98" s="219"/>
      <c r="IXZ98" s="219"/>
      <c r="IYA98" s="219"/>
      <c r="IYB98" s="219"/>
      <c r="IYC98" s="219"/>
      <c r="IYD98" s="219"/>
      <c r="IYE98" s="219"/>
      <c r="IYF98" s="219"/>
      <c r="IYG98" s="219"/>
      <c r="IYH98" s="219"/>
      <c r="IYI98" s="219"/>
      <c r="IYJ98" s="219"/>
      <c r="IYK98" s="219"/>
      <c r="IYL98" s="219"/>
      <c r="IYM98" s="219"/>
      <c r="IYN98" s="219"/>
      <c r="IYO98" s="219"/>
      <c r="IYP98" s="219"/>
      <c r="IYQ98" s="219"/>
      <c r="IYR98" s="219"/>
      <c r="IYS98" s="219"/>
      <c r="IYT98" s="219"/>
      <c r="IYU98" s="219"/>
      <c r="IYV98" s="219"/>
      <c r="IYW98" s="219"/>
      <c r="IYX98" s="219"/>
      <c r="IYY98" s="219"/>
      <c r="IYZ98" s="219"/>
      <c r="IZA98" s="219"/>
      <c r="IZB98" s="219"/>
      <c r="IZC98" s="219"/>
      <c r="IZD98" s="219"/>
      <c r="IZE98" s="219"/>
      <c r="IZF98" s="219"/>
      <c r="IZG98" s="219"/>
      <c r="IZH98" s="219"/>
      <c r="IZI98" s="219"/>
      <c r="IZJ98" s="219"/>
      <c r="IZK98" s="219"/>
      <c r="IZL98" s="219"/>
      <c r="IZM98" s="219"/>
      <c r="IZN98" s="219"/>
      <c r="IZO98" s="219"/>
      <c r="IZP98" s="219"/>
      <c r="IZQ98" s="219"/>
      <c r="IZR98" s="219"/>
      <c r="IZS98" s="219"/>
      <c r="IZT98" s="219"/>
      <c r="IZU98" s="219"/>
      <c r="IZV98" s="219"/>
      <c r="IZW98" s="219"/>
      <c r="IZX98" s="219"/>
      <c r="IZY98" s="219"/>
      <c r="IZZ98" s="219"/>
      <c r="JAA98" s="219"/>
      <c r="JAB98" s="219"/>
      <c r="JAC98" s="219"/>
      <c r="JAD98" s="219"/>
      <c r="JAE98" s="219"/>
      <c r="JAF98" s="219"/>
      <c r="JAG98" s="219"/>
      <c r="JAH98" s="219"/>
      <c r="JAI98" s="219"/>
      <c r="JAJ98" s="219"/>
      <c r="JAK98" s="219"/>
      <c r="JAL98" s="219"/>
      <c r="JAM98" s="219"/>
      <c r="JAN98" s="219"/>
      <c r="JAO98" s="219"/>
      <c r="JAP98" s="219"/>
      <c r="JAQ98" s="219"/>
      <c r="JAR98" s="219"/>
      <c r="JAS98" s="219"/>
      <c r="JAT98" s="219"/>
      <c r="JAU98" s="219"/>
      <c r="JAV98" s="219"/>
      <c r="JAW98" s="219"/>
      <c r="JAX98" s="219"/>
      <c r="JAY98" s="219"/>
      <c r="JAZ98" s="219"/>
      <c r="JBA98" s="219"/>
      <c r="JBB98" s="219"/>
      <c r="JBC98" s="219"/>
      <c r="JBD98" s="219"/>
      <c r="JBE98" s="219"/>
      <c r="JBF98" s="219"/>
      <c r="JBG98" s="219"/>
      <c r="JBH98" s="219"/>
      <c r="JBI98" s="219"/>
      <c r="JBJ98" s="219"/>
      <c r="JBK98" s="219"/>
      <c r="JBL98" s="219"/>
      <c r="JBM98" s="219"/>
      <c r="JBN98" s="219"/>
      <c r="JBO98" s="219"/>
      <c r="JBP98" s="219"/>
      <c r="JBQ98" s="219"/>
      <c r="JBR98" s="219"/>
      <c r="JBS98" s="219"/>
      <c r="JBT98" s="219"/>
      <c r="JBU98" s="219"/>
      <c r="JBV98" s="219"/>
      <c r="JBW98" s="219"/>
      <c r="JBX98" s="219"/>
      <c r="JBY98" s="219"/>
      <c r="JBZ98" s="219"/>
      <c r="JCA98" s="219"/>
      <c r="JCB98" s="219"/>
      <c r="JCC98" s="219"/>
      <c r="JCD98" s="219"/>
      <c r="JCE98" s="219"/>
      <c r="JCF98" s="219"/>
      <c r="JCG98" s="219"/>
      <c r="JCH98" s="219"/>
      <c r="JCI98" s="219"/>
      <c r="JCJ98" s="219"/>
      <c r="JCK98" s="219"/>
      <c r="JCL98" s="219"/>
      <c r="JCM98" s="219"/>
      <c r="JCN98" s="219"/>
      <c r="JCO98" s="219"/>
      <c r="JCP98" s="219"/>
      <c r="JCQ98" s="219"/>
      <c r="JCR98" s="219"/>
      <c r="JCS98" s="219"/>
      <c r="JCT98" s="219"/>
      <c r="JCU98" s="219"/>
      <c r="JCV98" s="219"/>
      <c r="JCW98" s="219"/>
      <c r="JCX98" s="219"/>
      <c r="JCY98" s="219"/>
      <c r="JCZ98" s="219"/>
      <c r="JDA98" s="219"/>
      <c r="JDB98" s="219"/>
      <c r="JDC98" s="219"/>
      <c r="JDD98" s="219"/>
      <c r="JDE98" s="219"/>
      <c r="JDF98" s="219"/>
      <c r="JDG98" s="219"/>
      <c r="JDH98" s="219"/>
      <c r="JDI98" s="219"/>
      <c r="JDJ98" s="219"/>
      <c r="JDK98" s="219"/>
      <c r="JDL98" s="219"/>
      <c r="JDM98" s="219"/>
      <c r="JDN98" s="219"/>
      <c r="JDO98" s="219"/>
      <c r="JDP98" s="219"/>
      <c r="JDQ98" s="219"/>
      <c r="JDR98" s="219"/>
      <c r="JDS98" s="219"/>
      <c r="JDT98" s="219"/>
      <c r="JDU98" s="219"/>
      <c r="JDV98" s="219"/>
      <c r="JDW98" s="219"/>
      <c r="JDX98" s="219"/>
      <c r="JDY98" s="219"/>
      <c r="JDZ98" s="219"/>
      <c r="JEA98" s="219"/>
      <c r="JEB98" s="219"/>
      <c r="JEC98" s="219"/>
      <c r="JED98" s="219"/>
      <c r="JEE98" s="219"/>
      <c r="JEF98" s="219"/>
      <c r="JEG98" s="219"/>
      <c r="JEH98" s="219"/>
      <c r="JEI98" s="219"/>
      <c r="JEJ98" s="219"/>
      <c r="JEK98" s="219"/>
      <c r="JEL98" s="219"/>
      <c r="JEM98" s="219"/>
      <c r="JEN98" s="219"/>
      <c r="JEO98" s="219"/>
      <c r="JEP98" s="219"/>
      <c r="JEQ98" s="219"/>
      <c r="JER98" s="219"/>
      <c r="JES98" s="219"/>
      <c r="JET98" s="219"/>
      <c r="JEU98" s="219"/>
      <c r="JEV98" s="219"/>
      <c r="JEW98" s="219"/>
      <c r="JEX98" s="219"/>
      <c r="JEY98" s="219"/>
      <c r="JEZ98" s="219"/>
      <c r="JFA98" s="219"/>
      <c r="JFB98" s="219"/>
      <c r="JFC98" s="219"/>
      <c r="JFD98" s="219"/>
      <c r="JFE98" s="219"/>
      <c r="JFF98" s="219"/>
      <c r="JFG98" s="219"/>
      <c r="JFH98" s="219"/>
      <c r="JFI98" s="219"/>
      <c r="JFJ98" s="219"/>
      <c r="JFK98" s="219"/>
      <c r="JFL98" s="219"/>
      <c r="JFM98" s="219"/>
      <c r="JFN98" s="219"/>
      <c r="JFO98" s="219"/>
      <c r="JFP98" s="219"/>
      <c r="JFQ98" s="219"/>
      <c r="JFR98" s="219"/>
      <c r="JFS98" s="219"/>
      <c r="JFT98" s="219"/>
      <c r="JFU98" s="219"/>
      <c r="JFV98" s="219"/>
      <c r="JFW98" s="219"/>
      <c r="JFX98" s="219"/>
      <c r="JFY98" s="219"/>
      <c r="JFZ98" s="219"/>
      <c r="JGA98" s="219"/>
      <c r="JGB98" s="219"/>
      <c r="JGC98" s="219"/>
      <c r="JGD98" s="219"/>
      <c r="JGE98" s="219"/>
      <c r="JGF98" s="219"/>
      <c r="JGG98" s="219"/>
      <c r="JGH98" s="219"/>
      <c r="JGI98" s="219"/>
      <c r="JGJ98" s="219"/>
      <c r="JGK98" s="219"/>
      <c r="JGL98" s="219"/>
      <c r="JGM98" s="219"/>
      <c r="JGN98" s="219"/>
      <c r="JGO98" s="219"/>
      <c r="JGP98" s="219"/>
      <c r="JGQ98" s="219"/>
      <c r="JGR98" s="219"/>
      <c r="JGS98" s="219"/>
      <c r="JGT98" s="219"/>
      <c r="JGU98" s="219"/>
      <c r="JGV98" s="219"/>
      <c r="JGW98" s="219"/>
      <c r="JGX98" s="219"/>
      <c r="JGY98" s="219"/>
      <c r="JGZ98" s="219"/>
      <c r="JHA98" s="219"/>
      <c r="JHB98" s="219"/>
      <c r="JHC98" s="219"/>
      <c r="JHD98" s="219"/>
      <c r="JHE98" s="219"/>
      <c r="JHF98" s="219"/>
      <c r="JHG98" s="219"/>
      <c r="JHH98" s="219"/>
      <c r="JHI98" s="219"/>
      <c r="JHJ98" s="219"/>
      <c r="JHK98" s="219"/>
      <c r="JHL98" s="219"/>
      <c r="JHM98" s="219"/>
      <c r="JHN98" s="219"/>
      <c r="JHO98" s="219"/>
      <c r="JHP98" s="219"/>
      <c r="JHQ98" s="219"/>
      <c r="JHR98" s="219"/>
      <c r="JHS98" s="219"/>
      <c r="JHT98" s="219"/>
      <c r="JHU98" s="219"/>
      <c r="JHV98" s="219"/>
      <c r="JHW98" s="219"/>
      <c r="JHX98" s="219"/>
      <c r="JHY98" s="219"/>
      <c r="JHZ98" s="219"/>
      <c r="JIA98" s="219"/>
      <c r="JIB98" s="219"/>
      <c r="JIC98" s="219"/>
      <c r="JID98" s="219"/>
      <c r="JIE98" s="219"/>
      <c r="JIF98" s="219"/>
      <c r="JIG98" s="219"/>
      <c r="JIH98" s="219"/>
      <c r="JII98" s="219"/>
      <c r="JIJ98" s="219"/>
      <c r="JIK98" s="219"/>
      <c r="JIL98" s="219"/>
      <c r="JIM98" s="219"/>
      <c r="JIN98" s="219"/>
      <c r="JIO98" s="219"/>
      <c r="JIP98" s="219"/>
      <c r="JIQ98" s="219"/>
      <c r="JIR98" s="219"/>
      <c r="JIS98" s="219"/>
      <c r="JIT98" s="219"/>
      <c r="JIU98" s="219"/>
      <c r="JIV98" s="219"/>
      <c r="JIW98" s="219"/>
      <c r="JIX98" s="219"/>
      <c r="JIY98" s="219"/>
      <c r="JIZ98" s="219"/>
      <c r="JJA98" s="219"/>
      <c r="JJB98" s="219"/>
      <c r="JJC98" s="219"/>
      <c r="JJD98" s="219"/>
      <c r="JJE98" s="219"/>
      <c r="JJF98" s="219"/>
      <c r="JJG98" s="219"/>
      <c r="JJH98" s="219"/>
      <c r="JJI98" s="219"/>
      <c r="JJJ98" s="219"/>
      <c r="JJK98" s="219"/>
      <c r="JJL98" s="219"/>
      <c r="JJM98" s="219"/>
      <c r="JJN98" s="219"/>
      <c r="JJO98" s="219"/>
      <c r="JJP98" s="219"/>
      <c r="JJQ98" s="219"/>
      <c r="JJR98" s="219"/>
      <c r="JJS98" s="219"/>
      <c r="JJT98" s="219"/>
      <c r="JJU98" s="219"/>
      <c r="JJV98" s="219"/>
      <c r="JJW98" s="219"/>
      <c r="JJX98" s="219"/>
      <c r="JJY98" s="219"/>
      <c r="JJZ98" s="219"/>
      <c r="JKA98" s="219"/>
      <c r="JKB98" s="219"/>
      <c r="JKC98" s="219"/>
      <c r="JKD98" s="219"/>
      <c r="JKE98" s="219"/>
      <c r="JKF98" s="219"/>
      <c r="JKG98" s="219"/>
      <c r="JKH98" s="219"/>
      <c r="JKI98" s="219"/>
      <c r="JKJ98" s="219"/>
      <c r="JKK98" s="219"/>
      <c r="JKL98" s="219"/>
      <c r="JKM98" s="219"/>
      <c r="JKN98" s="219"/>
      <c r="JKO98" s="219"/>
      <c r="JKP98" s="219"/>
      <c r="JKQ98" s="219"/>
      <c r="JKR98" s="219"/>
      <c r="JKS98" s="219"/>
      <c r="JKT98" s="219"/>
      <c r="JKU98" s="219"/>
      <c r="JKV98" s="219"/>
      <c r="JKW98" s="219"/>
      <c r="JKX98" s="219"/>
      <c r="JKY98" s="219"/>
      <c r="JKZ98" s="219"/>
      <c r="JLA98" s="219"/>
      <c r="JLB98" s="219"/>
      <c r="JLC98" s="219"/>
      <c r="JLD98" s="219"/>
      <c r="JLE98" s="219"/>
      <c r="JLF98" s="219"/>
      <c r="JLG98" s="219"/>
      <c r="JLH98" s="219"/>
      <c r="JLI98" s="219"/>
      <c r="JLJ98" s="219"/>
      <c r="JLK98" s="219"/>
      <c r="JLL98" s="219"/>
      <c r="JLM98" s="219"/>
      <c r="JLN98" s="219"/>
      <c r="JLO98" s="219"/>
      <c r="JLP98" s="219"/>
      <c r="JLQ98" s="219"/>
      <c r="JLR98" s="219"/>
      <c r="JLS98" s="219"/>
      <c r="JLT98" s="219"/>
      <c r="JLU98" s="219"/>
      <c r="JLV98" s="219"/>
      <c r="JLW98" s="219"/>
      <c r="JLX98" s="219"/>
      <c r="JLY98" s="219"/>
      <c r="JLZ98" s="219"/>
      <c r="JMA98" s="219"/>
      <c r="JMB98" s="219"/>
      <c r="JMC98" s="219"/>
      <c r="JMD98" s="219"/>
      <c r="JME98" s="219"/>
      <c r="JMF98" s="219"/>
      <c r="JMG98" s="219"/>
      <c r="JMH98" s="219"/>
      <c r="JMI98" s="219"/>
      <c r="JMJ98" s="219"/>
      <c r="JMK98" s="219"/>
      <c r="JML98" s="219"/>
      <c r="JMM98" s="219"/>
      <c r="JMN98" s="219"/>
      <c r="JMO98" s="219"/>
      <c r="JMP98" s="219"/>
      <c r="JMQ98" s="219"/>
      <c r="JMR98" s="219"/>
      <c r="JMS98" s="219"/>
      <c r="JMT98" s="219"/>
      <c r="JMU98" s="219"/>
      <c r="JMV98" s="219"/>
      <c r="JMW98" s="219"/>
      <c r="JMX98" s="219"/>
      <c r="JMY98" s="219"/>
      <c r="JMZ98" s="219"/>
      <c r="JNA98" s="219"/>
      <c r="JNB98" s="219"/>
      <c r="JNC98" s="219"/>
      <c r="JND98" s="219"/>
      <c r="JNE98" s="219"/>
      <c r="JNF98" s="219"/>
      <c r="JNG98" s="219"/>
      <c r="JNH98" s="219"/>
      <c r="JNI98" s="219"/>
      <c r="JNJ98" s="219"/>
      <c r="JNK98" s="219"/>
      <c r="JNL98" s="219"/>
      <c r="JNM98" s="219"/>
      <c r="JNN98" s="219"/>
      <c r="JNO98" s="219"/>
      <c r="JNP98" s="219"/>
      <c r="JNQ98" s="219"/>
      <c r="JNR98" s="219"/>
      <c r="JNS98" s="219"/>
      <c r="JNT98" s="219"/>
      <c r="JNU98" s="219"/>
      <c r="JNV98" s="219"/>
      <c r="JNW98" s="219"/>
      <c r="JNX98" s="219"/>
      <c r="JNY98" s="219"/>
      <c r="JNZ98" s="219"/>
      <c r="JOA98" s="219"/>
      <c r="JOB98" s="219"/>
      <c r="JOC98" s="219"/>
      <c r="JOD98" s="219"/>
      <c r="JOE98" s="219"/>
      <c r="JOF98" s="219"/>
      <c r="JOG98" s="219"/>
      <c r="JOH98" s="219"/>
      <c r="JOI98" s="219"/>
      <c r="JOJ98" s="219"/>
      <c r="JOK98" s="219"/>
      <c r="JOL98" s="219"/>
      <c r="JOM98" s="219"/>
      <c r="JON98" s="219"/>
      <c r="JOO98" s="219"/>
      <c r="JOP98" s="219"/>
      <c r="JOQ98" s="219"/>
      <c r="JOR98" s="219"/>
      <c r="JOS98" s="219"/>
      <c r="JOT98" s="219"/>
      <c r="JOU98" s="219"/>
      <c r="JOV98" s="219"/>
      <c r="JOW98" s="219"/>
      <c r="JOX98" s="219"/>
      <c r="JOY98" s="219"/>
      <c r="JOZ98" s="219"/>
      <c r="JPA98" s="219"/>
      <c r="JPB98" s="219"/>
      <c r="JPC98" s="219"/>
      <c r="JPD98" s="219"/>
      <c r="JPE98" s="219"/>
      <c r="JPF98" s="219"/>
      <c r="JPG98" s="219"/>
      <c r="JPH98" s="219"/>
      <c r="JPI98" s="219"/>
      <c r="JPJ98" s="219"/>
      <c r="JPK98" s="219"/>
      <c r="JPL98" s="219"/>
      <c r="JPM98" s="219"/>
      <c r="JPN98" s="219"/>
      <c r="JPO98" s="219"/>
      <c r="JPP98" s="219"/>
      <c r="JPQ98" s="219"/>
      <c r="JPR98" s="219"/>
      <c r="JPS98" s="219"/>
      <c r="JPT98" s="219"/>
      <c r="JPU98" s="219"/>
      <c r="JPV98" s="219"/>
      <c r="JPW98" s="219"/>
      <c r="JPX98" s="219"/>
      <c r="JPY98" s="219"/>
      <c r="JPZ98" s="219"/>
      <c r="JQA98" s="219"/>
      <c r="JQB98" s="219"/>
      <c r="JQC98" s="219"/>
      <c r="JQD98" s="219"/>
      <c r="JQE98" s="219"/>
      <c r="JQF98" s="219"/>
      <c r="JQG98" s="219"/>
      <c r="JQH98" s="219"/>
      <c r="JQI98" s="219"/>
      <c r="JQJ98" s="219"/>
      <c r="JQK98" s="219"/>
      <c r="JQL98" s="219"/>
      <c r="JQM98" s="219"/>
      <c r="JQN98" s="219"/>
      <c r="JQO98" s="219"/>
      <c r="JQP98" s="219"/>
      <c r="JQQ98" s="219"/>
      <c r="JQR98" s="219"/>
      <c r="JQS98" s="219"/>
      <c r="JQT98" s="219"/>
      <c r="JQU98" s="219"/>
      <c r="JQV98" s="219"/>
      <c r="JQW98" s="219"/>
      <c r="JQX98" s="219"/>
      <c r="JQY98" s="219"/>
      <c r="JQZ98" s="219"/>
      <c r="JRA98" s="219"/>
      <c r="JRB98" s="219"/>
      <c r="JRC98" s="219"/>
      <c r="JRD98" s="219"/>
      <c r="JRE98" s="219"/>
      <c r="JRF98" s="219"/>
      <c r="JRG98" s="219"/>
      <c r="JRH98" s="219"/>
      <c r="JRI98" s="219"/>
      <c r="JRJ98" s="219"/>
      <c r="JRK98" s="219"/>
      <c r="JRL98" s="219"/>
      <c r="JRM98" s="219"/>
      <c r="JRN98" s="219"/>
      <c r="JRO98" s="219"/>
      <c r="JRP98" s="219"/>
      <c r="JRQ98" s="219"/>
      <c r="JRR98" s="219"/>
      <c r="JRS98" s="219"/>
      <c r="JRT98" s="219"/>
      <c r="JRU98" s="219"/>
      <c r="JRV98" s="219"/>
      <c r="JRW98" s="219"/>
      <c r="JRX98" s="219"/>
      <c r="JRY98" s="219"/>
      <c r="JRZ98" s="219"/>
      <c r="JSA98" s="219"/>
      <c r="JSB98" s="219"/>
      <c r="JSC98" s="219"/>
      <c r="JSD98" s="219"/>
      <c r="JSE98" s="219"/>
      <c r="JSF98" s="219"/>
      <c r="JSG98" s="219"/>
      <c r="JSH98" s="219"/>
      <c r="JSI98" s="219"/>
      <c r="JSJ98" s="219"/>
      <c r="JSK98" s="219"/>
      <c r="JSL98" s="219"/>
      <c r="JSM98" s="219"/>
      <c r="JSN98" s="219"/>
      <c r="JSO98" s="219"/>
      <c r="JSP98" s="219"/>
      <c r="JSQ98" s="219"/>
      <c r="JSR98" s="219"/>
      <c r="JSS98" s="219"/>
      <c r="JST98" s="219"/>
      <c r="JSU98" s="219"/>
      <c r="JSV98" s="219"/>
      <c r="JSW98" s="219"/>
      <c r="JSX98" s="219"/>
      <c r="JSY98" s="219"/>
      <c r="JSZ98" s="219"/>
      <c r="JTA98" s="219"/>
      <c r="JTB98" s="219"/>
      <c r="JTC98" s="219"/>
      <c r="JTD98" s="219"/>
      <c r="JTE98" s="219"/>
      <c r="JTF98" s="219"/>
      <c r="JTG98" s="219"/>
      <c r="JTH98" s="219"/>
      <c r="JTI98" s="219"/>
      <c r="JTJ98" s="219"/>
      <c r="JTK98" s="219"/>
      <c r="JTL98" s="219"/>
      <c r="JTM98" s="219"/>
      <c r="JTN98" s="219"/>
      <c r="JTO98" s="219"/>
      <c r="JTP98" s="219"/>
      <c r="JTQ98" s="219"/>
      <c r="JTR98" s="219"/>
      <c r="JTS98" s="219"/>
      <c r="JTT98" s="219"/>
      <c r="JTU98" s="219"/>
      <c r="JTV98" s="219"/>
      <c r="JTW98" s="219"/>
      <c r="JTX98" s="219"/>
      <c r="JTY98" s="219"/>
      <c r="JTZ98" s="219"/>
      <c r="JUA98" s="219"/>
      <c r="JUB98" s="219"/>
      <c r="JUC98" s="219"/>
      <c r="JUD98" s="219"/>
      <c r="JUE98" s="219"/>
      <c r="JUF98" s="219"/>
      <c r="JUG98" s="219"/>
      <c r="JUH98" s="219"/>
      <c r="JUI98" s="219"/>
      <c r="JUJ98" s="219"/>
      <c r="JUK98" s="219"/>
      <c r="JUL98" s="219"/>
      <c r="JUM98" s="219"/>
      <c r="JUN98" s="219"/>
      <c r="JUO98" s="219"/>
      <c r="JUP98" s="219"/>
      <c r="JUQ98" s="219"/>
      <c r="JUR98" s="219"/>
      <c r="JUS98" s="219"/>
      <c r="JUT98" s="219"/>
      <c r="JUU98" s="219"/>
      <c r="JUV98" s="219"/>
      <c r="JUW98" s="219"/>
      <c r="JUX98" s="219"/>
      <c r="JUY98" s="219"/>
      <c r="JUZ98" s="219"/>
      <c r="JVA98" s="219"/>
      <c r="JVB98" s="219"/>
      <c r="JVC98" s="219"/>
      <c r="JVD98" s="219"/>
      <c r="JVE98" s="219"/>
      <c r="JVF98" s="219"/>
      <c r="JVG98" s="219"/>
      <c r="JVH98" s="219"/>
      <c r="JVI98" s="219"/>
      <c r="JVJ98" s="219"/>
      <c r="JVK98" s="219"/>
      <c r="JVL98" s="219"/>
      <c r="JVM98" s="219"/>
      <c r="JVN98" s="219"/>
      <c r="JVO98" s="219"/>
      <c r="JVP98" s="219"/>
      <c r="JVQ98" s="219"/>
      <c r="JVR98" s="219"/>
      <c r="JVS98" s="219"/>
      <c r="JVT98" s="219"/>
      <c r="JVU98" s="219"/>
      <c r="JVV98" s="219"/>
      <c r="JVW98" s="219"/>
      <c r="JVX98" s="219"/>
      <c r="JVY98" s="219"/>
      <c r="JVZ98" s="219"/>
      <c r="JWA98" s="219"/>
      <c r="JWB98" s="219"/>
      <c r="JWC98" s="219"/>
      <c r="JWD98" s="219"/>
      <c r="JWE98" s="219"/>
      <c r="JWF98" s="219"/>
      <c r="JWG98" s="219"/>
      <c r="JWH98" s="219"/>
      <c r="JWI98" s="219"/>
      <c r="JWJ98" s="219"/>
      <c r="JWK98" s="219"/>
      <c r="JWL98" s="219"/>
      <c r="JWM98" s="219"/>
      <c r="JWN98" s="219"/>
      <c r="JWO98" s="219"/>
      <c r="JWP98" s="219"/>
      <c r="JWQ98" s="219"/>
      <c r="JWR98" s="219"/>
      <c r="JWS98" s="219"/>
      <c r="JWT98" s="219"/>
      <c r="JWU98" s="219"/>
      <c r="JWV98" s="219"/>
      <c r="JWW98" s="219"/>
      <c r="JWX98" s="219"/>
      <c r="JWY98" s="219"/>
      <c r="JWZ98" s="219"/>
      <c r="JXA98" s="219"/>
      <c r="JXB98" s="219"/>
      <c r="JXC98" s="219"/>
      <c r="JXD98" s="219"/>
      <c r="JXE98" s="219"/>
      <c r="JXF98" s="219"/>
      <c r="JXG98" s="219"/>
      <c r="JXH98" s="219"/>
      <c r="JXI98" s="219"/>
      <c r="JXJ98" s="219"/>
      <c r="JXK98" s="219"/>
      <c r="JXL98" s="219"/>
      <c r="JXM98" s="219"/>
      <c r="JXN98" s="219"/>
      <c r="JXO98" s="219"/>
      <c r="JXP98" s="219"/>
      <c r="JXQ98" s="219"/>
      <c r="JXR98" s="219"/>
      <c r="JXS98" s="219"/>
      <c r="JXT98" s="219"/>
      <c r="JXU98" s="219"/>
      <c r="JXV98" s="219"/>
      <c r="JXW98" s="219"/>
      <c r="JXX98" s="219"/>
      <c r="JXY98" s="219"/>
      <c r="JXZ98" s="219"/>
      <c r="JYA98" s="219"/>
      <c r="JYB98" s="219"/>
      <c r="JYC98" s="219"/>
      <c r="JYD98" s="219"/>
      <c r="JYE98" s="219"/>
      <c r="JYF98" s="219"/>
      <c r="JYG98" s="219"/>
      <c r="JYH98" s="219"/>
      <c r="JYI98" s="219"/>
      <c r="JYJ98" s="219"/>
      <c r="JYK98" s="219"/>
      <c r="JYL98" s="219"/>
      <c r="JYM98" s="219"/>
      <c r="JYN98" s="219"/>
      <c r="JYO98" s="219"/>
      <c r="JYP98" s="219"/>
      <c r="JYQ98" s="219"/>
      <c r="JYR98" s="219"/>
      <c r="JYS98" s="219"/>
      <c r="JYT98" s="219"/>
      <c r="JYU98" s="219"/>
      <c r="JYV98" s="219"/>
      <c r="JYW98" s="219"/>
      <c r="JYX98" s="219"/>
      <c r="JYY98" s="219"/>
      <c r="JYZ98" s="219"/>
      <c r="JZA98" s="219"/>
      <c r="JZB98" s="219"/>
      <c r="JZC98" s="219"/>
      <c r="JZD98" s="219"/>
      <c r="JZE98" s="219"/>
      <c r="JZF98" s="219"/>
      <c r="JZG98" s="219"/>
      <c r="JZH98" s="219"/>
      <c r="JZI98" s="219"/>
      <c r="JZJ98" s="219"/>
      <c r="JZK98" s="219"/>
      <c r="JZL98" s="219"/>
      <c r="JZM98" s="219"/>
      <c r="JZN98" s="219"/>
      <c r="JZO98" s="219"/>
      <c r="JZP98" s="219"/>
      <c r="JZQ98" s="219"/>
      <c r="JZR98" s="219"/>
      <c r="JZS98" s="219"/>
      <c r="JZT98" s="219"/>
      <c r="JZU98" s="219"/>
      <c r="JZV98" s="219"/>
      <c r="JZW98" s="219"/>
      <c r="JZX98" s="219"/>
      <c r="JZY98" s="219"/>
      <c r="JZZ98" s="219"/>
      <c r="KAA98" s="219"/>
      <c r="KAB98" s="219"/>
      <c r="KAC98" s="219"/>
      <c r="KAD98" s="219"/>
      <c r="KAE98" s="219"/>
      <c r="KAF98" s="219"/>
      <c r="KAG98" s="219"/>
      <c r="KAH98" s="219"/>
      <c r="KAI98" s="219"/>
      <c r="KAJ98" s="219"/>
      <c r="KAK98" s="219"/>
      <c r="KAL98" s="219"/>
      <c r="KAM98" s="219"/>
      <c r="KAN98" s="219"/>
      <c r="KAO98" s="219"/>
      <c r="KAP98" s="219"/>
      <c r="KAQ98" s="219"/>
      <c r="KAR98" s="219"/>
      <c r="KAS98" s="219"/>
      <c r="KAT98" s="219"/>
      <c r="KAU98" s="219"/>
      <c r="KAV98" s="219"/>
      <c r="KAW98" s="219"/>
      <c r="KAX98" s="219"/>
      <c r="KAY98" s="219"/>
      <c r="KAZ98" s="219"/>
      <c r="KBA98" s="219"/>
      <c r="KBB98" s="219"/>
      <c r="KBC98" s="219"/>
      <c r="KBD98" s="219"/>
      <c r="KBE98" s="219"/>
      <c r="KBF98" s="219"/>
      <c r="KBG98" s="219"/>
      <c r="KBH98" s="219"/>
      <c r="KBI98" s="219"/>
      <c r="KBJ98" s="219"/>
      <c r="KBK98" s="219"/>
      <c r="KBL98" s="219"/>
      <c r="KBM98" s="219"/>
      <c r="KBN98" s="219"/>
      <c r="KBO98" s="219"/>
      <c r="KBP98" s="219"/>
      <c r="KBQ98" s="219"/>
      <c r="KBR98" s="219"/>
      <c r="KBS98" s="219"/>
      <c r="KBT98" s="219"/>
      <c r="KBU98" s="219"/>
      <c r="KBV98" s="219"/>
      <c r="KBW98" s="219"/>
      <c r="KBX98" s="219"/>
      <c r="KBY98" s="219"/>
      <c r="KBZ98" s="219"/>
      <c r="KCA98" s="219"/>
      <c r="KCB98" s="219"/>
      <c r="KCC98" s="219"/>
      <c r="KCD98" s="219"/>
      <c r="KCE98" s="219"/>
      <c r="KCF98" s="219"/>
      <c r="KCG98" s="219"/>
      <c r="KCH98" s="219"/>
      <c r="KCI98" s="219"/>
      <c r="KCJ98" s="219"/>
      <c r="KCK98" s="219"/>
      <c r="KCL98" s="219"/>
      <c r="KCM98" s="219"/>
      <c r="KCN98" s="219"/>
      <c r="KCO98" s="219"/>
      <c r="KCP98" s="219"/>
      <c r="KCQ98" s="219"/>
      <c r="KCR98" s="219"/>
      <c r="KCS98" s="219"/>
      <c r="KCT98" s="219"/>
      <c r="KCU98" s="219"/>
      <c r="KCV98" s="219"/>
      <c r="KCW98" s="219"/>
      <c r="KCX98" s="219"/>
      <c r="KCY98" s="219"/>
      <c r="KCZ98" s="219"/>
      <c r="KDA98" s="219"/>
      <c r="KDB98" s="219"/>
      <c r="KDC98" s="219"/>
      <c r="KDD98" s="219"/>
      <c r="KDE98" s="219"/>
      <c r="KDF98" s="219"/>
      <c r="KDG98" s="219"/>
      <c r="KDH98" s="219"/>
      <c r="KDI98" s="219"/>
      <c r="KDJ98" s="219"/>
      <c r="KDK98" s="219"/>
      <c r="KDL98" s="219"/>
      <c r="KDM98" s="219"/>
      <c r="KDN98" s="219"/>
      <c r="KDO98" s="219"/>
      <c r="KDP98" s="219"/>
      <c r="KDQ98" s="219"/>
      <c r="KDR98" s="219"/>
      <c r="KDS98" s="219"/>
      <c r="KDT98" s="219"/>
      <c r="KDU98" s="219"/>
      <c r="KDV98" s="219"/>
      <c r="KDW98" s="219"/>
      <c r="KDX98" s="219"/>
      <c r="KDY98" s="219"/>
      <c r="KDZ98" s="219"/>
      <c r="KEA98" s="219"/>
      <c r="KEB98" s="219"/>
      <c r="KEC98" s="219"/>
      <c r="KED98" s="219"/>
      <c r="KEE98" s="219"/>
      <c r="KEF98" s="219"/>
      <c r="KEG98" s="219"/>
      <c r="KEH98" s="219"/>
      <c r="KEI98" s="219"/>
      <c r="KEJ98" s="219"/>
      <c r="KEK98" s="219"/>
      <c r="KEL98" s="219"/>
      <c r="KEM98" s="219"/>
      <c r="KEN98" s="219"/>
      <c r="KEO98" s="219"/>
      <c r="KEP98" s="219"/>
      <c r="KEQ98" s="219"/>
      <c r="KER98" s="219"/>
      <c r="KES98" s="219"/>
      <c r="KET98" s="219"/>
      <c r="KEU98" s="219"/>
      <c r="KEV98" s="219"/>
      <c r="KEW98" s="219"/>
      <c r="KEX98" s="219"/>
      <c r="KEY98" s="219"/>
      <c r="KEZ98" s="219"/>
      <c r="KFA98" s="219"/>
      <c r="KFB98" s="219"/>
      <c r="KFC98" s="219"/>
      <c r="KFD98" s="219"/>
      <c r="KFE98" s="219"/>
      <c r="KFF98" s="219"/>
      <c r="KFG98" s="219"/>
      <c r="KFH98" s="219"/>
      <c r="KFI98" s="219"/>
      <c r="KFJ98" s="219"/>
      <c r="KFK98" s="219"/>
      <c r="KFL98" s="219"/>
      <c r="KFM98" s="219"/>
      <c r="KFN98" s="219"/>
      <c r="KFO98" s="219"/>
      <c r="KFP98" s="219"/>
      <c r="KFQ98" s="219"/>
      <c r="KFR98" s="219"/>
      <c r="KFS98" s="219"/>
      <c r="KFT98" s="219"/>
      <c r="KFU98" s="219"/>
      <c r="KFV98" s="219"/>
      <c r="KFW98" s="219"/>
      <c r="KFX98" s="219"/>
      <c r="KFY98" s="219"/>
      <c r="KFZ98" s="219"/>
      <c r="KGA98" s="219"/>
      <c r="KGB98" s="219"/>
      <c r="KGC98" s="219"/>
      <c r="KGD98" s="219"/>
      <c r="KGE98" s="219"/>
      <c r="KGF98" s="219"/>
      <c r="KGG98" s="219"/>
      <c r="KGH98" s="219"/>
      <c r="KGI98" s="219"/>
      <c r="KGJ98" s="219"/>
      <c r="KGK98" s="219"/>
      <c r="KGL98" s="219"/>
      <c r="KGM98" s="219"/>
      <c r="KGN98" s="219"/>
      <c r="KGO98" s="219"/>
      <c r="KGP98" s="219"/>
      <c r="KGQ98" s="219"/>
      <c r="KGR98" s="219"/>
      <c r="KGS98" s="219"/>
      <c r="KGT98" s="219"/>
      <c r="KGU98" s="219"/>
      <c r="KGV98" s="219"/>
      <c r="KGW98" s="219"/>
      <c r="KGX98" s="219"/>
      <c r="KGY98" s="219"/>
      <c r="KGZ98" s="219"/>
      <c r="KHA98" s="219"/>
      <c r="KHB98" s="219"/>
      <c r="KHC98" s="219"/>
      <c r="KHD98" s="219"/>
      <c r="KHE98" s="219"/>
      <c r="KHF98" s="219"/>
      <c r="KHG98" s="219"/>
      <c r="KHH98" s="219"/>
      <c r="KHI98" s="219"/>
      <c r="KHJ98" s="219"/>
      <c r="KHK98" s="219"/>
      <c r="KHL98" s="219"/>
      <c r="KHM98" s="219"/>
      <c r="KHN98" s="219"/>
      <c r="KHO98" s="219"/>
      <c r="KHP98" s="219"/>
      <c r="KHQ98" s="219"/>
      <c r="KHR98" s="219"/>
      <c r="KHS98" s="219"/>
      <c r="KHT98" s="219"/>
      <c r="KHU98" s="219"/>
      <c r="KHV98" s="219"/>
      <c r="KHW98" s="219"/>
      <c r="KHX98" s="219"/>
      <c r="KHY98" s="219"/>
      <c r="KHZ98" s="219"/>
      <c r="KIA98" s="219"/>
      <c r="KIB98" s="219"/>
      <c r="KIC98" s="219"/>
      <c r="KID98" s="219"/>
      <c r="KIE98" s="219"/>
      <c r="KIF98" s="219"/>
      <c r="KIG98" s="219"/>
      <c r="KIH98" s="219"/>
      <c r="KII98" s="219"/>
      <c r="KIJ98" s="219"/>
      <c r="KIK98" s="219"/>
      <c r="KIL98" s="219"/>
      <c r="KIM98" s="219"/>
      <c r="KIN98" s="219"/>
      <c r="KIO98" s="219"/>
      <c r="KIP98" s="219"/>
      <c r="KIQ98" s="219"/>
      <c r="KIR98" s="219"/>
      <c r="KIS98" s="219"/>
      <c r="KIT98" s="219"/>
      <c r="KIU98" s="219"/>
      <c r="KIV98" s="219"/>
      <c r="KIW98" s="219"/>
      <c r="KIX98" s="219"/>
      <c r="KIY98" s="219"/>
      <c r="KIZ98" s="219"/>
      <c r="KJA98" s="219"/>
      <c r="KJB98" s="219"/>
      <c r="KJC98" s="219"/>
      <c r="KJD98" s="219"/>
      <c r="KJE98" s="219"/>
      <c r="KJF98" s="219"/>
      <c r="KJG98" s="219"/>
      <c r="KJH98" s="219"/>
      <c r="KJI98" s="219"/>
      <c r="KJJ98" s="219"/>
      <c r="KJK98" s="219"/>
      <c r="KJL98" s="219"/>
      <c r="KJM98" s="219"/>
      <c r="KJN98" s="219"/>
      <c r="KJO98" s="219"/>
      <c r="KJP98" s="219"/>
      <c r="KJQ98" s="219"/>
      <c r="KJR98" s="219"/>
      <c r="KJS98" s="219"/>
      <c r="KJT98" s="219"/>
      <c r="KJU98" s="219"/>
      <c r="KJV98" s="219"/>
      <c r="KJW98" s="219"/>
      <c r="KJX98" s="219"/>
      <c r="KJY98" s="219"/>
      <c r="KJZ98" s="219"/>
      <c r="KKA98" s="219"/>
      <c r="KKB98" s="219"/>
      <c r="KKC98" s="219"/>
      <c r="KKD98" s="219"/>
      <c r="KKE98" s="219"/>
      <c r="KKF98" s="219"/>
      <c r="KKG98" s="219"/>
      <c r="KKH98" s="219"/>
      <c r="KKI98" s="219"/>
      <c r="KKJ98" s="219"/>
      <c r="KKK98" s="219"/>
      <c r="KKL98" s="219"/>
      <c r="KKM98" s="219"/>
      <c r="KKN98" s="219"/>
      <c r="KKO98" s="219"/>
      <c r="KKP98" s="219"/>
      <c r="KKQ98" s="219"/>
      <c r="KKR98" s="219"/>
      <c r="KKS98" s="219"/>
      <c r="KKT98" s="219"/>
      <c r="KKU98" s="219"/>
      <c r="KKV98" s="219"/>
      <c r="KKW98" s="219"/>
      <c r="KKX98" s="219"/>
      <c r="KKY98" s="219"/>
      <c r="KKZ98" s="219"/>
      <c r="KLA98" s="219"/>
      <c r="KLB98" s="219"/>
      <c r="KLC98" s="219"/>
      <c r="KLD98" s="219"/>
      <c r="KLE98" s="219"/>
      <c r="KLF98" s="219"/>
      <c r="KLG98" s="219"/>
      <c r="KLH98" s="219"/>
      <c r="KLI98" s="219"/>
      <c r="KLJ98" s="219"/>
      <c r="KLK98" s="219"/>
      <c r="KLL98" s="219"/>
      <c r="KLM98" s="219"/>
      <c r="KLN98" s="219"/>
      <c r="KLO98" s="219"/>
      <c r="KLP98" s="219"/>
      <c r="KLQ98" s="219"/>
      <c r="KLR98" s="219"/>
      <c r="KLS98" s="219"/>
      <c r="KLT98" s="219"/>
      <c r="KLU98" s="219"/>
      <c r="KLV98" s="219"/>
      <c r="KLW98" s="219"/>
      <c r="KLX98" s="219"/>
      <c r="KLY98" s="219"/>
      <c r="KLZ98" s="219"/>
      <c r="KMA98" s="219"/>
      <c r="KMB98" s="219"/>
      <c r="KMC98" s="219"/>
      <c r="KMD98" s="219"/>
      <c r="KME98" s="219"/>
      <c r="KMF98" s="219"/>
      <c r="KMG98" s="219"/>
      <c r="KMH98" s="219"/>
      <c r="KMI98" s="219"/>
      <c r="KMJ98" s="219"/>
      <c r="KMK98" s="219"/>
      <c r="KML98" s="219"/>
      <c r="KMM98" s="219"/>
      <c r="KMN98" s="219"/>
      <c r="KMO98" s="219"/>
      <c r="KMP98" s="219"/>
      <c r="KMQ98" s="219"/>
      <c r="KMR98" s="219"/>
      <c r="KMS98" s="219"/>
      <c r="KMT98" s="219"/>
      <c r="KMU98" s="219"/>
      <c r="KMV98" s="219"/>
      <c r="KMW98" s="219"/>
      <c r="KMX98" s="219"/>
      <c r="KMY98" s="219"/>
      <c r="KMZ98" s="219"/>
      <c r="KNA98" s="219"/>
      <c r="KNB98" s="219"/>
      <c r="KNC98" s="219"/>
      <c r="KND98" s="219"/>
      <c r="KNE98" s="219"/>
      <c r="KNF98" s="219"/>
      <c r="KNG98" s="219"/>
      <c r="KNH98" s="219"/>
      <c r="KNI98" s="219"/>
      <c r="KNJ98" s="219"/>
      <c r="KNK98" s="219"/>
      <c r="KNL98" s="219"/>
      <c r="KNM98" s="219"/>
      <c r="KNN98" s="219"/>
      <c r="KNO98" s="219"/>
      <c r="KNP98" s="219"/>
      <c r="KNQ98" s="219"/>
      <c r="KNR98" s="219"/>
      <c r="KNS98" s="219"/>
      <c r="KNT98" s="219"/>
      <c r="KNU98" s="219"/>
      <c r="KNV98" s="219"/>
      <c r="KNW98" s="219"/>
      <c r="KNX98" s="219"/>
      <c r="KNY98" s="219"/>
      <c r="KNZ98" s="219"/>
      <c r="KOA98" s="219"/>
      <c r="KOB98" s="219"/>
      <c r="KOC98" s="219"/>
      <c r="KOD98" s="219"/>
      <c r="KOE98" s="219"/>
      <c r="KOF98" s="219"/>
      <c r="KOG98" s="219"/>
      <c r="KOH98" s="219"/>
      <c r="KOI98" s="219"/>
      <c r="KOJ98" s="219"/>
      <c r="KOK98" s="219"/>
      <c r="KOL98" s="219"/>
      <c r="KOM98" s="219"/>
      <c r="KON98" s="219"/>
      <c r="KOO98" s="219"/>
      <c r="KOP98" s="219"/>
      <c r="KOQ98" s="219"/>
      <c r="KOR98" s="219"/>
      <c r="KOS98" s="219"/>
      <c r="KOT98" s="219"/>
      <c r="KOU98" s="219"/>
      <c r="KOV98" s="219"/>
      <c r="KOW98" s="219"/>
      <c r="KOX98" s="219"/>
      <c r="KOY98" s="219"/>
      <c r="KOZ98" s="219"/>
      <c r="KPA98" s="219"/>
      <c r="KPB98" s="219"/>
      <c r="KPC98" s="219"/>
      <c r="KPD98" s="219"/>
      <c r="KPE98" s="219"/>
      <c r="KPF98" s="219"/>
      <c r="KPG98" s="219"/>
      <c r="KPH98" s="219"/>
      <c r="KPI98" s="219"/>
      <c r="KPJ98" s="219"/>
      <c r="KPK98" s="219"/>
      <c r="KPL98" s="219"/>
      <c r="KPM98" s="219"/>
      <c r="KPN98" s="219"/>
      <c r="KPO98" s="219"/>
      <c r="KPP98" s="219"/>
      <c r="KPQ98" s="219"/>
      <c r="KPR98" s="219"/>
      <c r="KPS98" s="219"/>
      <c r="KPT98" s="219"/>
      <c r="KPU98" s="219"/>
      <c r="KPV98" s="219"/>
      <c r="KPW98" s="219"/>
      <c r="KPX98" s="219"/>
      <c r="KPY98" s="219"/>
      <c r="KPZ98" s="219"/>
      <c r="KQA98" s="219"/>
      <c r="KQB98" s="219"/>
      <c r="KQC98" s="219"/>
      <c r="KQD98" s="219"/>
      <c r="KQE98" s="219"/>
      <c r="KQF98" s="219"/>
      <c r="KQG98" s="219"/>
      <c r="KQH98" s="219"/>
      <c r="KQI98" s="219"/>
      <c r="KQJ98" s="219"/>
      <c r="KQK98" s="219"/>
      <c r="KQL98" s="219"/>
      <c r="KQM98" s="219"/>
      <c r="KQN98" s="219"/>
      <c r="KQO98" s="219"/>
      <c r="KQP98" s="219"/>
      <c r="KQQ98" s="219"/>
      <c r="KQR98" s="219"/>
      <c r="KQS98" s="219"/>
      <c r="KQT98" s="219"/>
      <c r="KQU98" s="219"/>
      <c r="KQV98" s="219"/>
      <c r="KQW98" s="219"/>
      <c r="KQX98" s="219"/>
      <c r="KQY98" s="219"/>
      <c r="KQZ98" s="219"/>
      <c r="KRA98" s="219"/>
      <c r="KRB98" s="219"/>
      <c r="KRC98" s="219"/>
      <c r="KRD98" s="219"/>
      <c r="KRE98" s="219"/>
      <c r="KRF98" s="219"/>
      <c r="KRG98" s="219"/>
      <c r="KRH98" s="219"/>
      <c r="KRI98" s="219"/>
      <c r="KRJ98" s="219"/>
      <c r="KRK98" s="219"/>
      <c r="KRL98" s="219"/>
      <c r="KRM98" s="219"/>
      <c r="KRN98" s="219"/>
      <c r="KRO98" s="219"/>
      <c r="KRP98" s="219"/>
      <c r="KRQ98" s="219"/>
      <c r="KRR98" s="219"/>
      <c r="KRS98" s="219"/>
      <c r="KRT98" s="219"/>
      <c r="KRU98" s="219"/>
      <c r="KRV98" s="219"/>
      <c r="KRW98" s="219"/>
      <c r="KRX98" s="219"/>
      <c r="KRY98" s="219"/>
      <c r="KRZ98" s="219"/>
      <c r="KSA98" s="219"/>
      <c r="KSB98" s="219"/>
      <c r="KSC98" s="219"/>
      <c r="KSD98" s="219"/>
      <c r="KSE98" s="219"/>
      <c r="KSF98" s="219"/>
      <c r="KSG98" s="219"/>
      <c r="KSH98" s="219"/>
      <c r="KSI98" s="219"/>
      <c r="KSJ98" s="219"/>
      <c r="KSK98" s="219"/>
      <c r="KSL98" s="219"/>
      <c r="KSM98" s="219"/>
      <c r="KSN98" s="219"/>
      <c r="KSO98" s="219"/>
      <c r="KSP98" s="219"/>
      <c r="KSQ98" s="219"/>
      <c r="KSR98" s="219"/>
      <c r="KSS98" s="219"/>
      <c r="KST98" s="219"/>
      <c r="KSU98" s="219"/>
      <c r="KSV98" s="219"/>
      <c r="KSW98" s="219"/>
      <c r="KSX98" s="219"/>
      <c r="KSY98" s="219"/>
      <c r="KSZ98" s="219"/>
      <c r="KTA98" s="219"/>
      <c r="KTB98" s="219"/>
      <c r="KTC98" s="219"/>
      <c r="KTD98" s="219"/>
      <c r="KTE98" s="219"/>
      <c r="KTF98" s="219"/>
      <c r="KTG98" s="219"/>
      <c r="KTH98" s="219"/>
      <c r="KTI98" s="219"/>
      <c r="KTJ98" s="219"/>
      <c r="KTK98" s="219"/>
      <c r="KTL98" s="219"/>
      <c r="KTM98" s="219"/>
      <c r="KTN98" s="219"/>
      <c r="KTO98" s="219"/>
      <c r="KTP98" s="219"/>
      <c r="KTQ98" s="219"/>
      <c r="KTR98" s="219"/>
      <c r="KTS98" s="219"/>
      <c r="KTT98" s="219"/>
      <c r="KTU98" s="219"/>
      <c r="KTV98" s="219"/>
      <c r="KTW98" s="219"/>
      <c r="KTX98" s="219"/>
      <c r="KTY98" s="219"/>
      <c r="KTZ98" s="219"/>
      <c r="KUA98" s="219"/>
      <c r="KUB98" s="219"/>
      <c r="KUC98" s="219"/>
      <c r="KUD98" s="219"/>
      <c r="KUE98" s="219"/>
      <c r="KUF98" s="219"/>
      <c r="KUG98" s="219"/>
      <c r="KUH98" s="219"/>
      <c r="KUI98" s="219"/>
      <c r="KUJ98" s="219"/>
      <c r="KUK98" s="219"/>
      <c r="KUL98" s="219"/>
      <c r="KUM98" s="219"/>
      <c r="KUN98" s="219"/>
      <c r="KUO98" s="219"/>
      <c r="KUP98" s="219"/>
      <c r="KUQ98" s="219"/>
      <c r="KUR98" s="219"/>
      <c r="KUS98" s="219"/>
      <c r="KUT98" s="219"/>
      <c r="KUU98" s="219"/>
      <c r="KUV98" s="219"/>
      <c r="KUW98" s="219"/>
      <c r="KUX98" s="219"/>
      <c r="KUY98" s="219"/>
      <c r="KUZ98" s="219"/>
      <c r="KVA98" s="219"/>
      <c r="KVB98" s="219"/>
      <c r="KVC98" s="219"/>
      <c r="KVD98" s="219"/>
      <c r="KVE98" s="219"/>
      <c r="KVF98" s="219"/>
      <c r="KVG98" s="219"/>
      <c r="KVH98" s="219"/>
      <c r="KVI98" s="219"/>
      <c r="KVJ98" s="219"/>
      <c r="KVK98" s="219"/>
      <c r="KVL98" s="219"/>
      <c r="KVM98" s="219"/>
      <c r="KVN98" s="219"/>
      <c r="KVO98" s="219"/>
      <c r="KVP98" s="219"/>
      <c r="KVQ98" s="219"/>
      <c r="KVR98" s="219"/>
      <c r="KVS98" s="219"/>
      <c r="KVT98" s="219"/>
      <c r="KVU98" s="219"/>
      <c r="KVV98" s="219"/>
      <c r="KVW98" s="219"/>
      <c r="KVX98" s="219"/>
      <c r="KVY98" s="219"/>
      <c r="KVZ98" s="219"/>
      <c r="KWA98" s="219"/>
      <c r="KWB98" s="219"/>
      <c r="KWC98" s="219"/>
      <c r="KWD98" s="219"/>
      <c r="KWE98" s="219"/>
      <c r="KWF98" s="219"/>
      <c r="KWG98" s="219"/>
      <c r="KWH98" s="219"/>
      <c r="KWI98" s="219"/>
      <c r="KWJ98" s="219"/>
      <c r="KWK98" s="219"/>
      <c r="KWL98" s="219"/>
      <c r="KWM98" s="219"/>
      <c r="KWN98" s="219"/>
      <c r="KWO98" s="219"/>
      <c r="KWP98" s="219"/>
      <c r="KWQ98" s="219"/>
      <c r="KWR98" s="219"/>
      <c r="KWS98" s="219"/>
      <c r="KWT98" s="219"/>
      <c r="KWU98" s="219"/>
      <c r="KWV98" s="219"/>
      <c r="KWW98" s="219"/>
      <c r="KWX98" s="219"/>
      <c r="KWY98" s="219"/>
      <c r="KWZ98" s="219"/>
      <c r="KXA98" s="219"/>
      <c r="KXB98" s="219"/>
      <c r="KXC98" s="219"/>
      <c r="KXD98" s="219"/>
      <c r="KXE98" s="219"/>
      <c r="KXF98" s="219"/>
      <c r="KXG98" s="219"/>
      <c r="KXH98" s="219"/>
      <c r="KXI98" s="219"/>
      <c r="KXJ98" s="219"/>
      <c r="KXK98" s="219"/>
      <c r="KXL98" s="219"/>
      <c r="KXM98" s="219"/>
      <c r="KXN98" s="219"/>
      <c r="KXO98" s="219"/>
      <c r="KXP98" s="219"/>
      <c r="KXQ98" s="219"/>
      <c r="KXR98" s="219"/>
      <c r="KXS98" s="219"/>
      <c r="KXT98" s="219"/>
      <c r="KXU98" s="219"/>
      <c r="KXV98" s="219"/>
      <c r="KXW98" s="219"/>
      <c r="KXX98" s="219"/>
      <c r="KXY98" s="219"/>
      <c r="KXZ98" s="219"/>
      <c r="KYA98" s="219"/>
      <c r="KYB98" s="219"/>
      <c r="KYC98" s="219"/>
      <c r="KYD98" s="219"/>
      <c r="KYE98" s="219"/>
      <c r="KYF98" s="219"/>
      <c r="KYG98" s="219"/>
      <c r="KYH98" s="219"/>
      <c r="KYI98" s="219"/>
      <c r="KYJ98" s="219"/>
      <c r="KYK98" s="219"/>
      <c r="KYL98" s="219"/>
      <c r="KYM98" s="219"/>
      <c r="KYN98" s="219"/>
      <c r="KYO98" s="219"/>
      <c r="KYP98" s="219"/>
      <c r="KYQ98" s="219"/>
      <c r="KYR98" s="219"/>
      <c r="KYS98" s="219"/>
      <c r="KYT98" s="219"/>
      <c r="KYU98" s="219"/>
      <c r="KYV98" s="219"/>
      <c r="KYW98" s="219"/>
      <c r="KYX98" s="219"/>
      <c r="KYY98" s="219"/>
      <c r="KYZ98" s="219"/>
      <c r="KZA98" s="219"/>
      <c r="KZB98" s="219"/>
      <c r="KZC98" s="219"/>
      <c r="KZD98" s="219"/>
      <c r="KZE98" s="219"/>
      <c r="KZF98" s="219"/>
      <c r="KZG98" s="219"/>
      <c r="KZH98" s="219"/>
      <c r="KZI98" s="219"/>
      <c r="KZJ98" s="219"/>
      <c r="KZK98" s="219"/>
      <c r="KZL98" s="219"/>
      <c r="KZM98" s="219"/>
      <c r="KZN98" s="219"/>
      <c r="KZO98" s="219"/>
      <c r="KZP98" s="219"/>
      <c r="KZQ98" s="219"/>
      <c r="KZR98" s="219"/>
      <c r="KZS98" s="219"/>
      <c r="KZT98" s="219"/>
      <c r="KZU98" s="219"/>
      <c r="KZV98" s="219"/>
      <c r="KZW98" s="219"/>
      <c r="KZX98" s="219"/>
      <c r="KZY98" s="219"/>
      <c r="KZZ98" s="219"/>
      <c r="LAA98" s="219"/>
      <c r="LAB98" s="219"/>
      <c r="LAC98" s="219"/>
      <c r="LAD98" s="219"/>
      <c r="LAE98" s="219"/>
      <c r="LAF98" s="219"/>
      <c r="LAG98" s="219"/>
      <c r="LAH98" s="219"/>
      <c r="LAI98" s="219"/>
      <c r="LAJ98" s="219"/>
      <c r="LAK98" s="219"/>
      <c r="LAL98" s="219"/>
      <c r="LAM98" s="219"/>
      <c r="LAN98" s="219"/>
      <c r="LAO98" s="219"/>
      <c r="LAP98" s="219"/>
      <c r="LAQ98" s="219"/>
      <c r="LAR98" s="219"/>
      <c r="LAS98" s="219"/>
      <c r="LAT98" s="219"/>
      <c r="LAU98" s="219"/>
      <c r="LAV98" s="219"/>
      <c r="LAW98" s="219"/>
      <c r="LAX98" s="219"/>
      <c r="LAY98" s="219"/>
      <c r="LAZ98" s="219"/>
      <c r="LBA98" s="219"/>
      <c r="LBB98" s="219"/>
      <c r="LBC98" s="219"/>
      <c r="LBD98" s="219"/>
      <c r="LBE98" s="219"/>
      <c r="LBF98" s="219"/>
      <c r="LBG98" s="219"/>
      <c r="LBH98" s="219"/>
      <c r="LBI98" s="219"/>
      <c r="LBJ98" s="219"/>
      <c r="LBK98" s="219"/>
      <c r="LBL98" s="219"/>
      <c r="LBM98" s="219"/>
      <c r="LBN98" s="219"/>
      <c r="LBO98" s="219"/>
      <c r="LBP98" s="219"/>
      <c r="LBQ98" s="219"/>
      <c r="LBR98" s="219"/>
      <c r="LBS98" s="219"/>
      <c r="LBT98" s="219"/>
      <c r="LBU98" s="219"/>
      <c r="LBV98" s="219"/>
      <c r="LBW98" s="219"/>
      <c r="LBX98" s="219"/>
      <c r="LBY98" s="219"/>
      <c r="LBZ98" s="219"/>
      <c r="LCA98" s="219"/>
      <c r="LCB98" s="219"/>
      <c r="LCC98" s="219"/>
      <c r="LCD98" s="219"/>
      <c r="LCE98" s="219"/>
      <c r="LCF98" s="219"/>
      <c r="LCG98" s="219"/>
      <c r="LCH98" s="219"/>
      <c r="LCI98" s="219"/>
      <c r="LCJ98" s="219"/>
      <c r="LCK98" s="219"/>
      <c r="LCL98" s="219"/>
      <c r="LCM98" s="219"/>
      <c r="LCN98" s="219"/>
      <c r="LCO98" s="219"/>
      <c r="LCP98" s="219"/>
      <c r="LCQ98" s="219"/>
      <c r="LCR98" s="219"/>
      <c r="LCS98" s="219"/>
      <c r="LCT98" s="219"/>
      <c r="LCU98" s="219"/>
      <c r="LCV98" s="219"/>
      <c r="LCW98" s="219"/>
      <c r="LCX98" s="219"/>
      <c r="LCY98" s="219"/>
      <c r="LCZ98" s="219"/>
      <c r="LDA98" s="219"/>
      <c r="LDB98" s="219"/>
      <c r="LDC98" s="219"/>
      <c r="LDD98" s="219"/>
      <c r="LDE98" s="219"/>
      <c r="LDF98" s="219"/>
      <c r="LDG98" s="219"/>
      <c r="LDH98" s="219"/>
      <c r="LDI98" s="219"/>
      <c r="LDJ98" s="219"/>
      <c r="LDK98" s="219"/>
      <c r="LDL98" s="219"/>
      <c r="LDM98" s="219"/>
      <c r="LDN98" s="219"/>
      <c r="LDO98" s="219"/>
      <c r="LDP98" s="219"/>
      <c r="LDQ98" s="219"/>
      <c r="LDR98" s="219"/>
      <c r="LDS98" s="219"/>
      <c r="LDT98" s="219"/>
      <c r="LDU98" s="219"/>
      <c r="LDV98" s="219"/>
      <c r="LDW98" s="219"/>
      <c r="LDX98" s="219"/>
      <c r="LDY98" s="219"/>
      <c r="LDZ98" s="219"/>
      <c r="LEA98" s="219"/>
      <c r="LEB98" s="219"/>
      <c r="LEC98" s="219"/>
      <c r="LED98" s="219"/>
      <c r="LEE98" s="219"/>
      <c r="LEF98" s="219"/>
      <c r="LEG98" s="219"/>
      <c r="LEH98" s="219"/>
      <c r="LEI98" s="219"/>
      <c r="LEJ98" s="219"/>
      <c r="LEK98" s="219"/>
      <c r="LEL98" s="219"/>
      <c r="LEM98" s="219"/>
      <c r="LEN98" s="219"/>
      <c r="LEO98" s="219"/>
      <c r="LEP98" s="219"/>
      <c r="LEQ98" s="219"/>
      <c r="LER98" s="219"/>
      <c r="LES98" s="219"/>
      <c r="LET98" s="219"/>
      <c r="LEU98" s="219"/>
      <c r="LEV98" s="219"/>
      <c r="LEW98" s="219"/>
      <c r="LEX98" s="219"/>
      <c r="LEY98" s="219"/>
      <c r="LEZ98" s="219"/>
      <c r="LFA98" s="219"/>
      <c r="LFB98" s="219"/>
      <c r="LFC98" s="219"/>
      <c r="LFD98" s="219"/>
      <c r="LFE98" s="219"/>
      <c r="LFF98" s="219"/>
      <c r="LFG98" s="219"/>
      <c r="LFH98" s="219"/>
      <c r="LFI98" s="219"/>
      <c r="LFJ98" s="219"/>
      <c r="LFK98" s="219"/>
      <c r="LFL98" s="219"/>
      <c r="LFM98" s="219"/>
      <c r="LFN98" s="219"/>
      <c r="LFO98" s="219"/>
      <c r="LFP98" s="219"/>
      <c r="LFQ98" s="219"/>
      <c r="LFR98" s="219"/>
      <c r="LFS98" s="219"/>
      <c r="LFT98" s="219"/>
      <c r="LFU98" s="219"/>
      <c r="LFV98" s="219"/>
      <c r="LFW98" s="219"/>
      <c r="LFX98" s="219"/>
      <c r="LFY98" s="219"/>
      <c r="LFZ98" s="219"/>
      <c r="LGA98" s="219"/>
      <c r="LGB98" s="219"/>
      <c r="LGC98" s="219"/>
      <c r="LGD98" s="219"/>
      <c r="LGE98" s="219"/>
      <c r="LGF98" s="219"/>
      <c r="LGG98" s="219"/>
      <c r="LGH98" s="219"/>
      <c r="LGI98" s="219"/>
      <c r="LGJ98" s="219"/>
      <c r="LGK98" s="219"/>
      <c r="LGL98" s="219"/>
      <c r="LGM98" s="219"/>
      <c r="LGN98" s="219"/>
      <c r="LGO98" s="219"/>
      <c r="LGP98" s="219"/>
      <c r="LGQ98" s="219"/>
      <c r="LGR98" s="219"/>
      <c r="LGS98" s="219"/>
      <c r="LGT98" s="219"/>
      <c r="LGU98" s="219"/>
      <c r="LGV98" s="219"/>
      <c r="LGW98" s="219"/>
      <c r="LGX98" s="219"/>
      <c r="LGY98" s="219"/>
      <c r="LGZ98" s="219"/>
      <c r="LHA98" s="219"/>
      <c r="LHB98" s="219"/>
      <c r="LHC98" s="219"/>
      <c r="LHD98" s="219"/>
      <c r="LHE98" s="219"/>
      <c r="LHF98" s="219"/>
      <c r="LHG98" s="219"/>
      <c r="LHH98" s="219"/>
      <c r="LHI98" s="219"/>
      <c r="LHJ98" s="219"/>
      <c r="LHK98" s="219"/>
      <c r="LHL98" s="219"/>
      <c r="LHM98" s="219"/>
      <c r="LHN98" s="219"/>
      <c r="LHO98" s="219"/>
      <c r="LHP98" s="219"/>
      <c r="LHQ98" s="219"/>
      <c r="LHR98" s="219"/>
      <c r="LHS98" s="219"/>
      <c r="LHT98" s="219"/>
      <c r="LHU98" s="219"/>
      <c r="LHV98" s="219"/>
      <c r="LHW98" s="219"/>
      <c r="LHX98" s="219"/>
      <c r="LHY98" s="219"/>
      <c r="LHZ98" s="219"/>
      <c r="LIA98" s="219"/>
      <c r="LIB98" s="219"/>
      <c r="LIC98" s="219"/>
      <c r="LID98" s="219"/>
      <c r="LIE98" s="219"/>
      <c r="LIF98" s="219"/>
      <c r="LIG98" s="219"/>
      <c r="LIH98" s="219"/>
      <c r="LII98" s="219"/>
      <c r="LIJ98" s="219"/>
      <c r="LIK98" s="219"/>
      <c r="LIL98" s="219"/>
      <c r="LIM98" s="219"/>
      <c r="LIN98" s="219"/>
      <c r="LIO98" s="219"/>
      <c r="LIP98" s="219"/>
      <c r="LIQ98" s="219"/>
      <c r="LIR98" s="219"/>
      <c r="LIS98" s="219"/>
      <c r="LIT98" s="219"/>
      <c r="LIU98" s="219"/>
      <c r="LIV98" s="219"/>
      <c r="LIW98" s="219"/>
      <c r="LIX98" s="219"/>
      <c r="LIY98" s="219"/>
      <c r="LIZ98" s="219"/>
      <c r="LJA98" s="219"/>
      <c r="LJB98" s="219"/>
      <c r="LJC98" s="219"/>
      <c r="LJD98" s="219"/>
      <c r="LJE98" s="219"/>
      <c r="LJF98" s="219"/>
      <c r="LJG98" s="219"/>
      <c r="LJH98" s="219"/>
      <c r="LJI98" s="219"/>
      <c r="LJJ98" s="219"/>
      <c r="LJK98" s="219"/>
      <c r="LJL98" s="219"/>
      <c r="LJM98" s="219"/>
      <c r="LJN98" s="219"/>
      <c r="LJO98" s="219"/>
      <c r="LJP98" s="219"/>
      <c r="LJQ98" s="219"/>
      <c r="LJR98" s="219"/>
      <c r="LJS98" s="219"/>
      <c r="LJT98" s="219"/>
      <c r="LJU98" s="219"/>
      <c r="LJV98" s="219"/>
      <c r="LJW98" s="219"/>
      <c r="LJX98" s="219"/>
      <c r="LJY98" s="219"/>
      <c r="LJZ98" s="219"/>
      <c r="LKA98" s="219"/>
      <c r="LKB98" s="219"/>
      <c r="LKC98" s="219"/>
      <c r="LKD98" s="219"/>
      <c r="LKE98" s="219"/>
      <c r="LKF98" s="219"/>
      <c r="LKG98" s="219"/>
      <c r="LKH98" s="219"/>
      <c r="LKI98" s="219"/>
      <c r="LKJ98" s="219"/>
      <c r="LKK98" s="219"/>
      <c r="LKL98" s="219"/>
      <c r="LKM98" s="219"/>
      <c r="LKN98" s="219"/>
      <c r="LKO98" s="219"/>
      <c r="LKP98" s="219"/>
      <c r="LKQ98" s="219"/>
      <c r="LKR98" s="219"/>
      <c r="LKS98" s="219"/>
      <c r="LKT98" s="219"/>
      <c r="LKU98" s="219"/>
      <c r="LKV98" s="219"/>
      <c r="LKW98" s="219"/>
      <c r="LKX98" s="219"/>
      <c r="LKY98" s="219"/>
      <c r="LKZ98" s="219"/>
      <c r="LLA98" s="219"/>
      <c r="LLB98" s="219"/>
      <c r="LLC98" s="219"/>
      <c r="LLD98" s="219"/>
      <c r="LLE98" s="219"/>
      <c r="LLF98" s="219"/>
      <c r="LLG98" s="219"/>
      <c r="LLH98" s="219"/>
      <c r="LLI98" s="219"/>
      <c r="LLJ98" s="219"/>
      <c r="LLK98" s="219"/>
      <c r="LLL98" s="219"/>
      <c r="LLM98" s="219"/>
      <c r="LLN98" s="219"/>
      <c r="LLO98" s="219"/>
      <c r="LLP98" s="219"/>
      <c r="LLQ98" s="219"/>
      <c r="LLR98" s="219"/>
      <c r="LLS98" s="219"/>
      <c r="LLT98" s="219"/>
      <c r="LLU98" s="219"/>
      <c r="LLV98" s="219"/>
      <c r="LLW98" s="219"/>
      <c r="LLX98" s="219"/>
      <c r="LLY98" s="219"/>
      <c r="LLZ98" s="219"/>
      <c r="LMA98" s="219"/>
      <c r="LMB98" s="219"/>
      <c r="LMC98" s="219"/>
      <c r="LMD98" s="219"/>
      <c r="LME98" s="219"/>
      <c r="LMF98" s="219"/>
      <c r="LMG98" s="219"/>
      <c r="LMH98" s="219"/>
      <c r="LMI98" s="219"/>
      <c r="LMJ98" s="219"/>
      <c r="LMK98" s="219"/>
      <c r="LML98" s="219"/>
      <c r="LMM98" s="219"/>
      <c r="LMN98" s="219"/>
      <c r="LMO98" s="219"/>
      <c r="LMP98" s="219"/>
      <c r="LMQ98" s="219"/>
      <c r="LMR98" s="219"/>
      <c r="LMS98" s="219"/>
      <c r="LMT98" s="219"/>
      <c r="LMU98" s="219"/>
      <c r="LMV98" s="219"/>
      <c r="LMW98" s="219"/>
      <c r="LMX98" s="219"/>
      <c r="LMY98" s="219"/>
      <c r="LMZ98" s="219"/>
      <c r="LNA98" s="219"/>
      <c r="LNB98" s="219"/>
      <c r="LNC98" s="219"/>
      <c r="LND98" s="219"/>
      <c r="LNE98" s="219"/>
      <c r="LNF98" s="219"/>
      <c r="LNG98" s="219"/>
      <c r="LNH98" s="219"/>
      <c r="LNI98" s="219"/>
      <c r="LNJ98" s="219"/>
      <c r="LNK98" s="219"/>
      <c r="LNL98" s="219"/>
      <c r="LNM98" s="219"/>
      <c r="LNN98" s="219"/>
      <c r="LNO98" s="219"/>
      <c r="LNP98" s="219"/>
      <c r="LNQ98" s="219"/>
      <c r="LNR98" s="219"/>
      <c r="LNS98" s="219"/>
      <c r="LNT98" s="219"/>
      <c r="LNU98" s="219"/>
      <c r="LNV98" s="219"/>
      <c r="LNW98" s="219"/>
      <c r="LNX98" s="219"/>
      <c r="LNY98" s="219"/>
      <c r="LNZ98" s="219"/>
      <c r="LOA98" s="219"/>
      <c r="LOB98" s="219"/>
      <c r="LOC98" s="219"/>
      <c r="LOD98" s="219"/>
      <c r="LOE98" s="219"/>
      <c r="LOF98" s="219"/>
      <c r="LOG98" s="219"/>
      <c r="LOH98" s="219"/>
      <c r="LOI98" s="219"/>
      <c r="LOJ98" s="219"/>
      <c r="LOK98" s="219"/>
      <c r="LOL98" s="219"/>
      <c r="LOM98" s="219"/>
      <c r="LON98" s="219"/>
      <c r="LOO98" s="219"/>
      <c r="LOP98" s="219"/>
      <c r="LOQ98" s="219"/>
      <c r="LOR98" s="219"/>
      <c r="LOS98" s="219"/>
      <c r="LOT98" s="219"/>
      <c r="LOU98" s="219"/>
      <c r="LOV98" s="219"/>
      <c r="LOW98" s="219"/>
      <c r="LOX98" s="219"/>
      <c r="LOY98" s="219"/>
      <c r="LOZ98" s="219"/>
      <c r="LPA98" s="219"/>
      <c r="LPB98" s="219"/>
      <c r="LPC98" s="219"/>
      <c r="LPD98" s="219"/>
      <c r="LPE98" s="219"/>
      <c r="LPF98" s="219"/>
      <c r="LPG98" s="219"/>
      <c r="LPH98" s="219"/>
      <c r="LPI98" s="219"/>
      <c r="LPJ98" s="219"/>
      <c r="LPK98" s="219"/>
      <c r="LPL98" s="219"/>
      <c r="LPM98" s="219"/>
      <c r="LPN98" s="219"/>
      <c r="LPO98" s="219"/>
      <c r="LPP98" s="219"/>
      <c r="LPQ98" s="219"/>
      <c r="LPR98" s="219"/>
      <c r="LPS98" s="219"/>
      <c r="LPT98" s="219"/>
      <c r="LPU98" s="219"/>
      <c r="LPV98" s="219"/>
      <c r="LPW98" s="219"/>
      <c r="LPX98" s="219"/>
      <c r="LPY98" s="219"/>
      <c r="LPZ98" s="219"/>
      <c r="LQA98" s="219"/>
      <c r="LQB98" s="219"/>
      <c r="LQC98" s="219"/>
      <c r="LQD98" s="219"/>
      <c r="LQE98" s="219"/>
      <c r="LQF98" s="219"/>
      <c r="LQG98" s="219"/>
      <c r="LQH98" s="219"/>
      <c r="LQI98" s="219"/>
      <c r="LQJ98" s="219"/>
      <c r="LQK98" s="219"/>
      <c r="LQL98" s="219"/>
      <c r="LQM98" s="219"/>
      <c r="LQN98" s="219"/>
      <c r="LQO98" s="219"/>
      <c r="LQP98" s="219"/>
      <c r="LQQ98" s="219"/>
      <c r="LQR98" s="219"/>
      <c r="LQS98" s="219"/>
      <c r="LQT98" s="219"/>
      <c r="LQU98" s="219"/>
      <c r="LQV98" s="219"/>
      <c r="LQW98" s="219"/>
      <c r="LQX98" s="219"/>
      <c r="LQY98" s="219"/>
      <c r="LQZ98" s="219"/>
      <c r="LRA98" s="219"/>
      <c r="LRB98" s="219"/>
      <c r="LRC98" s="219"/>
      <c r="LRD98" s="219"/>
      <c r="LRE98" s="219"/>
      <c r="LRF98" s="219"/>
      <c r="LRG98" s="219"/>
      <c r="LRH98" s="219"/>
      <c r="LRI98" s="219"/>
      <c r="LRJ98" s="219"/>
      <c r="LRK98" s="219"/>
      <c r="LRL98" s="219"/>
      <c r="LRM98" s="219"/>
      <c r="LRN98" s="219"/>
      <c r="LRO98" s="219"/>
      <c r="LRP98" s="219"/>
      <c r="LRQ98" s="219"/>
      <c r="LRR98" s="219"/>
      <c r="LRS98" s="219"/>
      <c r="LRT98" s="219"/>
      <c r="LRU98" s="219"/>
      <c r="LRV98" s="219"/>
      <c r="LRW98" s="219"/>
      <c r="LRX98" s="219"/>
      <c r="LRY98" s="219"/>
      <c r="LRZ98" s="219"/>
      <c r="LSA98" s="219"/>
      <c r="LSB98" s="219"/>
      <c r="LSC98" s="219"/>
      <c r="LSD98" s="219"/>
      <c r="LSE98" s="219"/>
      <c r="LSF98" s="219"/>
      <c r="LSG98" s="219"/>
      <c r="LSH98" s="219"/>
      <c r="LSI98" s="219"/>
      <c r="LSJ98" s="219"/>
      <c r="LSK98" s="219"/>
      <c r="LSL98" s="219"/>
      <c r="LSM98" s="219"/>
      <c r="LSN98" s="219"/>
      <c r="LSO98" s="219"/>
      <c r="LSP98" s="219"/>
      <c r="LSQ98" s="219"/>
      <c r="LSR98" s="219"/>
      <c r="LSS98" s="219"/>
      <c r="LST98" s="219"/>
      <c r="LSU98" s="219"/>
      <c r="LSV98" s="219"/>
      <c r="LSW98" s="219"/>
      <c r="LSX98" s="219"/>
      <c r="LSY98" s="219"/>
      <c r="LSZ98" s="219"/>
      <c r="LTA98" s="219"/>
      <c r="LTB98" s="219"/>
      <c r="LTC98" s="219"/>
      <c r="LTD98" s="219"/>
      <c r="LTE98" s="219"/>
      <c r="LTF98" s="219"/>
      <c r="LTG98" s="219"/>
      <c r="LTH98" s="219"/>
      <c r="LTI98" s="219"/>
      <c r="LTJ98" s="219"/>
      <c r="LTK98" s="219"/>
      <c r="LTL98" s="219"/>
      <c r="LTM98" s="219"/>
      <c r="LTN98" s="219"/>
      <c r="LTO98" s="219"/>
      <c r="LTP98" s="219"/>
      <c r="LTQ98" s="219"/>
      <c r="LTR98" s="219"/>
      <c r="LTS98" s="219"/>
      <c r="LTT98" s="219"/>
      <c r="LTU98" s="219"/>
      <c r="LTV98" s="219"/>
      <c r="LTW98" s="219"/>
      <c r="LTX98" s="219"/>
      <c r="LTY98" s="219"/>
      <c r="LTZ98" s="219"/>
      <c r="LUA98" s="219"/>
      <c r="LUB98" s="219"/>
      <c r="LUC98" s="219"/>
      <c r="LUD98" s="219"/>
      <c r="LUE98" s="219"/>
      <c r="LUF98" s="219"/>
      <c r="LUG98" s="219"/>
      <c r="LUH98" s="219"/>
      <c r="LUI98" s="219"/>
      <c r="LUJ98" s="219"/>
      <c r="LUK98" s="219"/>
      <c r="LUL98" s="219"/>
      <c r="LUM98" s="219"/>
      <c r="LUN98" s="219"/>
      <c r="LUO98" s="219"/>
      <c r="LUP98" s="219"/>
      <c r="LUQ98" s="219"/>
      <c r="LUR98" s="219"/>
      <c r="LUS98" s="219"/>
      <c r="LUT98" s="219"/>
      <c r="LUU98" s="219"/>
      <c r="LUV98" s="219"/>
      <c r="LUW98" s="219"/>
      <c r="LUX98" s="219"/>
      <c r="LUY98" s="219"/>
      <c r="LUZ98" s="219"/>
      <c r="LVA98" s="219"/>
      <c r="LVB98" s="219"/>
      <c r="LVC98" s="219"/>
      <c r="LVD98" s="219"/>
      <c r="LVE98" s="219"/>
      <c r="LVF98" s="219"/>
      <c r="LVG98" s="219"/>
      <c r="LVH98" s="219"/>
      <c r="LVI98" s="219"/>
      <c r="LVJ98" s="219"/>
      <c r="LVK98" s="219"/>
      <c r="LVL98" s="219"/>
      <c r="LVM98" s="219"/>
      <c r="LVN98" s="219"/>
      <c r="LVO98" s="219"/>
      <c r="LVP98" s="219"/>
      <c r="LVQ98" s="219"/>
      <c r="LVR98" s="219"/>
      <c r="LVS98" s="219"/>
      <c r="LVT98" s="219"/>
      <c r="LVU98" s="219"/>
      <c r="LVV98" s="219"/>
      <c r="LVW98" s="219"/>
      <c r="LVX98" s="219"/>
      <c r="LVY98" s="219"/>
      <c r="LVZ98" s="219"/>
      <c r="LWA98" s="219"/>
      <c r="LWB98" s="219"/>
      <c r="LWC98" s="219"/>
      <c r="LWD98" s="219"/>
      <c r="LWE98" s="219"/>
      <c r="LWF98" s="219"/>
      <c r="LWG98" s="219"/>
      <c r="LWH98" s="219"/>
      <c r="LWI98" s="219"/>
      <c r="LWJ98" s="219"/>
      <c r="LWK98" s="219"/>
      <c r="LWL98" s="219"/>
      <c r="LWM98" s="219"/>
      <c r="LWN98" s="219"/>
      <c r="LWO98" s="219"/>
      <c r="LWP98" s="219"/>
      <c r="LWQ98" s="219"/>
      <c r="LWR98" s="219"/>
      <c r="LWS98" s="219"/>
      <c r="LWT98" s="219"/>
      <c r="LWU98" s="219"/>
      <c r="LWV98" s="219"/>
      <c r="LWW98" s="219"/>
      <c r="LWX98" s="219"/>
      <c r="LWY98" s="219"/>
      <c r="LWZ98" s="219"/>
      <c r="LXA98" s="219"/>
      <c r="LXB98" s="219"/>
      <c r="LXC98" s="219"/>
      <c r="LXD98" s="219"/>
      <c r="LXE98" s="219"/>
      <c r="LXF98" s="219"/>
      <c r="LXG98" s="219"/>
      <c r="LXH98" s="219"/>
      <c r="LXI98" s="219"/>
      <c r="LXJ98" s="219"/>
      <c r="LXK98" s="219"/>
      <c r="LXL98" s="219"/>
      <c r="LXM98" s="219"/>
      <c r="LXN98" s="219"/>
      <c r="LXO98" s="219"/>
      <c r="LXP98" s="219"/>
      <c r="LXQ98" s="219"/>
      <c r="LXR98" s="219"/>
      <c r="LXS98" s="219"/>
      <c r="LXT98" s="219"/>
      <c r="LXU98" s="219"/>
      <c r="LXV98" s="219"/>
      <c r="LXW98" s="219"/>
      <c r="LXX98" s="219"/>
      <c r="LXY98" s="219"/>
      <c r="LXZ98" s="219"/>
      <c r="LYA98" s="219"/>
      <c r="LYB98" s="219"/>
      <c r="LYC98" s="219"/>
      <c r="LYD98" s="219"/>
      <c r="LYE98" s="219"/>
      <c r="LYF98" s="219"/>
      <c r="LYG98" s="219"/>
      <c r="LYH98" s="219"/>
      <c r="LYI98" s="219"/>
      <c r="LYJ98" s="219"/>
      <c r="LYK98" s="219"/>
      <c r="LYL98" s="219"/>
      <c r="LYM98" s="219"/>
      <c r="LYN98" s="219"/>
      <c r="LYO98" s="219"/>
      <c r="LYP98" s="219"/>
      <c r="LYQ98" s="219"/>
      <c r="LYR98" s="219"/>
      <c r="LYS98" s="219"/>
      <c r="LYT98" s="219"/>
      <c r="LYU98" s="219"/>
      <c r="LYV98" s="219"/>
      <c r="LYW98" s="219"/>
      <c r="LYX98" s="219"/>
      <c r="LYY98" s="219"/>
      <c r="LYZ98" s="219"/>
      <c r="LZA98" s="219"/>
      <c r="LZB98" s="219"/>
      <c r="LZC98" s="219"/>
      <c r="LZD98" s="219"/>
      <c r="LZE98" s="219"/>
      <c r="LZF98" s="219"/>
      <c r="LZG98" s="219"/>
      <c r="LZH98" s="219"/>
      <c r="LZI98" s="219"/>
      <c r="LZJ98" s="219"/>
      <c r="LZK98" s="219"/>
      <c r="LZL98" s="219"/>
      <c r="LZM98" s="219"/>
      <c r="LZN98" s="219"/>
      <c r="LZO98" s="219"/>
      <c r="LZP98" s="219"/>
      <c r="LZQ98" s="219"/>
      <c r="LZR98" s="219"/>
      <c r="LZS98" s="219"/>
      <c r="LZT98" s="219"/>
      <c r="LZU98" s="219"/>
      <c r="LZV98" s="219"/>
      <c r="LZW98" s="219"/>
      <c r="LZX98" s="219"/>
      <c r="LZY98" s="219"/>
      <c r="LZZ98" s="219"/>
      <c r="MAA98" s="219"/>
      <c r="MAB98" s="219"/>
      <c r="MAC98" s="219"/>
      <c r="MAD98" s="219"/>
      <c r="MAE98" s="219"/>
      <c r="MAF98" s="219"/>
      <c r="MAG98" s="219"/>
      <c r="MAH98" s="219"/>
      <c r="MAI98" s="219"/>
      <c r="MAJ98" s="219"/>
      <c r="MAK98" s="219"/>
      <c r="MAL98" s="219"/>
      <c r="MAM98" s="219"/>
      <c r="MAN98" s="219"/>
      <c r="MAO98" s="219"/>
      <c r="MAP98" s="219"/>
      <c r="MAQ98" s="219"/>
      <c r="MAR98" s="219"/>
      <c r="MAS98" s="219"/>
      <c r="MAT98" s="219"/>
      <c r="MAU98" s="219"/>
      <c r="MAV98" s="219"/>
      <c r="MAW98" s="219"/>
      <c r="MAX98" s="219"/>
      <c r="MAY98" s="219"/>
      <c r="MAZ98" s="219"/>
      <c r="MBA98" s="219"/>
      <c r="MBB98" s="219"/>
      <c r="MBC98" s="219"/>
      <c r="MBD98" s="219"/>
      <c r="MBE98" s="219"/>
      <c r="MBF98" s="219"/>
      <c r="MBG98" s="219"/>
      <c r="MBH98" s="219"/>
      <c r="MBI98" s="219"/>
      <c r="MBJ98" s="219"/>
      <c r="MBK98" s="219"/>
      <c r="MBL98" s="219"/>
      <c r="MBM98" s="219"/>
      <c r="MBN98" s="219"/>
      <c r="MBO98" s="219"/>
      <c r="MBP98" s="219"/>
      <c r="MBQ98" s="219"/>
      <c r="MBR98" s="219"/>
      <c r="MBS98" s="219"/>
      <c r="MBT98" s="219"/>
      <c r="MBU98" s="219"/>
      <c r="MBV98" s="219"/>
      <c r="MBW98" s="219"/>
      <c r="MBX98" s="219"/>
      <c r="MBY98" s="219"/>
      <c r="MBZ98" s="219"/>
      <c r="MCA98" s="219"/>
      <c r="MCB98" s="219"/>
      <c r="MCC98" s="219"/>
      <c r="MCD98" s="219"/>
      <c r="MCE98" s="219"/>
      <c r="MCF98" s="219"/>
      <c r="MCG98" s="219"/>
      <c r="MCH98" s="219"/>
      <c r="MCI98" s="219"/>
      <c r="MCJ98" s="219"/>
      <c r="MCK98" s="219"/>
      <c r="MCL98" s="219"/>
      <c r="MCM98" s="219"/>
      <c r="MCN98" s="219"/>
      <c r="MCO98" s="219"/>
      <c r="MCP98" s="219"/>
      <c r="MCQ98" s="219"/>
      <c r="MCR98" s="219"/>
      <c r="MCS98" s="219"/>
      <c r="MCT98" s="219"/>
      <c r="MCU98" s="219"/>
      <c r="MCV98" s="219"/>
      <c r="MCW98" s="219"/>
      <c r="MCX98" s="219"/>
      <c r="MCY98" s="219"/>
      <c r="MCZ98" s="219"/>
      <c r="MDA98" s="219"/>
      <c r="MDB98" s="219"/>
      <c r="MDC98" s="219"/>
      <c r="MDD98" s="219"/>
      <c r="MDE98" s="219"/>
      <c r="MDF98" s="219"/>
      <c r="MDG98" s="219"/>
      <c r="MDH98" s="219"/>
      <c r="MDI98" s="219"/>
      <c r="MDJ98" s="219"/>
      <c r="MDK98" s="219"/>
      <c r="MDL98" s="219"/>
      <c r="MDM98" s="219"/>
      <c r="MDN98" s="219"/>
      <c r="MDO98" s="219"/>
      <c r="MDP98" s="219"/>
      <c r="MDQ98" s="219"/>
      <c r="MDR98" s="219"/>
      <c r="MDS98" s="219"/>
      <c r="MDT98" s="219"/>
      <c r="MDU98" s="219"/>
      <c r="MDV98" s="219"/>
      <c r="MDW98" s="219"/>
      <c r="MDX98" s="219"/>
      <c r="MDY98" s="219"/>
      <c r="MDZ98" s="219"/>
      <c r="MEA98" s="219"/>
      <c r="MEB98" s="219"/>
      <c r="MEC98" s="219"/>
      <c r="MED98" s="219"/>
      <c r="MEE98" s="219"/>
      <c r="MEF98" s="219"/>
      <c r="MEG98" s="219"/>
      <c r="MEH98" s="219"/>
      <c r="MEI98" s="219"/>
      <c r="MEJ98" s="219"/>
      <c r="MEK98" s="219"/>
      <c r="MEL98" s="219"/>
      <c r="MEM98" s="219"/>
      <c r="MEN98" s="219"/>
      <c r="MEO98" s="219"/>
      <c r="MEP98" s="219"/>
      <c r="MEQ98" s="219"/>
      <c r="MER98" s="219"/>
      <c r="MES98" s="219"/>
      <c r="MET98" s="219"/>
      <c r="MEU98" s="219"/>
      <c r="MEV98" s="219"/>
      <c r="MEW98" s="219"/>
      <c r="MEX98" s="219"/>
      <c r="MEY98" s="219"/>
      <c r="MEZ98" s="219"/>
      <c r="MFA98" s="219"/>
      <c r="MFB98" s="219"/>
      <c r="MFC98" s="219"/>
      <c r="MFD98" s="219"/>
      <c r="MFE98" s="219"/>
      <c r="MFF98" s="219"/>
      <c r="MFG98" s="219"/>
      <c r="MFH98" s="219"/>
      <c r="MFI98" s="219"/>
      <c r="MFJ98" s="219"/>
      <c r="MFK98" s="219"/>
      <c r="MFL98" s="219"/>
      <c r="MFM98" s="219"/>
      <c r="MFN98" s="219"/>
      <c r="MFO98" s="219"/>
      <c r="MFP98" s="219"/>
      <c r="MFQ98" s="219"/>
      <c r="MFR98" s="219"/>
      <c r="MFS98" s="219"/>
      <c r="MFT98" s="219"/>
      <c r="MFU98" s="219"/>
      <c r="MFV98" s="219"/>
      <c r="MFW98" s="219"/>
      <c r="MFX98" s="219"/>
      <c r="MFY98" s="219"/>
      <c r="MFZ98" s="219"/>
      <c r="MGA98" s="219"/>
      <c r="MGB98" s="219"/>
      <c r="MGC98" s="219"/>
      <c r="MGD98" s="219"/>
      <c r="MGE98" s="219"/>
      <c r="MGF98" s="219"/>
      <c r="MGG98" s="219"/>
      <c r="MGH98" s="219"/>
      <c r="MGI98" s="219"/>
      <c r="MGJ98" s="219"/>
      <c r="MGK98" s="219"/>
      <c r="MGL98" s="219"/>
      <c r="MGM98" s="219"/>
      <c r="MGN98" s="219"/>
      <c r="MGO98" s="219"/>
      <c r="MGP98" s="219"/>
      <c r="MGQ98" s="219"/>
      <c r="MGR98" s="219"/>
      <c r="MGS98" s="219"/>
      <c r="MGT98" s="219"/>
      <c r="MGU98" s="219"/>
      <c r="MGV98" s="219"/>
      <c r="MGW98" s="219"/>
      <c r="MGX98" s="219"/>
      <c r="MGY98" s="219"/>
      <c r="MGZ98" s="219"/>
      <c r="MHA98" s="219"/>
      <c r="MHB98" s="219"/>
      <c r="MHC98" s="219"/>
      <c r="MHD98" s="219"/>
      <c r="MHE98" s="219"/>
      <c r="MHF98" s="219"/>
      <c r="MHG98" s="219"/>
      <c r="MHH98" s="219"/>
      <c r="MHI98" s="219"/>
      <c r="MHJ98" s="219"/>
      <c r="MHK98" s="219"/>
      <c r="MHL98" s="219"/>
      <c r="MHM98" s="219"/>
      <c r="MHN98" s="219"/>
      <c r="MHO98" s="219"/>
      <c r="MHP98" s="219"/>
      <c r="MHQ98" s="219"/>
      <c r="MHR98" s="219"/>
      <c r="MHS98" s="219"/>
      <c r="MHT98" s="219"/>
      <c r="MHU98" s="219"/>
      <c r="MHV98" s="219"/>
      <c r="MHW98" s="219"/>
      <c r="MHX98" s="219"/>
      <c r="MHY98" s="219"/>
      <c r="MHZ98" s="219"/>
      <c r="MIA98" s="219"/>
      <c r="MIB98" s="219"/>
      <c r="MIC98" s="219"/>
      <c r="MID98" s="219"/>
      <c r="MIE98" s="219"/>
      <c r="MIF98" s="219"/>
      <c r="MIG98" s="219"/>
      <c r="MIH98" s="219"/>
      <c r="MII98" s="219"/>
      <c r="MIJ98" s="219"/>
      <c r="MIK98" s="219"/>
      <c r="MIL98" s="219"/>
      <c r="MIM98" s="219"/>
      <c r="MIN98" s="219"/>
      <c r="MIO98" s="219"/>
      <c r="MIP98" s="219"/>
      <c r="MIQ98" s="219"/>
      <c r="MIR98" s="219"/>
      <c r="MIS98" s="219"/>
      <c r="MIT98" s="219"/>
      <c r="MIU98" s="219"/>
      <c r="MIV98" s="219"/>
      <c r="MIW98" s="219"/>
      <c r="MIX98" s="219"/>
      <c r="MIY98" s="219"/>
      <c r="MIZ98" s="219"/>
      <c r="MJA98" s="219"/>
      <c r="MJB98" s="219"/>
      <c r="MJC98" s="219"/>
      <c r="MJD98" s="219"/>
      <c r="MJE98" s="219"/>
      <c r="MJF98" s="219"/>
      <c r="MJG98" s="219"/>
      <c r="MJH98" s="219"/>
      <c r="MJI98" s="219"/>
      <c r="MJJ98" s="219"/>
      <c r="MJK98" s="219"/>
      <c r="MJL98" s="219"/>
      <c r="MJM98" s="219"/>
      <c r="MJN98" s="219"/>
      <c r="MJO98" s="219"/>
      <c r="MJP98" s="219"/>
      <c r="MJQ98" s="219"/>
      <c r="MJR98" s="219"/>
      <c r="MJS98" s="219"/>
      <c r="MJT98" s="219"/>
      <c r="MJU98" s="219"/>
      <c r="MJV98" s="219"/>
      <c r="MJW98" s="219"/>
      <c r="MJX98" s="219"/>
      <c r="MJY98" s="219"/>
      <c r="MJZ98" s="219"/>
      <c r="MKA98" s="219"/>
      <c r="MKB98" s="219"/>
      <c r="MKC98" s="219"/>
      <c r="MKD98" s="219"/>
      <c r="MKE98" s="219"/>
      <c r="MKF98" s="219"/>
      <c r="MKG98" s="219"/>
      <c r="MKH98" s="219"/>
      <c r="MKI98" s="219"/>
      <c r="MKJ98" s="219"/>
      <c r="MKK98" s="219"/>
      <c r="MKL98" s="219"/>
      <c r="MKM98" s="219"/>
      <c r="MKN98" s="219"/>
      <c r="MKO98" s="219"/>
      <c r="MKP98" s="219"/>
      <c r="MKQ98" s="219"/>
      <c r="MKR98" s="219"/>
      <c r="MKS98" s="219"/>
      <c r="MKT98" s="219"/>
      <c r="MKU98" s="219"/>
      <c r="MKV98" s="219"/>
      <c r="MKW98" s="219"/>
      <c r="MKX98" s="219"/>
      <c r="MKY98" s="219"/>
      <c r="MKZ98" s="219"/>
      <c r="MLA98" s="219"/>
      <c r="MLB98" s="219"/>
      <c r="MLC98" s="219"/>
      <c r="MLD98" s="219"/>
      <c r="MLE98" s="219"/>
      <c r="MLF98" s="219"/>
      <c r="MLG98" s="219"/>
      <c r="MLH98" s="219"/>
      <c r="MLI98" s="219"/>
      <c r="MLJ98" s="219"/>
      <c r="MLK98" s="219"/>
      <c r="MLL98" s="219"/>
      <c r="MLM98" s="219"/>
      <c r="MLN98" s="219"/>
      <c r="MLO98" s="219"/>
      <c r="MLP98" s="219"/>
      <c r="MLQ98" s="219"/>
      <c r="MLR98" s="219"/>
      <c r="MLS98" s="219"/>
      <c r="MLT98" s="219"/>
      <c r="MLU98" s="219"/>
      <c r="MLV98" s="219"/>
      <c r="MLW98" s="219"/>
      <c r="MLX98" s="219"/>
      <c r="MLY98" s="219"/>
      <c r="MLZ98" s="219"/>
      <c r="MMA98" s="219"/>
      <c r="MMB98" s="219"/>
      <c r="MMC98" s="219"/>
      <c r="MMD98" s="219"/>
      <c r="MME98" s="219"/>
      <c r="MMF98" s="219"/>
      <c r="MMG98" s="219"/>
      <c r="MMH98" s="219"/>
      <c r="MMI98" s="219"/>
      <c r="MMJ98" s="219"/>
      <c r="MMK98" s="219"/>
      <c r="MML98" s="219"/>
      <c r="MMM98" s="219"/>
      <c r="MMN98" s="219"/>
      <c r="MMO98" s="219"/>
      <c r="MMP98" s="219"/>
      <c r="MMQ98" s="219"/>
      <c r="MMR98" s="219"/>
      <c r="MMS98" s="219"/>
      <c r="MMT98" s="219"/>
      <c r="MMU98" s="219"/>
      <c r="MMV98" s="219"/>
      <c r="MMW98" s="219"/>
      <c r="MMX98" s="219"/>
      <c r="MMY98" s="219"/>
      <c r="MMZ98" s="219"/>
      <c r="MNA98" s="219"/>
      <c r="MNB98" s="219"/>
      <c r="MNC98" s="219"/>
      <c r="MND98" s="219"/>
      <c r="MNE98" s="219"/>
      <c r="MNF98" s="219"/>
      <c r="MNG98" s="219"/>
      <c r="MNH98" s="219"/>
      <c r="MNI98" s="219"/>
      <c r="MNJ98" s="219"/>
      <c r="MNK98" s="219"/>
      <c r="MNL98" s="219"/>
      <c r="MNM98" s="219"/>
      <c r="MNN98" s="219"/>
      <c r="MNO98" s="219"/>
      <c r="MNP98" s="219"/>
      <c r="MNQ98" s="219"/>
      <c r="MNR98" s="219"/>
      <c r="MNS98" s="219"/>
      <c r="MNT98" s="219"/>
      <c r="MNU98" s="219"/>
      <c r="MNV98" s="219"/>
      <c r="MNW98" s="219"/>
      <c r="MNX98" s="219"/>
      <c r="MNY98" s="219"/>
      <c r="MNZ98" s="219"/>
      <c r="MOA98" s="219"/>
      <c r="MOB98" s="219"/>
      <c r="MOC98" s="219"/>
      <c r="MOD98" s="219"/>
      <c r="MOE98" s="219"/>
      <c r="MOF98" s="219"/>
      <c r="MOG98" s="219"/>
      <c r="MOH98" s="219"/>
      <c r="MOI98" s="219"/>
      <c r="MOJ98" s="219"/>
      <c r="MOK98" s="219"/>
      <c r="MOL98" s="219"/>
      <c r="MOM98" s="219"/>
      <c r="MON98" s="219"/>
      <c r="MOO98" s="219"/>
      <c r="MOP98" s="219"/>
      <c r="MOQ98" s="219"/>
      <c r="MOR98" s="219"/>
      <c r="MOS98" s="219"/>
      <c r="MOT98" s="219"/>
      <c r="MOU98" s="219"/>
      <c r="MOV98" s="219"/>
      <c r="MOW98" s="219"/>
      <c r="MOX98" s="219"/>
      <c r="MOY98" s="219"/>
      <c r="MOZ98" s="219"/>
      <c r="MPA98" s="219"/>
      <c r="MPB98" s="219"/>
      <c r="MPC98" s="219"/>
      <c r="MPD98" s="219"/>
      <c r="MPE98" s="219"/>
      <c r="MPF98" s="219"/>
      <c r="MPG98" s="219"/>
      <c r="MPH98" s="219"/>
      <c r="MPI98" s="219"/>
      <c r="MPJ98" s="219"/>
      <c r="MPK98" s="219"/>
      <c r="MPL98" s="219"/>
      <c r="MPM98" s="219"/>
      <c r="MPN98" s="219"/>
      <c r="MPO98" s="219"/>
      <c r="MPP98" s="219"/>
      <c r="MPQ98" s="219"/>
      <c r="MPR98" s="219"/>
      <c r="MPS98" s="219"/>
      <c r="MPT98" s="219"/>
      <c r="MPU98" s="219"/>
      <c r="MPV98" s="219"/>
      <c r="MPW98" s="219"/>
      <c r="MPX98" s="219"/>
      <c r="MPY98" s="219"/>
      <c r="MPZ98" s="219"/>
      <c r="MQA98" s="219"/>
      <c r="MQB98" s="219"/>
      <c r="MQC98" s="219"/>
      <c r="MQD98" s="219"/>
      <c r="MQE98" s="219"/>
      <c r="MQF98" s="219"/>
      <c r="MQG98" s="219"/>
      <c r="MQH98" s="219"/>
      <c r="MQI98" s="219"/>
      <c r="MQJ98" s="219"/>
      <c r="MQK98" s="219"/>
      <c r="MQL98" s="219"/>
      <c r="MQM98" s="219"/>
      <c r="MQN98" s="219"/>
      <c r="MQO98" s="219"/>
      <c r="MQP98" s="219"/>
      <c r="MQQ98" s="219"/>
      <c r="MQR98" s="219"/>
      <c r="MQS98" s="219"/>
      <c r="MQT98" s="219"/>
      <c r="MQU98" s="219"/>
      <c r="MQV98" s="219"/>
      <c r="MQW98" s="219"/>
      <c r="MQX98" s="219"/>
      <c r="MQY98" s="219"/>
      <c r="MQZ98" s="219"/>
      <c r="MRA98" s="219"/>
      <c r="MRB98" s="219"/>
      <c r="MRC98" s="219"/>
      <c r="MRD98" s="219"/>
      <c r="MRE98" s="219"/>
      <c r="MRF98" s="219"/>
      <c r="MRG98" s="219"/>
      <c r="MRH98" s="219"/>
      <c r="MRI98" s="219"/>
      <c r="MRJ98" s="219"/>
      <c r="MRK98" s="219"/>
      <c r="MRL98" s="219"/>
      <c r="MRM98" s="219"/>
      <c r="MRN98" s="219"/>
      <c r="MRO98" s="219"/>
      <c r="MRP98" s="219"/>
      <c r="MRQ98" s="219"/>
      <c r="MRR98" s="219"/>
      <c r="MRS98" s="219"/>
      <c r="MRT98" s="219"/>
      <c r="MRU98" s="219"/>
      <c r="MRV98" s="219"/>
      <c r="MRW98" s="219"/>
      <c r="MRX98" s="219"/>
      <c r="MRY98" s="219"/>
      <c r="MRZ98" s="219"/>
      <c r="MSA98" s="219"/>
      <c r="MSB98" s="219"/>
      <c r="MSC98" s="219"/>
      <c r="MSD98" s="219"/>
      <c r="MSE98" s="219"/>
      <c r="MSF98" s="219"/>
      <c r="MSG98" s="219"/>
      <c r="MSH98" s="219"/>
      <c r="MSI98" s="219"/>
      <c r="MSJ98" s="219"/>
      <c r="MSK98" s="219"/>
      <c r="MSL98" s="219"/>
      <c r="MSM98" s="219"/>
      <c r="MSN98" s="219"/>
      <c r="MSO98" s="219"/>
      <c r="MSP98" s="219"/>
      <c r="MSQ98" s="219"/>
      <c r="MSR98" s="219"/>
      <c r="MSS98" s="219"/>
      <c r="MST98" s="219"/>
      <c r="MSU98" s="219"/>
      <c r="MSV98" s="219"/>
      <c r="MSW98" s="219"/>
      <c r="MSX98" s="219"/>
      <c r="MSY98" s="219"/>
      <c r="MSZ98" s="219"/>
      <c r="MTA98" s="219"/>
      <c r="MTB98" s="219"/>
      <c r="MTC98" s="219"/>
      <c r="MTD98" s="219"/>
      <c r="MTE98" s="219"/>
      <c r="MTF98" s="219"/>
      <c r="MTG98" s="219"/>
      <c r="MTH98" s="219"/>
      <c r="MTI98" s="219"/>
      <c r="MTJ98" s="219"/>
      <c r="MTK98" s="219"/>
      <c r="MTL98" s="219"/>
      <c r="MTM98" s="219"/>
      <c r="MTN98" s="219"/>
      <c r="MTO98" s="219"/>
      <c r="MTP98" s="219"/>
      <c r="MTQ98" s="219"/>
      <c r="MTR98" s="219"/>
      <c r="MTS98" s="219"/>
      <c r="MTT98" s="219"/>
      <c r="MTU98" s="219"/>
      <c r="MTV98" s="219"/>
      <c r="MTW98" s="219"/>
      <c r="MTX98" s="219"/>
      <c r="MTY98" s="219"/>
      <c r="MTZ98" s="219"/>
      <c r="MUA98" s="219"/>
      <c r="MUB98" s="219"/>
      <c r="MUC98" s="219"/>
      <c r="MUD98" s="219"/>
      <c r="MUE98" s="219"/>
      <c r="MUF98" s="219"/>
      <c r="MUG98" s="219"/>
      <c r="MUH98" s="219"/>
      <c r="MUI98" s="219"/>
      <c r="MUJ98" s="219"/>
      <c r="MUK98" s="219"/>
      <c r="MUL98" s="219"/>
      <c r="MUM98" s="219"/>
      <c r="MUN98" s="219"/>
      <c r="MUO98" s="219"/>
      <c r="MUP98" s="219"/>
      <c r="MUQ98" s="219"/>
      <c r="MUR98" s="219"/>
      <c r="MUS98" s="219"/>
      <c r="MUT98" s="219"/>
      <c r="MUU98" s="219"/>
      <c r="MUV98" s="219"/>
      <c r="MUW98" s="219"/>
      <c r="MUX98" s="219"/>
      <c r="MUY98" s="219"/>
      <c r="MUZ98" s="219"/>
      <c r="MVA98" s="219"/>
      <c r="MVB98" s="219"/>
      <c r="MVC98" s="219"/>
      <c r="MVD98" s="219"/>
      <c r="MVE98" s="219"/>
      <c r="MVF98" s="219"/>
      <c r="MVG98" s="219"/>
      <c r="MVH98" s="219"/>
      <c r="MVI98" s="219"/>
      <c r="MVJ98" s="219"/>
      <c r="MVK98" s="219"/>
      <c r="MVL98" s="219"/>
      <c r="MVM98" s="219"/>
      <c r="MVN98" s="219"/>
      <c r="MVO98" s="219"/>
      <c r="MVP98" s="219"/>
      <c r="MVQ98" s="219"/>
      <c r="MVR98" s="219"/>
      <c r="MVS98" s="219"/>
      <c r="MVT98" s="219"/>
      <c r="MVU98" s="219"/>
      <c r="MVV98" s="219"/>
      <c r="MVW98" s="219"/>
      <c r="MVX98" s="219"/>
      <c r="MVY98" s="219"/>
      <c r="MVZ98" s="219"/>
      <c r="MWA98" s="219"/>
      <c r="MWB98" s="219"/>
      <c r="MWC98" s="219"/>
      <c r="MWD98" s="219"/>
      <c r="MWE98" s="219"/>
      <c r="MWF98" s="219"/>
      <c r="MWG98" s="219"/>
      <c r="MWH98" s="219"/>
      <c r="MWI98" s="219"/>
      <c r="MWJ98" s="219"/>
      <c r="MWK98" s="219"/>
      <c r="MWL98" s="219"/>
      <c r="MWM98" s="219"/>
      <c r="MWN98" s="219"/>
      <c r="MWO98" s="219"/>
      <c r="MWP98" s="219"/>
      <c r="MWQ98" s="219"/>
      <c r="MWR98" s="219"/>
      <c r="MWS98" s="219"/>
      <c r="MWT98" s="219"/>
      <c r="MWU98" s="219"/>
      <c r="MWV98" s="219"/>
      <c r="MWW98" s="219"/>
      <c r="MWX98" s="219"/>
      <c r="MWY98" s="219"/>
      <c r="MWZ98" s="219"/>
      <c r="MXA98" s="219"/>
      <c r="MXB98" s="219"/>
      <c r="MXC98" s="219"/>
      <c r="MXD98" s="219"/>
      <c r="MXE98" s="219"/>
      <c r="MXF98" s="219"/>
      <c r="MXG98" s="219"/>
      <c r="MXH98" s="219"/>
      <c r="MXI98" s="219"/>
      <c r="MXJ98" s="219"/>
      <c r="MXK98" s="219"/>
      <c r="MXL98" s="219"/>
      <c r="MXM98" s="219"/>
      <c r="MXN98" s="219"/>
      <c r="MXO98" s="219"/>
      <c r="MXP98" s="219"/>
      <c r="MXQ98" s="219"/>
      <c r="MXR98" s="219"/>
      <c r="MXS98" s="219"/>
      <c r="MXT98" s="219"/>
      <c r="MXU98" s="219"/>
      <c r="MXV98" s="219"/>
      <c r="MXW98" s="219"/>
      <c r="MXX98" s="219"/>
      <c r="MXY98" s="219"/>
      <c r="MXZ98" s="219"/>
      <c r="MYA98" s="219"/>
      <c r="MYB98" s="219"/>
      <c r="MYC98" s="219"/>
      <c r="MYD98" s="219"/>
      <c r="MYE98" s="219"/>
      <c r="MYF98" s="219"/>
      <c r="MYG98" s="219"/>
      <c r="MYH98" s="219"/>
      <c r="MYI98" s="219"/>
      <c r="MYJ98" s="219"/>
      <c r="MYK98" s="219"/>
      <c r="MYL98" s="219"/>
      <c r="MYM98" s="219"/>
      <c r="MYN98" s="219"/>
      <c r="MYO98" s="219"/>
      <c r="MYP98" s="219"/>
      <c r="MYQ98" s="219"/>
      <c r="MYR98" s="219"/>
      <c r="MYS98" s="219"/>
      <c r="MYT98" s="219"/>
      <c r="MYU98" s="219"/>
      <c r="MYV98" s="219"/>
      <c r="MYW98" s="219"/>
      <c r="MYX98" s="219"/>
      <c r="MYY98" s="219"/>
      <c r="MYZ98" s="219"/>
      <c r="MZA98" s="219"/>
      <c r="MZB98" s="219"/>
      <c r="MZC98" s="219"/>
      <c r="MZD98" s="219"/>
      <c r="MZE98" s="219"/>
      <c r="MZF98" s="219"/>
      <c r="MZG98" s="219"/>
      <c r="MZH98" s="219"/>
      <c r="MZI98" s="219"/>
      <c r="MZJ98" s="219"/>
      <c r="MZK98" s="219"/>
      <c r="MZL98" s="219"/>
      <c r="MZM98" s="219"/>
      <c r="MZN98" s="219"/>
      <c r="MZO98" s="219"/>
      <c r="MZP98" s="219"/>
      <c r="MZQ98" s="219"/>
      <c r="MZR98" s="219"/>
      <c r="MZS98" s="219"/>
      <c r="MZT98" s="219"/>
      <c r="MZU98" s="219"/>
      <c r="MZV98" s="219"/>
      <c r="MZW98" s="219"/>
      <c r="MZX98" s="219"/>
      <c r="MZY98" s="219"/>
      <c r="MZZ98" s="219"/>
      <c r="NAA98" s="219"/>
      <c r="NAB98" s="219"/>
      <c r="NAC98" s="219"/>
      <c r="NAD98" s="219"/>
      <c r="NAE98" s="219"/>
      <c r="NAF98" s="219"/>
      <c r="NAG98" s="219"/>
      <c r="NAH98" s="219"/>
      <c r="NAI98" s="219"/>
      <c r="NAJ98" s="219"/>
      <c r="NAK98" s="219"/>
      <c r="NAL98" s="219"/>
      <c r="NAM98" s="219"/>
      <c r="NAN98" s="219"/>
      <c r="NAO98" s="219"/>
      <c r="NAP98" s="219"/>
      <c r="NAQ98" s="219"/>
      <c r="NAR98" s="219"/>
      <c r="NAS98" s="219"/>
      <c r="NAT98" s="219"/>
      <c r="NAU98" s="219"/>
      <c r="NAV98" s="219"/>
      <c r="NAW98" s="219"/>
      <c r="NAX98" s="219"/>
      <c r="NAY98" s="219"/>
      <c r="NAZ98" s="219"/>
      <c r="NBA98" s="219"/>
      <c r="NBB98" s="219"/>
      <c r="NBC98" s="219"/>
      <c r="NBD98" s="219"/>
      <c r="NBE98" s="219"/>
      <c r="NBF98" s="219"/>
      <c r="NBG98" s="219"/>
      <c r="NBH98" s="219"/>
      <c r="NBI98" s="219"/>
      <c r="NBJ98" s="219"/>
      <c r="NBK98" s="219"/>
      <c r="NBL98" s="219"/>
      <c r="NBM98" s="219"/>
      <c r="NBN98" s="219"/>
      <c r="NBO98" s="219"/>
      <c r="NBP98" s="219"/>
      <c r="NBQ98" s="219"/>
      <c r="NBR98" s="219"/>
      <c r="NBS98" s="219"/>
      <c r="NBT98" s="219"/>
      <c r="NBU98" s="219"/>
      <c r="NBV98" s="219"/>
      <c r="NBW98" s="219"/>
      <c r="NBX98" s="219"/>
      <c r="NBY98" s="219"/>
      <c r="NBZ98" s="219"/>
      <c r="NCA98" s="219"/>
      <c r="NCB98" s="219"/>
      <c r="NCC98" s="219"/>
      <c r="NCD98" s="219"/>
      <c r="NCE98" s="219"/>
      <c r="NCF98" s="219"/>
      <c r="NCG98" s="219"/>
      <c r="NCH98" s="219"/>
      <c r="NCI98" s="219"/>
      <c r="NCJ98" s="219"/>
      <c r="NCK98" s="219"/>
      <c r="NCL98" s="219"/>
      <c r="NCM98" s="219"/>
      <c r="NCN98" s="219"/>
      <c r="NCO98" s="219"/>
      <c r="NCP98" s="219"/>
      <c r="NCQ98" s="219"/>
      <c r="NCR98" s="219"/>
      <c r="NCS98" s="219"/>
      <c r="NCT98" s="219"/>
      <c r="NCU98" s="219"/>
      <c r="NCV98" s="219"/>
      <c r="NCW98" s="219"/>
      <c r="NCX98" s="219"/>
      <c r="NCY98" s="219"/>
      <c r="NCZ98" s="219"/>
      <c r="NDA98" s="219"/>
      <c r="NDB98" s="219"/>
      <c r="NDC98" s="219"/>
      <c r="NDD98" s="219"/>
      <c r="NDE98" s="219"/>
      <c r="NDF98" s="219"/>
      <c r="NDG98" s="219"/>
      <c r="NDH98" s="219"/>
      <c r="NDI98" s="219"/>
      <c r="NDJ98" s="219"/>
      <c r="NDK98" s="219"/>
      <c r="NDL98" s="219"/>
      <c r="NDM98" s="219"/>
      <c r="NDN98" s="219"/>
      <c r="NDO98" s="219"/>
      <c r="NDP98" s="219"/>
      <c r="NDQ98" s="219"/>
      <c r="NDR98" s="219"/>
      <c r="NDS98" s="219"/>
      <c r="NDT98" s="219"/>
      <c r="NDU98" s="219"/>
      <c r="NDV98" s="219"/>
      <c r="NDW98" s="219"/>
      <c r="NDX98" s="219"/>
      <c r="NDY98" s="219"/>
      <c r="NDZ98" s="219"/>
      <c r="NEA98" s="219"/>
      <c r="NEB98" s="219"/>
      <c r="NEC98" s="219"/>
      <c r="NED98" s="219"/>
      <c r="NEE98" s="219"/>
      <c r="NEF98" s="219"/>
      <c r="NEG98" s="219"/>
      <c r="NEH98" s="219"/>
      <c r="NEI98" s="219"/>
      <c r="NEJ98" s="219"/>
      <c r="NEK98" s="219"/>
      <c r="NEL98" s="219"/>
      <c r="NEM98" s="219"/>
      <c r="NEN98" s="219"/>
      <c r="NEO98" s="219"/>
      <c r="NEP98" s="219"/>
      <c r="NEQ98" s="219"/>
      <c r="NER98" s="219"/>
      <c r="NES98" s="219"/>
      <c r="NET98" s="219"/>
      <c r="NEU98" s="219"/>
      <c r="NEV98" s="219"/>
      <c r="NEW98" s="219"/>
      <c r="NEX98" s="219"/>
      <c r="NEY98" s="219"/>
      <c r="NEZ98" s="219"/>
      <c r="NFA98" s="219"/>
      <c r="NFB98" s="219"/>
      <c r="NFC98" s="219"/>
      <c r="NFD98" s="219"/>
      <c r="NFE98" s="219"/>
      <c r="NFF98" s="219"/>
      <c r="NFG98" s="219"/>
      <c r="NFH98" s="219"/>
      <c r="NFI98" s="219"/>
      <c r="NFJ98" s="219"/>
      <c r="NFK98" s="219"/>
      <c r="NFL98" s="219"/>
      <c r="NFM98" s="219"/>
      <c r="NFN98" s="219"/>
      <c r="NFO98" s="219"/>
      <c r="NFP98" s="219"/>
      <c r="NFQ98" s="219"/>
      <c r="NFR98" s="219"/>
      <c r="NFS98" s="219"/>
      <c r="NFT98" s="219"/>
      <c r="NFU98" s="219"/>
      <c r="NFV98" s="219"/>
      <c r="NFW98" s="219"/>
      <c r="NFX98" s="219"/>
      <c r="NFY98" s="219"/>
      <c r="NFZ98" s="219"/>
      <c r="NGA98" s="219"/>
      <c r="NGB98" s="219"/>
      <c r="NGC98" s="219"/>
      <c r="NGD98" s="219"/>
      <c r="NGE98" s="219"/>
      <c r="NGF98" s="219"/>
      <c r="NGG98" s="219"/>
      <c r="NGH98" s="219"/>
      <c r="NGI98" s="219"/>
      <c r="NGJ98" s="219"/>
      <c r="NGK98" s="219"/>
      <c r="NGL98" s="219"/>
      <c r="NGM98" s="219"/>
      <c r="NGN98" s="219"/>
      <c r="NGO98" s="219"/>
      <c r="NGP98" s="219"/>
      <c r="NGQ98" s="219"/>
      <c r="NGR98" s="219"/>
      <c r="NGS98" s="219"/>
      <c r="NGT98" s="219"/>
      <c r="NGU98" s="219"/>
      <c r="NGV98" s="219"/>
      <c r="NGW98" s="219"/>
      <c r="NGX98" s="219"/>
      <c r="NGY98" s="219"/>
      <c r="NGZ98" s="219"/>
      <c r="NHA98" s="219"/>
      <c r="NHB98" s="219"/>
      <c r="NHC98" s="219"/>
      <c r="NHD98" s="219"/>
      <c r="NHE98" s="219"/>
      <c r="NHF98" s="219"/>
      <c r="NHG98" s="219"/>
      <c r="NHH98" s="219"/>
      <c r="NHI98" s="219"/>
      <c r="NHJ98" s="219"/>
      <c r="NHK98" s="219"/>
      <c r="NHL98" s="219"/>
      <c r="NHM98" s="219"/>
      <c r="NHN98" s="219"/>
      <c r="NHO98" s="219"/>
      <c r="NHP98" s="219"/>
      <c r="NHQ98" s="219"/>
      <c r="NHR98" s="219"/>
      <c r="NHS98" s="219"/>
      <c r="NHT98" s="219"/>
      <c r="NHU98" s="219"/>
      <c r="NHV98" s="219"/>
      <c r="NHW98" s="219"/>
      <c r="NHX98" s="219"/>
      <c r="NHY98" s="219"/>
      <c r="NHZ98" s="219"/>
      <c r="NIA98" s="219"/>
      <c r="NIB98" s="219"/>
      <c r="NIC98" s="219"/>
      <c r="NID98" s="219"/>
      <c r="NIE98" s="219"/>
      <c r="NIF98" s="219"/>
      <c r="NIG98" s="219"/>
      <c r="NIH98" s="219"/>
      <c r="NII98" s="219"/>
      <c r="NIJ98" s="219"/>
      <c r="NIK98" s="219"/>
      <c r="NIL98" s="219"/>
      <c r="NIM98" s="219"/>
      <c r="NIN98" s="219"/>
      <c r="NIO98" s="219"/>
      <c r="NIP98" s="219"/>
      <c r="NIQ98" s="219"/>
      <c r="NIR98" s="219"/>
      <c r="NIS98" s="219"/>
      <c r="NIT98" s="219"/>
      <c r="NIU98" s="219"/>
      <c r="NIV98" s="219"/>
      <c r="NIW98" s="219"/>
      <c r="NIX98" s="219"/>
      <c r="NIY98" s="219"/>
      <c r="NIZ98" s="219"/>
      <c r="NJA98" s="219"/>
      <c r="NJB98" s="219"/>
      <c r="NJC98" s="219"/>
      <c r="NJD98" s="219"/>
      <c r="NJE98" s="219"/>
      <c r="NJF98" s="219"/>
      <c r="NJG98" s="219"/>
      <c r="NJH98" s="219"/>
      <c r="NJI98" s="219"/>
      <c r="NJJ98" s="219"/>
      <c r="NJK98" s="219"/>
      <c r="NJL98" s="219"/>
      <c r="NJM98" s="219"/>
      <c r="NJN98" s="219"/>
      <c r="NJO98" s="219"/>
      <c r="NJP98" s="219"/>
      <c r="NJQ98" s="219"/>
      <c r="NJR98" s="219"/>
      <c r="NJS98" s="219"/>
      <c r="NJT98" s="219"/>
      <c r="NJU98" s="219"/>
      <c r="NJV98" s="219"/>
      <c r="NJW98" s="219"/>
      <c r="NJX98" s="219"/>
      <c r="NJY98" s="219"/>
      <c r="NJZ98" s="219"/>
      <c r="NKA98" s="219"/>
      <c r="NKB98" s="219"/>
      <c r="NKC98" s="219"/>
      <c r="NKD98" s="219"/>
      <c r="NKE98" s="219"/>
      <c r="NKF98" s="219"/>
      <c r="NKG98" s="219"/>
      <c r="NKH98" s="219"/>
      <c r="NKI98" s="219"/>
      <c r="NKJ98" s="219"/>
      <c r="NKK98" s="219"/>
      <c r="NKL98" s="219"/>
      <c r="NKM98" s="219"/>
      <c r="NKN98" s="219"/>
      <c r="NKO98" s="219"/>
      <c r="NKP98" s="219"/>
      <c r="NKQ98" s="219"/>
      <c r="NKR98" s="219"/>
      <c r="NKS98" s="219"/>
      <c r="NKT98" s="219"/>
      <c r="NKU98" s="219"/>
      <c r="NKV98" s="219"/>
      <c r="NKW98" s="219"/>
      <c r="NKX98" s="219"/>
      <c r="NKY98" s="219"/>
      <c r="NKZ98" s="219"/>
      <c r="NLA98" s="219"/>
      <c r="NLB98" s="219"/>
      <c r="NLC98" s="219"/>
      <c r="NLD98" s="219"/>
      <c r="NLE98" s="219"/>
      <c r="NLF98" s="219"/>
      <c r="NLG98" s="219"/>
      <c r="NLH98" s="219"/>
      <c r="NLI98" s="219"/>
      <c r="NLJ98" s="219"/>
      <c r="NLK98" s="219"/>
      <c r="NLL98" s="219"/>
      <c r="NLM98" s="219"/>
      <c r="NLN98" s="219"/>
      <c r="NLO98" s="219"/>
      <c r="NLP98" s="219"/>
      <c r="NLQ98" s="219"/>
      <c r="NLR98" s="219"/>
      <c r="NLS98" s="219"/>
      <c r="NLT98" s="219"/>
      <c r="NLU98" s="219"/>
      <c r="NLV98" s="219"/>
      <c r="NLW98" s="219"/>
      <c r="NLX98" s="219"/>
      <c r="NLY98" s="219"/>
      <c r="NLZ98" s="219"/>
      <c r="NMA98" s="219"/>
      <c r="NMB98" s="219"/>
      <c r="NMC98" s="219"/>
      <c r="NMD98" s="219"/>
      <c r="NME98" s="219"/>
      <c r="NMF98" s="219"/>
      <c r="NMG98" s="219"/>
      <c r="NMH98" s="219"/>
      <c r="NMI98" s="219"/>
      <c r="NMJ98" s="219"/>
      <c r="NMK98" s="219"/>
      <c r="NML98" s="219"/>
      <c r="NMM98" s="219"/>
      <c r="NMN98" s="219"/>
      <c r="NMO98" s="219"/>
      <c r="NMP98" s="219"/>
      <c r="NMQ98" s="219"/>
      <c r="NMR98" s="219"/>
      <c r="NMS98" s="219"/>
      <c r="NMT98" s="219"/>
      <c r="NMU98" s="219"/>
      <c r="NMV98" s="219"/>
      <c r="NMW98" s="219"/>
      <c r="NMX98" s="219"/>
      <c r="NMY98" s="219"/>
      <c r="NMZ98" s="219"/>
      <c r="NNA98" s="219"/>
      <c r="NNB98" s="219"/>
      <c r="NNC98" s="219"/>
      <c r="NND98" s="219"/>
      <c r="NNE98" s="219"/>
      <c r="NNF98" s="219"/>
      <c r="NNG98" s="219"/>
      <c r="NNH98" s="219"/>
      <c r="NNI98" s="219"/>
      <c r="NNJ98" s="219"/>
      <c r="NNK98" s="219"/>
      <c r="NNL98" s="219"/>
      <c r="NNM98" s="219"/>
      <c r="NNN98" s="219"/>
      <c r="NNO98" s="219"/>
      <c r="NNP98" s="219"/>
      <c r="NNQ98" s="219"/>
      <c r="NNR98" s="219"/>
      <c r="NNS98" s="219"/>
      <c r="NNT98" s="219"/>
      <c r="NNU98" s="219"/>
      <c r="NNV98" s="219"/>
      <c r="NNW98" s="219"/>
      <c r="NNX98" s="219"/>
      <c r="NNY98" s="219"/>
      <c r="NNZ98" s="219"/>
      <c r="NOA98" s="219"/>
      <c r="NOB98" s="219"/>
      <c r="NOC98" s="219"/>
      <c r="NOD98" s="219"/>
      <c r="NOE98" s="219"/>
      <c r="NOF98" s="219"/>
      <c r="NOG98" s="219"/>
      <c r="NOH98" s="219"/>
      <c r="NOI98" s="219"/>
      <c r="NOJ98" s="219"/>
      <c r="NOK98" s="219"/>
      <c r="NOL98" s="219"/>
      <c r="NOM98" s="219"/>
      <c r="NON98" s="219"/>
      <c r="NOO98" s="219"/>
      <c r="NOP98" s="219"/>
      <c r="NOQ98" s="219"/>
      <c r="NOR98" s="219"/>
      <c r="NOS98" s="219"/>
      <c r="NOT98" s="219"/>
      <c r="NOU98" s="219"/>
      <c r="NOV98" s="219"/>
      <c r="NOW98" s="219"/>
      <c r="NOX98" s="219"/>
      <c r="NOY98" s="219"/>
      <c r="NOZ98" s="219"/>
      <c r="NPA98" s="219"/>
      <c r="NPB98" s="219"/>
      <c r="NPC98" s="219"/>
      <c r="NPD98" s="219"/>
      <c r="NPE98" s="219"/>
      <c r="NPF98" s="219"/>
      <c r="NPG98" s="219"/>
      <c r="NPH98" s="219"/>
      <c r="NPI98" s="219"/>
      <c r="NPJ98" s="219"/>
      <c r="NPK98" s="219"/>
      <c r="NPL98" s="219"/>
      <c r="NPM98" s="219"/>
      <c r="NPN98" s="219"/>
      <c r="NPO98" s="219"/>
      <c r="NPP98" s="219"/>
      <c r="NPQ98" s="219"/>
      <c r="NPR98" s="219"/>
      <c r="NPS98" s="219"/>
      <c r="NPT98" s="219"/>
      <c r="NPU98" s="219"/>
      <c r="NPV98" s="219"/>
      <c r="NPW98" s="219"/>
      <c r="NPX98" s="219"/>
      <c r="NPY98" s="219"/>
      <c r="NPZ98" s="219"/>
      <c r="NQA98" s="219"/>
      <c r="NQB98" s="219"/>
      <c r="NQC98" s="219"/>
      <c r="NQD98" s="219"/>
      <c r="NQE98" s="219"/>
      <c r="NQF98" s="219"/>
      <c r="NQG98" s="219"/>
      <c r="NQH98" s="219"/>
      <c r="NQI98" s="219"/>
      <c r="NQJ98" s="219"/>
      <c r="NQK98" s="219"/>
      <c r="NQL98" s="219"/>
      <c r="NQM98" s="219"/>
      <c r="NQN98" s="219"/>
      <c r="NQO98" s="219"/>
      <c r="NQP98" s="219"/>
      <c r="NQQ98" s="219"/>
      <c r="NQR98" s="219"/>
      <c r="NQS98" s="219"/>
      <c r="NQT98" s="219"/>
      <c r="NQU98" s="219"/>
      <c r="NQV98" s="219"/>
      <c r="NQW98" s="219"/>
      <c r="NQX98" s="219"/>
      <c r="NQY98" s="219"/>
      <c r="NQZ98" s="219"/>
      <c r="NRA98" s="219"/>
      <c r="NRB98" s="219"/>
      <c r="NRC98" s="219"/>
      <c r="NRD98" s="219"/>
      <c r="NRE98" s="219"/>
      <c r="NRF98" s="219"/>
      <c r="NRG98" s="219"/>
      <c r="NRH98" s="219"/>
      <c r="NRI98" s="219"/>
      <c r="NRJ98" s="219"/>
      <c r="NRK98" s="219"/>
      <c r="NRL98" s="219"/>
      <c r="NRM98" s="219"/>
      <c r="NRN98" s="219"/>
      <c r="NRO98" s="219"/>
      <c r="NRP98" s="219"/>
      <c r="NRQ98" s="219"/>
      <c r="NRR98" s="219"/>
      <c r="NRS98" s="219"/>
      <c r="NRT98" s="219"/>
      <c r="NRU98" s="219"/>
      <c r="NRV98" s="219"/>
      <c r="NRW98" s="219"/>
      <c r="NRX98" s="219"/>
      <c r="NRY98" s="219"/>
      <c r="NRZ98" s="219"/>
      <c r="NSA98" s="219"/>
      <c r="NSB98" s="219"/>
      <c r="NSC98" s="219"/>
      <c r="NSD98" s="219"/>
      <c r="NSE98" s="219"/>
      <c r="NSF98" s="219"/>
      <c r="NSG98" s="219"/>
      <c r="NSH98" s="219"/>
      <c r="NSI98" s="219"/>
      <c r="NSJ98" s="219"/>
      <c r="NSK98" s="219"/>
      <c r="NSL98" s="219"/>
      <c r="NSM98" s="219"/>
      <c r="NSN98" s="219"/>
      <c r="NSO98" s="219"/>
      <c r="NSP98" s="219"/>
      <c r="NSQ98" s="219"/>
      <c r="NSR98" s="219"/>
      <c r="NSS98" s="219"/>
      <c r="NST98" s="219"/>
      <c r="NSU98" s="219"/>
      <c r="NSV98" s="219"/>
      <c r="NSW98" s="219"/>
      <c r="NSX98" s="219"/>
      <c r="NSY98" s="219"/>
      <c r="NSZ98" s="219"/>
      <c r="NTA98" s="219"/>
      <c r="NTB98" s="219"/>
      <c r="NTC98" s="219"/>
      <c r="NTD98" s="219"/>
      <c r="NTE98" s="219"/>
      <c r="NTF98" s="219"/>
      <c r="NTG98" s="219"/>
      <c r="NTH98" s="219"/>
      <c r="NTI98" s="219"/>
      <c r="NTJ98" s="219"/>
      <c r="NTK98" s="219"/>
      <c r="NTL98" s="219"/>
      <c r="NTM98" s="219"/>
      <c r="NTN98" s="219"/>
      <c r="NTO98" s="219"/>
      <c r="NTP98" s="219"/>
      <c r="NTQ98" s="219"/>
      <c r="NTR98" s="219"/>
      <c r="NTS98" s="219"/>
      <c r="NTT98" s="219"/>
      <c r="NTU98" s="219"/>
      <c r="NTV98" s="219"/>
      <c r="NTW98" s="219"/>
      <c r="NTX98" s="219"/>
      <c r="NTY98" s="219"/>
      <c r="NTZ98" s="219"/>
      <c r="NUA98" s="219"/>
      <c r="NUB98" s="219"/>
      <c r="NUC98" s="219"/>
      <c r="NUD98" s="219"/>
      <c r="NUE98" s="219"/>
      <c r="NUF98" s="219"/>
      <c r="NUG98" s="219"/>
      <c r="NUH98" s="219"/>
      <c r="NUI98" s="219"/>
      <c r="NUJ98" s="219"/>
      <c r="NUK98" s="219"/>
      <c r="NUL98" s="219"/>
      <c r="NUM98" s="219"/>
      <c r="NUN98" s="219"/>
      <c r="NUO98" s="219"/>
      <c r="NUP98" s="219"/>
      <c r="NUQ98" s="219"/>
      <c r="NUR98" s="219"/>
      <c r="NUS98" s="219"/>
      <c r="NUT98" s="219"/>
      <c r="NUU98" s="219"/>
      <c r="NUV98" s="219"/>
      <c r="NUW98" s="219"/>
      <c r="NUX98" s="219"/>
      <c r="NUY98" s="219"/>
      <c r="NUZ98" s="219"/>
      <c r="NVA98" s="219"/>
      <c r="NVB98" s="219"/>
      <c r="NVC98" s="219"/>
      <c r="NVD98" s="219"/>
      <c r="NVE98" s="219"/>
      <c r="NVF98" s="219"/>
      <c r="NVG98" s="219"/>
      <c r="NVH98" s="219"/>
      <c r="NVI98" s="219"/>
      <c r="NVJ98" s="219"/>
      <c r="NVK98" s="219"/>
      <c r="NVL98" s="219"/>
      <c r="NVM98" s="219"/>
      <c r="NVN98" s="219"/>
      <c r="NVO98" s="219"/>
      <c r="NVP98" s="219"/>
      <c r="NVQ98" s="219"/>
      <c r="NVR98" s="219"/>
      <c r="NVS98" s="219"/>
      <c r="NVT98" s="219"/>
      <c r="NVU98" s="219"/>
      <c r="NVV98" s="219"/>
      <c r="NVW98" s="219"/>
      <c r="NVX98" s="219"/>
      <c r="NVY98" s="219"/>
      <c r="NVZ98" s="219"/>
      <c r="NWA98" s="219"/>
      <c r="NWB98" s="219"/>
      <c r="NWC98" s="219"/>
      <c r="NWD98" s="219"/>
      <c r="NWE98" s="219"/>
      <c r="NWF98" s="219"/>
      <c r="NWG98" s="219"/>
      <c r="NWH98" s="219"/>
      <c r="NWI98" s="219"/>
      <c r="NWJ98" s="219"/>
      <c r="NWK98" s="219"/>
      <c r="NWL98" s="219"/>
      <c r="NWM98" s="219"/>
      <c r="NWN98" s="219"/>
      <c r="NWO98" s="219"/>
      <c r="NWP98" s="219"/>
      <c r="NWQ98" s="219"/>
      <c r="NWR98" s="219"/>
      <c r="NWS98" s="219"/>
      <c r="NWT98" s="219"/>
      <c r="NWU98" s="219"/>
      <c r="NWV98" s="219"/>
      <c r="NWW98" s="219"/>
      <c r="NWX98" s="219"/>
      <c r="NWY98" s="219"/>
      <c r="NWZ98" s="219"/>
      <c r="NXA98" s="219"/>
      <c r="NXB98" s="219"/>
      <c r="NXC98" s="219"/>
      <c r="NXD98" s="219"/>
      <c r="NXE98" s="219"/>
      <c r="NXF98" s="219"/>
      <c r="NXG98" s="219"/>
      <c r="NXH98" s="219"/>
      <c r="NXI98" s="219"/>
      <c r="NXJ98" s="219"/>
      <c r="NXK98" s="219"/>
      <c r="NXL98" s="219"/>
      <c r="NXM98" s="219"/>
      <c r="NXN98" s="219"/>
      <c r="NXO98" s="219"/>
      <c r="NXP98" s="219"/>
      <c r="NXQ98" s="219"/>
      <c r="NXR98" s="219"/>
      <c r="NXS98" s="219"/>
      <c r="NXT98" s="219"/>
      <c r="NXU98" s="219"/>
      <c r="NXV98" s="219"/>
      <c r="NXW98" s="219"/>
      <c r="NXX98" s="219"/>
      <c r="NXY98" s="219"/>
      <c r="NXZ98" s="219"/>
      <c r="NYA98" s="219"/>
      <c r="NYB98" s="219"/>
      <c r="NYC98" s="219"/>
      <c r="NYD98" s="219"/>
      <c r="NYE98" s="219"/>
      <c r="NYF98" s="219"/>
      <c r="NYG98" s="219"/>
      <c r="NYH98" s="219"/>
      <c r="NYI98" s="219"/>
      <c r="NYJ98" s="219"/>
      <c r="NYK98" s="219"/>
      <c r="NYL98" s="219"/>
      <c r="NYM98" s="219"/>
      <c r="NYN98" s="219"/>
      <c r="NYO98" s="219"/>
      <c r="NYP98" s="219"/>
      <c r="NYQ98" s="219"/>
      <c r="NYR98" s="219"/>
      <c r="NYS98" s="219"/>
      <c r="NYT98" s="219"/>
      <c r="NYU98" s="219"/>
      <c r="NYV98" s="219"/>
      <c r="NYW98" s="219"/>
      <c r="NYX98" s="219"/>
      <c r="NYY98" s="219"/>
      <c r="NYZ98" s="219"/>
      <c r="NZA98" s="219"/>
      <c r="NZB98" s="219"/>
      <c r="NZC98" s="219"/>
      <c r="NZD98" s="219"/>
      <c r="NZE98" s="219"/>
      <c r="NZF98" s="219"/>
      <c r="NZG98" s="219"/>
      <c r="NZH98" s="219"/>
      <c r="NZI98" s="219"/>
      <c r="NZJ98" s="219"/>
      <c r="NZK98" s="219"/>
      <c r="NZL98" s="219"/>
      <c r="NZM98" s="219"/>
      <c r="NZN98" s="219"/>
      <c r="NZO98" s="219"/>
      <c r="NZP98" s="219"/>
      <c r="NZQ98" s="219"/>
      <c r="NZR98" s="219"/>
      <c r="NZS98" s="219"/>
      <c r="NZT98" s="219"/>
      <c r="NZU98" s="219"/>
      <c r="NZV98" s="219"/>
      <c r="NZW98" s="219"/>
      <c r="NZX98" s="219"/>
      <c r="NZY98" s="219"/>
      <c r="NZZ98" s="219"/>
      <c r="OAA98" s="219"/>
      <c r="OAB98" s="219"/>
      <c r="OAC98" s="219"/>
      <c r="OAD98" s="219"/>
      <c r="OAE98" s="219"/>
      <c r="OAF98" s="219"/>
      <c r="OAG98" s="219"/>
      <c r="OAH98" s="219"/>
      <c r="OAI98" s="219"/>
      <c r="OAJ98" s="219"/>
      <c r="OAK98" s="219"/>
      <c r="OAL98" s="219"/>
      <c r="OAM98" s="219"/>
      <c r="OAN98" s="219"/>
      <c r="OAO98" s="219"/>
      <c r="OAP98" s="219"/>
      <c r="OAQ98" s="219"/>
      <c r="OAR98" s="219"/>
      <c r="OAS98" s="219"/>
      <c r="OAT98" s="219"/>
      <c r="OAU98" s="219"/>
      <c r="OAV98" s="219"/>
      <c r="OAW98" s="219"/>
      <c r="OAX98" s="219"/>
      <c r="OAY98" s="219"/>
      <c r="OAZ98" s="219"/>
      <c r="OBA98" s="219"/>
      <c r="OBB98" s="219"/>
      <c r="OBC98" s="219"/>
      <c r="OBD98" s="219"/>
      <c r="OBE98" s="219"/>
      <c r="OBF98" s="219"/>
      <c r="OBG98" s="219"/>
      <c r="OBH98" s="219"/>
      <c r="OBI98" s="219"/>
      <c r="OBJ98" s="219"/>
      <c r="OBK98" s="219"/>
      <c r="OBL98" s="219"/>
      <c r="OBM98" s="219"/>
      <c r="OBN98" s="219"/>
      <c r="OBO98" s="219"/>
      <c r="OBP98" s="219"/>
      <c r="OBQ98" s="219"/>
      <c r="OBR98" s="219"/>
      <c r="OBS98" s="219"/>
      <c r="OBT98" s="219"/>
      <c r="OBU98" s="219"/>
      <c r="OBV98" s="219"/>
      <c r="OBW98" s="219"/>
      <c r="OBX98" s="219"/>
      <c r="OBY98" s="219"/>
      <c r="OBZ98" s="219"/>
      <c r="OCA98" s="219"/>
      <c r="OCB98" s="219"/>
      <c r="OCC98" s="219"/>
      <c r="OCD98" s="219"/>
      <c r="OCE98" s="219"/>
      <c r="OCF98" s="219"/>
      <c r="OCG98" s="219"/>
      <c r="OCH98" s="219"/>
      <c r="OCI98" s="219"/>
      <c r="OCJ98" s="219"/>
      <c r="OCK98" s="219"/>
      <c r="OCL98" s="219"/>
      <c r="OCM98" s="219"/>
      <c r="OCN98" s="219"/>
      <c r="OCO98" s="219"/>
      <c r="OCP98" s="219"/>
      <c r="OCQ98" s="219"/>
      <c r="OCR98" s="219"/>
      <c r="OCS98" s="219"/>
      <c r="OCT98" s="219"/>
      <c r="OCU98" s="219"/>
      <c r="OCV98" s="219"/>
      <c r="OCW98" s="219"/>
      <c r="OCX98" s="219"/>
      <c r="OCY98" s="219"/>
      <c r="OCZ98" s="219"/>
      <c r="ODA98" s="219"/>
      <c r="ODB98" s="219"/>
      <c r="ODC98" s="219"/>
      <c r="ODD98" s="219"/>
      <c r="ODE98" s="219"/>
      <c r="ODF98" s="219"/>
      <c r="ODG98" s="219"/>
      <c r="ODH98" s="219"/>
      <c r="ODI98" s="219"/>
      <c r="ODJ98" s="219"/>
      <c r="ODK98" s="219"/>
      <c r="ODL98" s="219"/>
      <c r="ODM98" s="219"/>
      <c r="ODN98" s="219"/>
      <c r="ODO98" s="219"/>
      <c r="ODP98" s="219"/>
      <c r="ODQ98" s="219"/>
      <c r="ODR98" s="219"/>
      <c r="ODS98" s="219"/>
      <c r="ODT98" s="219"/>
      <c r="ODU98" s="219"/>
      <c r="ODV98" s="219"/>
      <c r="ODW98" s="219"/>
      <c r="ODX98" s="219"/>
      <c r="ODY98" s="219"/>
      <c r="ODZ98" s="219"/>
      <c r="OEA98" s="219"/>
      <c r="OEB98" s="219"/>
      <c r="OEC98" s="219"/>
      <c r="OED98" s="219"/>
      <c r="OEE98" s="219"/>
      <c r="OEF98" s="219"/>
      <c r="OEG98" s="219"/>
      <c r="OEH98" s="219"/>
      <c r="OEI98" s="219"/>
      <c r="OEJ98" s="219"/>
      <c r="OEK98" s="219"/>
      <c r="OEL98" s="219"/>
      <c r="OEM98" s="219"/>
      <c r="OEN98" s="219"/>
      <c r="OEO98" s="219"/>
      <c r="OEP98" s="219"/>
      <c r="OEQ98" s="219"/>
      <c r="OER98" s="219"/>
      <c r="OES98" s="219"/>
      <c r="OET98" s="219"/>
      <c r="OEU98" s="219"/>
      <c r="OEV98" s="219"/>
      <c r="OEW98" s="219"/>
      <c r="OEX98" s="219"/>
      <c r="OEY98" s="219"/>
      <c r="OEZ98" s="219"/>
      <c r="OFA98" s="219"/>
      <c r="OFB98" s="219"/>
      <c r="OFC98" s="219"/>
      <c r="OFD98" s="219"/>
      <c r="OFE98" s="219"/>
      <c r="OFF98" s="219"/>
      <c r="OFG98" s="219"/>
      <c r="OFH98" s="219"/>
      <c r="OFI98" s="219"/>
      <c r="OFJ98" s="219"/>
      <c r="OFK98" s="219"/>
      <c r="OFL98" s="219"/>
      <c r="OFM98" s="219"/>
      <c r="OFN98" s="219"/>
      <c r="OFO98" s="219"/>
      <c r="OFP98" s="219"/>
      <c r="OFQ98" s="219"/>
      <c r="OFR98" s="219"/>
      <c r="OFS98" s="219"/>
      <c r="OFT98" s="219"/>
      <c r="OFU98" s="219"/>
      <c r="OFV98" s="219"/>
      <c r="OFW98" s="219"/>
      <c r="OFX98" s="219"/>
      <c r="OFY98" s="219"/>
      <c r="OFZ98" s="219"/>
      <c r="OGA98" s="219"/>
      <c r="OGB98" s="219"/>
      <c r="OGC98" s="219"/>
      <c r="OGD98" s="219"/>
      <c r="OGE98" s="219"/>
      <c r="OGF98" s="219"/>
      <c r="OGG98" s="219"/>
      <c r="OGH98" s="219"/>
      <c r="OGI98" s="219"/>
      <c r="OGJ98" s="219"/>
      <c r="OGK98" s="219"/>
      <c r="OGL98" s="219"/>
      <c r="OGM98" s="219"/>
      <c r="OGN98" s="219"/>
      <c r="OGO98" s="219"/>
      <c r="OGP98" s="219"/>
      <c r="OGQ98" s="219"/>
      <c r="OGR98" s="219"/>
      <c r="OGS98" s="219"/>
      <c r="OGT98" s="219"/>
      <c r="OGU98" s="219"/>
      <c r="OGV98" s="219"/>
      <c r="OGW98" s="219"/>
      <c r="OGX98" s="219"/>
      <c r="OGY98" s="219"/>
      <c r="OGZ98" s="219"/>
      <c r="OHA98" s="219"/>
      <c r="OHB98" s="219"/>
      <c r="OHC98" s="219"/>
      <c r="OHD98" s="219"/>
      <c r="OHE98" s="219"/>
      <c r="OHF98" s="219"/>
      <c r="OHG98" s="219"/>
      <c r="OHH98" s="219"/>
      <c r="OHI98" s="219"/>
      <c r="OHJ98" s="219"/>
      <c r="OHK98" s="219"/>
      <c r="OHL98" s="219"/>
      <c r="OHM98" s="219"/>
      <c r="OHN98" s="219"/>
      <c r="OHO98" s="219"/>
      <c r="OHP98" s="219"/>
      <c r="OHQ98" s="219"/>
      <c r="OHR98" s="219"/>
      <c r="OHS98" s="219"/>
      <c r="OHT98" s="219"/>
      <c r="OHU98" s="219"/>
      <c r="OHV98" s="219"/>
      <c r="OHW98" s="219"/>
      <c r="OHX98" s="219"/>
      <c r="OHY98" s="219"/>
      <c r="OHZ98" s="219"/>
      <c r="OIA98" s="219"/>
      <c r="OIB98" s="219"/>
      <c r="OIC98" s="219"/>
      <c r="OID98" s="219"/>
      <c r="OIE98" s="219"/>
      <c r="OIF98" s="219"/>
      <c r="OIG98" s="219"/>
      <c r="OIH98" s="219"/>
      <c r="OII98" s="219"/>
      <c r="OIJ98" s="219"/>
      <c r="OIK98" s="219"/>
      <c r="OIL98" s="219"/>
      <c r="OIM98" s="219"/>
      <c r="OIN98" s="219"/>
      <c r="OIO98" s="219"/>
      <c r="OIP98" s="219"/>
      <c r="OIQ98" s="219"/>
      <c r="OIR98" s="219"/>
      <c r="OIS98" s="219"/>
      <c r="OIT98" s="219"/>
      <c r="OIU98" s="219"/>
      <c r="OIV98" s="219"/>
      <c r="OIW98" s="219"/>
      <c r="OIX98" s="219"/>
      <c r="OIY98" s="219"/>
      <c r="OIZ98" s="219"/>
      <c r="OJA98" s="219"/>
      <c r="OJB98" s="219"/>
      <c r="OJC98" s="219"/>
      <c r="OJD98" s="219"/>
      <c r="OJE98" s="219"/>
      <c r="OJF98" s="219"/>
      <c r="OJG98" s="219"/>
      <c r="OJH98" s="219"/>
      <c r="OJI98" s="219"/>
      <c r="OJJ98" s="219"/>
      <c r="OJK98" s="219"/>
      <c r="OJL98" s="219"/>
      <c r="OJM98" s="219"/>
      <c r="OJN98" s="219"/>
      <c r="OJO98" s="219"/>
      <c r="OJP98" s="219"/>
      <c r="OJQ98" s="219"/>
      <c r="OJR98" s="219"/>
      <c r="OJS98" s="219"/>
      <c r="OJT98" s="219"/>
      <c r="OJU98" s="219"/>
      <c r="OJV98" s="219"/>
      <c r="OJW98" s="219"/>
      <c r="OJX98" s="219"/>
      <c r="OJY98" s="219"/>
      <c r="OJZ98" s="219"/>
      <c r="OKA98" s="219"/>
      <c r="OKB98" s="219"/>
      <c r="OKC98" s="219"/>
      <c r="OKD98" s="219"/>
      <c r="OKE98" s="219"/>
      <c r="OKF98" s="219"/>
      <c r="OKG98" s="219"/>
      <c r="OKH98" s="219"/>
      <c r="OKI98" s="219"/>
      <c r="OKJ98" s="219"/>
      <c r="OKK98" s="219"/>
      <c r="OKL98" s="219"/>
      <c r="OKM98" s="219"/>
      <c r="OKN98" s="219"/>
      <c r="OKO98" s="219"/>
      <c r="OKP98" s="219"/>
      <c r="OKQ98" s="219"/>
      <c r="OKR98" s="219"/>
      <c r="OKS98" s="219"/>
      <c r="OKT98" s="219"/>
      <c r="OKU98" s="219"/>
      <c r="OKV98" s="219"/>
      <c r="OKW98" s="219"/>
      <c r="OKX98" s="219"/>
      <c r="OKY98" s="219"/>
      <c r="OKZ98" s="219"/>
      <c r="OLA98" s="219"/>
      <c r="OLB98" s="219"/>
      <c r="OLC98" s="219"/>
      <c r="OLD98" s="219"/>
      <c r="OLE98" s="219"/>
      <c r="OLF98" s="219"/>
      <c r="OLG98" s="219"/>
      <c r="OLH98" s="219"/>
      <c r="OLI98" s="219"/>
      <c r="OLJ98" s="219"/>
      <c r="OLK98" s="219"/>
      <c r="OLL98" s="219"/>
      <c r="OLM98" s="219"/>
      <c r="OLN98" s="219"/>
      <c r="OLO98" s="219"/>
      <c r="OLP98" s="219"/>
      <c r="OLQ98" s="219"/>
      <c r="OLR98" s="219"/>
      <c r="OLS98" s="219"/>
      <c r="OLT98" s="219"/>
      <c r="OLU98" s="219"/>
      <c r="OLV98" s="219"/>
      <c r="OLW98" s="219"/>
      <c r="OLX98" s="219"/>
      <c r="OLY98" s="219"/>
      <c r="OLZ98" s="219"/>
      <c r="OMA98" s="219"/>
      <c r="OMB98" s="219"/>
      <c r="OMC98" s="219"/>
      <c r="OMD98" s="219"/>
      <c r="OME98" s="219"/>
      <c r="OMF98" s="219"/>
      <c r="OMG98" s="219"/>
      <c r="OMH98" s="219"/>
      <c r="OMI98" s="219"/>
      <c r="OMJ98" s="219"/>
      <c r="OMK98" s="219"/>
      <c r="OML98" s="219"/>
      <c r="OMM98" s="219"/>
      <c r="OMN98" s="219"/>
      <c r="OMO98" s="219"/>
      <c r="OMP98" s="219"/>
      <c r="OMQ98" s="219"/>
      <c r="OMR98" s="219"/>
      <c r="OMS98" s="219"/>
      <c r="OMT98" s="219"/>
      <c r="OMU98" s="219"/>
      <c r="OMV98" s="219"/>
      <c r="OMW98" s="219"/>
      <c r="OMX98" s="219"/>
      <c r="OMY98" s="219"/>
      <c r="OMZ98" s="219"/>
      <c r="ONA98" s="219"/>
      <c r="ONB98" s="219"/>
      <c r="ONC98" s="219"/>
      <c r="OND98" s="219"/>
      <c r="ONE98" s="219"/>
      <c r="ONF98" s="219"/>
      <c r="ONG98" s="219"/>
      <c r="ONH98" s="219"/>
      <c r="ONI98" s="219"/>
      <c r="ONJ98" s="219"/>
      <c r="ONK98" s="219"/>
      <c r="ONL98" s="219"/>
      <c r="ONM98" s="219"/>
      <c r="ONN98" s="219"/>
      <c r="ONO98" s="219"/>
      <c r="ONP98" s="219"/>
      <c r="ONQ98" s="219"/>
      <c r="ONR98" s="219"/>
      <c r="ONS98" s="219"/>
      <c r="ONT98" s="219"/>
      <c r="ONU98" s="219"/>
      <c r="ONV98" s="219"/>
      <c r="ONW98" s="219"/>
      <c r="ONX98" s="219"/>
      <c r="ONY98" s="219"/>
      <c r="ONZ98" s="219"/>
      <c r="OOA98" s="219"/>
      <c r="OOB98" s="219"/>
      <c r="OOC98" s="219"/>
      <c r="OOD98" s="219"/>
      <c r="OOE98" s="219"/>
      <c r="OOF98" s="219"/>
      <c r="OOG98" s="219"/>
      <c r="OOH98" s="219"/>
      <c r="OOI98" s="219"/>
      <c r="OOJ98" s="219"/>
      <c r="OOK98" s="219"/>
      <c r="OOL98" s="219"/>
      <c r="OOM98" s="219"/>
      <c r="OON98" s="219"/>
      <c r="OOO98" s="219"/>
      <c r="OOP98" s="219"/>
      <c r="OOQ98" s="219"/>
      <c r="OOR98" s="219"/>
      <c r="OOS98" s="219"/>
      <c r="OOT98" s="219"/>
      <c r="OOU98" s="219"/>
      <c r="OOV98" s="219"/>
      <c r="OOW98" s="219"/>
      <c r="OOX98" s="219"/>
      <c r="OOY98" s="219"/>
      <c r="OOZ98" s="219"/>
      <c r="OPA98" s="219"/>
      <c r="OPB98" s="219"/>
      <c r="OPC98" s="219"/>
      <c r="OPD98" s="219"/>
      <c r="OPE98" s="219"/>
      <c r="OPF98" s="219"/>
      <c r="OPG98" s="219"/>
      <c r="OPH98" s="219"/>
      <c r="OPI98" s="219"/>
      <c r="OPJ98" s="219"/>
      <c r="OPK98" s="219"/>
      <c r="OPL98" s="219"/>
      <c r="OPM98" s="219"/>
      <c r="OPN98" s="219"/>
      <c r="OPO98" s="219"/>
      <c r="OPP98" s="219"/>
      <c r="OPQ98" s="219"/>
      <c r="OPR98" s="219"/>
      <c r="OPS98" s="219"/>
      <c r="OPT98" s="219"/>
      <c r="OPU98" s="219"/>
      <c r="OPV98" s="219"/>
      <c r="OPW98" s="219"/>
      <c r="OPX98" s="219"/>
      <c r="OPY98" s="219"/>
      <c r="OPZ98" s="219"/>
      <c r="OQA98" s="219"/>
      <c r="OQB98" s="219"/>
      <c r="OQC98" s="219"/>
      <c r="OQD98" s="219"/>
      <c r="OQE98" s="219"/>
      <c r="OQF98" s="219"/>
      <c r="OQG98" s="219"/>
      <c r="OQH98" s="219"/>
      <c r="OQI98" s="219"/>
      <c r="OQJ98" s="219"/>
      <c r="OQK98" s="219"/>
      <c r="OQL98" s="219"/>
      <c r="OQM98" s="219"/>
      <c r="OQN98" s="219"/>
      <c r="OQO98" s="219"/>
      <c r="OQP98" s="219"/>
      <c r="OQQ98" s="219"/>
      <c r="OQR98" s="219"/>
      <c r="OQS98" s="219"/>
      <c r="OQT98" s="219"/>
      <c r="OQU98" s="219"/>
      <c r="OQV98" s="219"/>
      <c r="OQW98" s="219"/>
      <c r="OQX98" s="219"/>
      <c r="OQY98" s="219"/>
      <c r="OQZ98" s="219"/>
      <c r="ORA98" s="219"/>
      <c r="ORB98" s="219"/>
      <c r="ORC98" s="219"/>
      <c r="ORD98" s="219"/>
      <c r="ORE98" s="219"/>
      <c r="ORF98" s="219"/>
      <c r="ORG98" s="219"/>
      <c r="ORH98" s="219"/>
      <c r="ORI98" s="219"/>
      <c r="ORJ98" s="219"/>
      <c r="ORK98" s="219"/>
      <c r="ORL98" s="219"/>
      <c r="ORM98" s="219"/>
      <c r="ORN98" s="219"/>
      <c r="ORO98" s="219"/>
      <c r="ORP98" s="219"/>
      <c r="ORQ98" s="219"/>
      <c r="ORR98" s="219"/>
      <c r="ORS98" s="219"/>
      <c r="ORT98" s="219"/>
      <c r="ORU98" s="219"/>
      <c r="ORV98" s="219"/>
      <c r="ORW98" s="219"/>
      <c r="ORX98" s="219"/>
      <c r="ORY98" s="219"/>
      <c r="ORZ98" s="219"/>
      <c r="OSA98" s="219"/>
      <c r="OSB98" s="219"/>
      <c r="OSC98" s="219"/>
      <c r="OSD98" s="219"/>
      <c r="OSE98" s="219"/>
      <c r="OSF98" s="219"/>
      <c r="OSG98" s="219"/>
      <c r="OSH98" s="219"/>
      <c r="OSI98" s="219"/>
      <c r="OSJ98" s="219"/>
      <c r="OSK98" s="219"/>
      <c r="OSL98" s="219"/>
      <c r="OSM98" s="219"/>
      <c r="OSN98" s="219"/>
      <c r="OSO98" s="219"/>
      <c r="OSP98" s="219"/>
      <c r="OSQ98" s="219"/>
      <c r="OSR98" s="219"/>
      <c r="OSS98" s="219"/>
      <c r="OST98" s="219"/>
      <c r="OSU98" s="219"/>
      <c r="OSV98" s="219"/>
      <c r="OSW98" s="219"/>
      <c r="OSX98" s="219"/>
      <c r="OSY98" s="219"/>
      <c r="OSZ98" s="219"/>
      <c r="OTA98" s="219"/>
      <c r="OTB98" s="219"/>
      <c r="OTC98" s="219"/>
      <c r="OTD98" s="219"/>
      <c r="OTE98" s="219"/>
      <c r="OTF98" s="219"/>
      <c r="OTG98" s="219"/>
      <c r="OTH98" s="219"/>
      <c r="OTI98" s="219"/>
      <c r="OTJ98" s="219"/>
      <c r="OTK98" s="219"/>
      <c r="OTL98" s="219"/>
      <c r="OTM98" s="219"/>
      <c r="OTN98" s="219"/>
      <c r="OTO98" s="219"/>
      <c r="OTP98" s="219"/>
      <c r="OTQ98" s="219"/>
      <c r="OTR98" s="219"/>
      <c r="OTS98" s="219"/>
      <c r="OTT98" s="219"/>
      <c r="OTU98" s="219"/>
      <c r="OTV98" s="219"/>
      <c r="OTW98" s="219"/>
      <c r="OTX98" s="219"/>
      <c r="OTY98" s="219"/>
      <c r="OTZ98" s="219"/>
      <c r="OUA98" s="219"/>
      <c r="OUB98" s="219"/>
      <c r="OUC98" s="219"/>
      <c r="OUD98" s="219"/>
      <c r="OUE98" s="219"/>
      <c r="OUF98" s="219"/>
      <c r="OUG98" s="219"/>
      <c r="OUH98" s="219"/>
      <c r="OUI98" s="219"/>
      <c r="OUJ98" s="219"/>
      <c r="OUK98" s="219"/>
      <c r="OUL98" s="219"/>
      <c r="OUM98" s="219"/>
      <c r="OUN98" s="219"/>
      <c r="OUO98" s="219"/>
      <c r="OUP98" s="219"/>
      <c r="OUQ98" s="219"/>
      <c r="OUR98" s="219"/>
      <c r="OUS98" s="219"/>
      <c r="OUT98" s="219"/>
      <c r="OUU98" s="219"/>
      <c r="OUV98" s="219"/>
      <c r="OUW98" s="219"/>
      <c r="OUX98" s="219"/>
      <c r="OUY98" s="219"/>
      <c r="OUZ98" s="219"/>
      <c r="OVA98" s="219"/>
      <c r="OVB98" s="219"/>
      <c r="OVC98" s="219"/>
      <c r="OVD98" s="219"/>
      <c r="OVE98" s="219"/>
      <c r="OVF98" s="219"/>
      <c r="OVG98" s="219"/>
      <c r="OVH98" s="219"/>
      <c r="OVI98" s="219"/>
      <c r="OVJ98" s="219"/>
      <c r="OVK98" s="219"/>
      <c r="OVL98" s="219"/>
      <c r="OVM98" s="219"/>
      <c r="OVN98" s="219"/>
      <c r="OVO98" s="219"/>
      <c r="OVP98" s="219"/>
      <c r="OVQ98" s="219"/>
      <c r="OVR98" s="219"/>
      <c r="OVS98" s="219"/>
      <c r="OVT98" s="219"/>
      <c r="OVU98" s="219"/>
      <c r="OVV98" s="219"/>
      <c r="OVW98" s="219"/>
      <c r="OVX98" s="219"/>
      <c r="OVY98" s="219"/>
      <c r="OVZ98" s="219"/>
      <c r="OWA98" s="219"/>
      <c r="OWB98" s="219"/>
      <c r="OWC98" s="219"/>
      <c r="OWD98" s="219"/>
      <c r="OWE98" s="219"/>
      <c r="OWF98" s="219"/>
      <c r="OWG98" s="219"/>
      <c r="OWH98" s="219"/>
      <c r="OWI98" s="219"/>
      <c r="OWJ98" s="219"/>
      <c r="OWK98" s="219"/>
      <c r="OWL98" s="219"/>
      <c r="OWM98" s="219"/>
      <c r="OWN98" s="219"/>
      <c r="OWO98" s="219"/>
      <c r="OWP98" s="219"/>
      <c r="OWQ98" s="219"/>
      <c r="OWR98" s="219"/>
      <c r="OWS98" s="219"/>
      <c r="OWT98" s="219"/>
      <c r="OWU98" s="219"/>
      <c r="OWV98" s="219"/>
      <c r="OWW98" s="219"/>
      <c r="OWX98" s="219"/>
      <c r="OWY98" s="219"/>
      <c r="OWZ98" s="219"/>
      <c r="OXA98" s="219"/>
      <c r="OXB98" s="219"/>
      <c r="OXC98" s="219"/>
      <c r="OXD98" s="219"/>
      <c r="OXE98" s="219"/>
      <c r="OXF98" s="219"/>
      <c r="OXG98" s="219"/>
      <c r="OXH98" s="219"/>
      <c r="OXI98" s="219"/>
      <c r="OXJ98" s="219"/>
      <c r="OXK98" s="219"/>
      <c r="OXL98" s="219"/>
      <c r="OXM98" s="219"/>
      <c r="OXN98" s="219"/>
      <c r="OXO98" s="219"/>
      <c r="OXP98" s="219"/>
      <c r="OXQ98" s="219"/>
      <c r="OXR98" s="219"/>
      <c r="OXS98" s="219"/>
      <c r="OXT98" s="219"/>
      <c r="OXU98" s="219"/>
      <c r="OXV98" s="219"/>
      <c r="OXW98" s="219"/>
      <c r="OXX98" s="219"/>
      <c r="OXY98" s="219"/>
      <c r="OXZ98" s="219"/>
      <c r="OYA98" s="219"/>
      <c r="OYB98" s="219"/>
      <c r="OYC98" s="219"/>
      <c r="OYD98" s="219"/>
      <c r="OYE98" s="219"/>
      <c r="OYF98" s="219"/>
      <c r="OYG98" s="219"/>
      <c r="OYH98" s="219"/>
      <c r="OYI98" s="219"/>
      <c r="OYJ98" s="219"/>
      <c r="OYK98" s="219"/>
      <c r="OYL98" s="219"/>
      <c r="OYM98" s="219"/>
      <c r="OYN98" s="219"/>
      <c r="OYO98" s="219"/>
      <c r="OYP98" s="219"/>
      <c r="OYQ98" s="219"/>
      <c r="OYR98" s="219"/>
      <c r="OYS98" s="219"/>
      <c r="OYT98" s="219"/>
      <c r="OYU98" s="219"/>
      <c r="OYV98" s="219"/>
      <c r="OYW98" s="219"/>
      <c r="OYX98" s="219"/>
      <c r="OYY98" s="219"/>
      <c r="OYZ98" s="219"/>
      <c r="OZA98" s="219"/>
      <c r="OZB98" s="219"/>
      <c r="OZC98" s="219"/>
      <c r="OZD98" s="219"/>
      <c r="OZE98" s="219"/>
      <c r="OZF98" s="219"/>
      <c r="OZG98" s="219"/>
      <c r="OZH98" s="219"/>
      <c r="OZI98" s="219"/>
      <c r="OZJ98" s="219"/>
      <c r="OZK98" s="219"/>
      <c r="OZL98" s="219"/>
      <c r="OZM98" s="219"/>
      <c r="OZN98" s="219"/>
      <c r="OZO98" s="219"/>
      <c r="OZP98" s="219"/>
      <c r="OZQ98" s="219"/>
      <c r="OZR98" s="219"/>
      <c r="OZS98" s="219"/>
      <c r="OZT98" s="219"/>
      <c r="OZU98" s="219"/>
      <c r="OZV98" s="219"/>
      <c r="OZW98" s="219"/>
      <c r="OZX98" s="219"/>
      <c r="OZY98" s="219"/>
      <c r="OZZ98" s="219"/>
      <c r="PAA98" s="219"/>
      <c r="PAB98" s="219"/>
      <c r="PAC98" s="219"/>
      <c r="PAD98" s="219"/>
      <c r="PAE98" s="219"/>
      <c r="PAF98" s="219"/>
      <c r="PAG98" s="219"/>
      <c r="PAH98" s="219"/>
      <c r="PAI98" s="219"/>
      <c r="PAJ98" s="219"/>
      <c r="PAK98" s="219"/>
      <c r="PAL98" s="219"/>
      <c r="PAM98" s="219"/>
      <c r="PAN98" s="219"/>
      <c r="PAO98" s="219"/>
      <c r="PAP98" s="219"/>
      <c r="PAQ98" s="219"/>
      <c r="PAR98" s="219"/>
      <c r="PAS98" s="219"/>
      <c r="PAT98" s="219"/>
      <c r="PAU98" s="219"/>
      <c r="PAV98" s="219"/>
      <c r="PAW98" s="219"/>
      <c r="PAX98" s="219"/>
      <c r="PAY98" s="219"/>
      <c r="PAZ98" s="219"/>
      <c r="PBA98" s="219"/>
      <c r="PBB98" s="219"/>
      <c r="PBC98" s="219"/>
      <c r="PBD98" s="219"/>
      <c r="PBE98" s="219"/>
      <c r="PBF98" s="219"/>
      <c r="PBG98" s="219"/>
      <c r="PBH98" s="219"/>
      <c r="PBI98" s="219"/>
      <c r="PBJ98" s="219"/>
      <c r="PBK98" s="219"/>
      <c r="PBL98" s="219"/>
      <c r="PBM98" s="219"/>
      <c r="PBN98" s="219"/>
      <c r="PBO98" s="219"/>
      <c r="PBP98" s="219"/>
      <c r="PBQ98" s="219"/>
      <c r="PBR98" s="219"/>
      <c r="PBS98" s="219"/>
      <c r="PBT98" s="219"/>
      <c r="PBU98" s="219"/>
      <c r="PBV98" s="219"/>
      <c r="PBW98" s="219"/>
      <c r="PBX98" s="219"/>
      <c r="PBY98" s="219"/>
      <c r="PBZ98" s="219"/>
      <c r="PCA98" s="219"/>
      <c r="PCB98" s="219"/>
      <c r="PCC98" s="219"/>
      <c r="PCD98" s="219"/>
      <c r="PCE98" s="219"/>
      <c r="PCF98" s="219"/>
      <c r="PCG98" s="219"/>
      <c r="PCH98" s="219"/>
      <c r="PCI98" s="219"/>
      <c r="PCJ98" s="219"/>
      <c r="PCK98" s="219"/>
      <c r="PCL98" s="219"/>
      <c r="PCM98" s="219"/>
      <c r="PCN98" s="219"/>
      <c r="PCO98" s="219"/>
      <c r="PCP98" s="219"/>
      <c r="PCQ98" s="219"/>
      <c r="PCR98" s="219"/>
      <c r="PCS98" s="219"/>
      <c r="PCT98" s="219"/>
      <c r="PCU98" s="219"/>
      <c r="PCV98" s="219"/>
      <c r="PCW98" s="219"/>
      <c r="PCX98" s="219"/>
      <c r="PCY98" s="219"/>
      <c r="PCZ98" s="219"/>
      <c r="PDA98" s="219"/>
      <c r="PDB98" s="219"/>
      <c r="PDC98" s="219"/>
      <c r="PDD98" s="219"/>
      <c r="PDE98" s="219"/>
      <c r="PDF98" s="219"/>
      <c r="PDG98" s="219"/>
      <c r="PDH98" s="219"/>
      <c r="PDI98" s="219"/>
      <c r="PDJ98" s="219"/>
      <c r="PDK98" s="219"/>
      <c r="PDL98" s="219"/>
      <c r="PDM98" s="219"/>
      <c r="PDN98" s="219"/>
      <c r="PDO98" s="219"/>
      <c r="PDP98" s="219"/>
      <c r="PDQ98" s="219"/>
      <c r="PDR98" s="219"/>
      <c r="PDS98" s="219"/>
      <c r="PDT98" s="219"/>
      <c r="PDU98" s="219"/>
      <c r="PDV98" s="219"/>
      <c r="PDW98" s="219"/>
      <c r="PDX98" s="219"/>
      <c r="PDY98" s="219"/>
      <c r="PDZ98" s="219"/>
      <c r="PEA98" s="219"/>
      <c r="PEB98" s="219"/>
      <c r="PEC98" s="219"/>
      <c r="PED98" s="219"/>
      <c r="PEE98" s="219"/>
      <c r="PEF98" s="219"/>
      <c r="PEG98" s="219"/>
      <c r="PEH98" s="219"/>
      <c r="PEI98" s="219"/>
      <c r="PEJ98" s="219"/>
      <c r="PEK98" s="219"/>
      <c r="PEL98" s="219"/>
      <c r="PEM98" s="219"/>
      <c r="PEN98" s="219"/>
      <c r="PEO98" s="219"/>
      <c r="PEP98" s="219"/>
      <c r="PEQ98" s="219"/>
      <c r="PER98" s="219"/>
      <c r="PES98" s="219"/>
      <c r="PET98" s="219"/>
      <c r="PEU98" s="219"/>
      <c r="PEV98" s="219"/>
      <c r="PEW98" s="219"/>
      <c r="PEX98" s="219"/>
      <c r="PEY98" s="219"/>
      <c r="PEZ98" s="219"/>
      <c r="PFA98" s="219"/>
      <c r="PFB98" s="219"/>
      <c r="PFC98" s="219"/>
      <c r="PFD98" s="219"/>
      <c r="PFE98" s="219"/>
      <c r="PFF98" s="219"/>
      <c r="PFG98" s="219"/>
      <c r="PFH98" s="219"/>
      <c r="PFI98" s="219"/>
      <c r="PFJ98" s="219"/>
      <c r="PFK98" s="219"/>
      <c r="PFL98" s="219"/>
      <c r="PFM98" s="219"/>
      <c r="PFN98" s="219"/>
      <c r="PFO98" s="219"/>
      <c r="PFP98" s="219"/>
      <c r="PFQ98" s="219"/>
      <c r="PFR98" s="219"/>
      <c r="PFS98" s="219"/>
      <c r="PFT98" s="219"/>
      <c r="PFU98" s="219"/>
      <c r="PFV98" s="219"/>
      <c r="PFW98" s="219"/>
      <c r="PFX98" s="219"/>
      <c r="PFY98" s="219"/>
      <c r="PFZ98" s="219"/>
      <c r="PGA98" s="219"/>
      <c r="PGB98" s="219"/>
      <c r="PGC98" s="219"/>
      <c r="PGD98" s="219"/>
      <c r="PGE98" s="219"/>
      <c r="PGF98" s="219"/>
      <c r="PGG98" s="219"/>
      <c r="PGH98" s="219"/>
      <c r="PGI98" s="219"/>
      <c r="PGJ98" s="219"/>
      <c r="PGK98" s="219"/>
      <c r="PGL98" s="219"/>
      <c r="PGM98" s="219"/>
      <c r="PGN98" s="219"/>
      <c r="PGO98" s="219"/>
      <c r="PGP98" s="219"/>
      <c r="PGQ98" s="219"/>
      <c r="PGR98" s="219"/>
      <c r="PGS98" s="219"/>
      <c r="PGT98" s="219"/>
      <c r="PGU98" s="219"/>
      <c r="PGV98" s="219"/>
      <c r="PGW98" s="219"/>
      <c r="PGX98" s="219"/>
      <c r="PGY98" s="219"/>
      <c r="PGZ98" s="219"/>
      <c r="PHA98" s="219"/>
      <c r="PHB98" s="219"/>
      <c r="PHC98" s="219"/>
      <c r="PHD98" s="219"/>
      <c r="PHE98" s="219"/>
      <c r="PHF98" s="219"/>
      <c r="PHG98" s="219"/>
      <c r="PHH98" s="219"/>
      <c r="PHI98" s="219"/>
      <c r="PHJ98" s="219"/>
      <c r="PHK98" s="219"/>
      <c r="PHL98" s="219"/>
      <c r="PHM98" s="219"/>
      <c r="PHN98" s="219"/>
      <c r="PHO98" s="219"/>
      <c r="PHP98" s="219"/>
      <c r="PHQ98" s="219"/>
      <c r="PHR98" s="219"/>
      <c r="PHS98" s="219"/>
      <c r="PHT98" s="219"/>
      <c r="PHU98" s="219"/>
      <c r="PHV98" s="219"/>
      <c r="PHW98" s="219"/>
      <c r="PHX98" s="219"/>
      <c r="PHY98" s="219"/>
      <c r="PHZ98" s="219"/>
      <c r="PIA98" s="219"/>
      <c r="PIB98" s="219"/>
      <c r="PIC98" s="219"/>
      <c r="PID98" s="219"/>
      <c r="PIE98" s="219"/>
      <c r="PIF98" s="219"/>
      <c r="PIG98" s="219"/>
      <c r="PIH98" s="219"/>
      <c r="PII98" s="219"/>
      <c r="PIJ98" s="219"/>
      <c r="PIK98" s="219"/>
      <c r="PIL98" s="219"/>
      <c r="PIM98" s="219"/>
      <c r="PIN98" s="219"/>
      <c r="PIO98" s="219"/>
      <c r="PIP98" s="219"/>
      <c r="PIQ98" s="219"/>
      <c r="PIR98" s="219"/>
      <c r="PIS98" s="219"/>
      <c r="PIT98" s="219"/>
      <c r="PIU98" s="219"/>
      <c r="PIV98" s="219"/>
      <c r="PIW98" s="219"/>
      <c r="PIX98" s="219"/>
      <c r="PIY98" s="219"/>
      <c r="PIZ98" s="219"/>
      <c r="PJA98" s="219"/>
      <c r="PJB98" s="219"/>
      <c r="PJC98" s="219"/>
      <c r="PJD98" s="219"/>
      <c r="PJE98" s="219"/>
      <c r="PJF98" s="219"/>
      <c r="PJG98" s="219"/>
      <c r="PJH98" s="219"/>
      <c r="PJI98" s="219"/>
      <c r="PJJ98" s="219"/>
      <c r="PJK98" s="219"/>
      <c r="PJL98" s="219"/>
      <c r="PJM98" s="219"/>
      <c r="PJN98" s="219"/>
      <c r="PJO98" s="219"/>
      <c r="PJP98" s="219"/>
      <c r="PJQ98" s="219"/>
      <c r="PJR98" s="219"/>
      <c r="PJS98" s="219"/>
      <c r="PJT98" s="219"/>
      <c r="PJU98" s="219"/>
      <c r="PJV98" s="219"/>
      <c r="PJW98" s="219"/>
      <c r="PJX98" s="219"/>
      <c r="PJY98" s="219"/>
      <c r="PJZ98" s="219"/>
      <c r="PKA98" s="219"/>
      <c r="PKB98" s="219"/>
      <c r="PKC98" s="219"/>
      <c r="PKD98" s="219"/>
      <c r="PKE98" s="219"/>
      <c r="PKF98" s="219"/>
      <c r="PKG98" s="219"/>
      <c r="PKH98" s="219"/>
      <c r="PKI98" s="219"/>
      <c r="PKJ98" s="219"/>
      <c r="PKK98" s="219"/>
      <c r="PKL98" s="219"/>
      <c r="PKM98" s="219"/>
      <c r="PKN98" s="219"/>
      <c r="PKO98" s="219"/>
      <c r="PKP98" s="219"/>
      <c r="PKQ98" s="219"/>
      <c r="PKR98" s="219"/>
      <c r="PKS98" s="219"/>
      <c r="PKT98" s="219"/>
      <c r="PKU98" s="219"/>
      <c r="PKV98" s="219"/>
      <c r="PKW98" s="219"/>
      <c r="PKX98" s="219"/>
      <c r="PKY98" s="219"/>
      <c r="PKZ98" s="219"/>
      <c r="PLA98" s="219"/>
      <c r="PLB98" s="219"/>
      <c r="PLC98" s="219"/>
      <c r="PLD98" s="219"/>
      <c r="PLE98" s="219"/>
      <c r="PLF98" s="219"/>
      <c r="PLG98" s="219"/>
      <c r="PLH98" s="219"/>
      <c r="PLI98" s="219"/>
      <c r="PLJ98" s="219"/>
      <c r="PLK98" s="219"/>
      <c r="PLL98" s="219"/>
      <c r="PLM98" s="219"/>
      <c r="PLN98" s="219"/>
      <c r="PLO98" s="219"/>
      <c r="PLP98" s="219"/>
      <c r="PLQ98" s="219"/>
      <c r="PLR98" s="219"/>
      <c r="PLS98" s="219"/>
      <c r="PLT98" s="219"/>
      <c r="PLU98" s="219"/>
      <c r="PLV98" s="219"/>
      <c r="PLW98" s="219"/>
      <c r="PLX98" s="219"/>
      <c r="PLY98" s="219"/>
      <c r="PLZ98" s="219"/>
      <c r="PMA98" s="219"/>
      <c r="PMB98" s="219"/>
      <c r="PMC98" s="219"/>
      <c r="PMD98" s="219"/>
      <c r="PME98" s="219"/>
      <c r="PMF98" s="219"/>
      <c r="PMG98" s="219"/>
      <c r="PMH98" s="219"/>
      <c r="PMI98" s="219"/>
      <c r="PMJ98" s="219"/>
      <c r="PMK98" s="219"/>
      <c r="PML98" s="219"/>
      <c r="PMM98" s="219"/>
      <c r="PMN98" s="219"/>
      <c r="PMO98" s="219"/>
      <c r="PMP98" s="219"/>
      <c r="PMQ98" s="219"/>
      <c r="PMR98" s="219"/>
      <c r="PMS98" s="219"/>
      <c r="PMT98" s="219"/>
      <c r="PMU98" s="219"/>
      <c r="PMV98" s="219"/>
      <c r="PMW98" s="219"/>
      <c r="PMX98" s="219"/>
      <c r="PMY98" s="219"/>
      <c r="PMZ98" s="219"/>
      <c r="PNA98" s="219"/>
      <c r="PNB98" s="219"/>
      <c r="PNC98" s="219"/>
      <c r="PND98" s="219"/>
      <c r="PNE98" s="219"/>
      <c r="PNF98" s="219"/>
      <c r="PNG98" s="219"/>
      <c r="PNH98" s="219"/>
      <c r="PNI98" s="219"/>
      <c r="PNJ98" s="219"/>
      <c r="PNK98" s="219"/>
      <c r="PNL98" s="219"/>
      <c r="PNM98" s="219"/>
      <c r="PNN98" s="219"/>
      <c r="PNO98" s="219"/>
      <c r="PNP98" s="219"/>
      <c r="PNQ98" s="219"/>
      <c r="PNR98" s="219"/>
      <c r="PNS98" s="219"/>
      <c r="PNT98" s="219"/>
      <c r="PNU98" s="219"/>
      <c r="PNV98" s="219"/>
      <c r="PNW98" s="219"/>
      <c r="PNX98" s="219"/>
      <c r="PNY98" s="219"/>
      <c r="PNZ98" s="219"/>
      <c r="POA98" s="219"/>
      <c r="POB98" s="219"/>
      <c r="POC98" s="219"/>
      <c r="POD98" s="219"/>
      <c r="POE98" s="219"/>
      <c r="POF98" s="219"/>
      <c r="POG98" s="219"/>
      <c r="POH98" s="219"/>
      <c r="POI98" s="219"/>
      <c r="POJ98" s="219"/>
      <c r="POK98" s="219"/>
      <c r="POL98" s="219"/>
      <c r="POM98" s="219"/>
      <c r="PON98" s="219"/>
      <c r="POO98" s="219"/>
      <c r="POP98" s="219"/>
      <c r="POQ98" s="219"/>
      <c r="POR98" s="219"/>
      <c r="POS98" s="219"/>
      <c r="POT98" s="219"/>
      <c r="POU98" s="219"/>
      <c r="POV98" s="219"/>
      <c r="POW98" s="219"/>
      <c r="POX98" s="219"/>
      <c r="POY98" s="219"/>
      <c r="POZ98" s="219"/>
      <c r="PPA98" s="219"/>
      <c r="PPB98" s="219"/>
      <c r="PPC98" s="219"/>
      <c r="PPD98" s="219"/>
      <c r="PPE98" s="219"/>
      <c r="PPF98" s="219"/>
      <c r="PPG98" s="219"/>
      <c r="PPH98" s="219"/>
      <c r="PPI98" s="219"/>
      <c r="PPJ98" s="219"/>
      <c r="PPK98" s="219"/>
      <c r="PPL98" s="219"/>
      <c r="PPM98" s="219"/>
      <c r="PPN98" s="219"/>
      <c r="PPO98" s="219"/>
      <c r="PPP98" s="219"/>
      <c r="PPQ98" s="219"/>
      <c r="PPR98" s="219"/>
      <c r="PPS98" s="219"/>
      <c r="PPT98" s="219"/>
      <c r="PPU98" s="219"/>
      <c r="PPV98" s="219"/>
      <c r="PPW98" s="219"/>
      <c r="PPX98" s="219"/>
      <c r="PPY98" s="219"/>
      <c r="PPZ98" s="219"/>
      <c r="PQA98" s="219"/>
      <c r="PQB98" s="219"/>
      <c r="PQC98" s="219"/>
      <c r="PQD98" s="219"/>
      <c r="PQE98" s="219"/>
      <c r="PQF98" s="219"/>
      <c r="PQG98" s="219"/>
      <c r="PQH98" s="219"/>
      <c r="PQI98" s="219"/>
      <c r="PQJ98" s="219"/>
      <c r="PQK98" s="219"/>
      <c r="PQL98" s="219"/>
      <c r="PQM98" s="219"/>
      <c r="PQN98" s="219"/>
      <c r="PQO98" s="219"/>
      <c r="PQP98" s="219"/>
      <c r="PQQ98" s="219"/>
      <c r="PQR98" s="219"/>
      <c r="PQS98" s="219"/>
      <c r="PQT98" s="219"/>
      <c r="PQU98" s="219"/>
      <c r="PQV98" s="219"/>
      <c r="PQW98" s="219"/>
      <c r="PQX98" s="219"/>
      <c r="PQY98" s="219"/>
      <c r="PQZ98" s="219"/>
      <c r="PRA98" s="219"/>
      <c r="PRB98" s="219"/>
      <c r="PRC98" s="219"/>
      <c r="PRD98" s="219"/>
      <c r="PRE98" s="219"/>
      <c r="PRF98" s="219"/>
      <c r="PRG98" s="219"/>
      <c r="PRH98" s="219"/>
      <c r="PRI98" s="219"/>
      <c r="PRJ98" s="219"/>
      <c r="PRK98" s="219"/>
      <c r="PRL98" s="219"/>
      <c r="PRM98" s="219"/>
      <c r="PRN98" s="219"/>
      <c r="PRO98" s="219"/>
      <c r="PRP98" s="219"/>
      <c r="PRQ98" s="219"/>
      <c r="PRR98" s="219"/>
      <c r="PRS98" s="219"/>
      <c r="PRT98" s="219"/>
      <c r="PRU98" s="219"/>
      <c r="PRV98" s="219"/>
      <c r="PRW98" s="219"/>
      <c r="PRX98" s="219"/>
      <c r="PRY98" s="219"/>
      <c r="PRZ98" s="219"/>
      <c r="PSA98" s="219"/>
      <c r="PSB98" s="219"/>
      <c r="PSC98" s="219"/>
      <c r="PSD98" s="219"/>
      <c r="PSE98" s="219"/>
      <c r="PSF98" s="219"/>
      <c r="PSG98" s="219"/>
      <c r="PSH98" s="219"/>
      <c r="PSI98" s="219"/>
      <c r="PSJ98" s="219"/>
      <c r="PSK98" s="219"/>
      <c r="PSL98" s="219"/>
      <c r="PSM98" s="219"/>
      <c r="PSN98" s="219"/>
      <c r="PSO98" s="219"/>
      <c r="PSP98" s="219"/>
      <c r="PSQ98" s="219"/>
      <c r="PSR98" s="219"/>
      <c r="PSS98" s="219"/>
      <c r="PST98" s="219"/>
      <c r="PSU98" s="219"/>
      <c r="PSV98" s="219"/>
      <c r="PSW98" s="219"/>
      <c r="PSX98" s="219"/>
      <c r="PSY98" s="219"/>
      <c r="PSZ98" s="219"/>
      <c r="PTA98" s="219"/>
      <c r="PTB98" s="219"/>
      <c r="PTC98" s="219"/>
      <c r="PTD98" s="219"/>
      <c r="PTE98" s="219"/>
      <c r="PTF98" s="219"/>
      <c r="PTG98" s="219"/>
      <c r="PTH98" s="219"/>
      <c r="PTI98" s="219"/>
      <c r="PTJ98" s="219"/>
      <c r="PTK98" s="219"/>
      <c r="PTL98" s="219"/>
      <c r="PTM98" s="219"/>
      <c r="PTN98" s="219"/>
      <c r="PTO98" s="219"/>
      <c r="PTP98" s="219"/>
      <c r="PTQ98" s="219"/>
      <c r="PTR98" s="219"/>
      <c r="PTS98" s="219"/>
      <c r="PTT98" s="219"/>
      <c r="PTU98" s="219"/>
      <c r="PTV98" s="219"/>
      <c r="PTW98" s="219"/>
      <c r="PTX98" s="219"/>
      <c r="PTY98" s="219"/>
      <c r="PTZ98" s="219"/>
      <c r="PUA98" s="219"/>
      <c r="PUB98" s="219"/>
      <c r="PUC98" s="219"/>
      <c r="PUD98" s="219"/>
      <c r="PUE98" s="219"/>
      <c r="PUF98" s="219"/>
      <c r="PUG98" s="219"/>
      <c r="PUH98" s="219"/>
      <c r="PUI98" s="219"/>
      <c r="PUJ98" s="219"/>
      <c r="PUK98" s="219"/>
      <c r="PUL98" s="219"/>
      <c r="PUM98" s="219"/>
      <c r="PUN98" s="219"/>
      <c r="PUO98" s="219"/>
      <c r="PUP98" s="219"/>
      <c r="PUQ98" s="219"/>
      <c r="PUR98" s="219"/>
      <c r="PUS98" s="219"/>
      <c r="PUT98" s="219"/>
      <c r="PUU98" s="219"/>
      <c r="PUV98" s="219"/>
      <c r="PUW98" s="219"/>
      <c r="PUX98" s="219"/>
      <c r="PUY98" s="219"/>
      <c r="PUZ98" s="219"/>
      <c r="PVA98" s="219"/>
      <c r="PVB98" s="219"/>
      <c r="PVC98" s="219"/>
      <c r="PVD98" s="219"/>
      <c r="PVE98" s="219"/>
      <c r="PVF98" s="219"/>
      <c r="PVG98" s="219"/>
      <c r="PVH98" s="219"/>
      <c r="PVI98" s="219"/>
      <c r="PVJ98" s="219"/>
      <c r="PVK98" s="219"/>
      <c r="PVL98" s="219"/>
      <c r="PVM98" s="219"/>
      <c r="PVN98" s="219"/>
      <c r="PVO98" s="219"/>
      <c r="PVP98" s="219"/>
      <c r="PVQ98" s="219"/>
      <c r="PVR98" s="219"/>
      <c r="PVS98" s="219"/>
      <c r="PVT98" s="219"/>
      <c r="PVU98" s="219"/>
      <c r="PVV98" s="219"/>
      <c r="PVW98" s="219"/>
      <c r="PVX98" s="219"/>
      <c r="PVY98" s="219"/>
      <c r="PVZ98" s="219"/>
      <c r="PWA98" s="219"/>
      <c r="PWB98" s="219"/>
      <c r="PWC98" s="219"/>
      <c r="PWD98" s="219"/>
      <c r="PWE98" s="219"/>
      <c r="PWF98" s="219"/>
      <c r="PWG98" s="219"/>
      <c r="PWH98" s="219"/>
      <c r="PWI98" s="219"/>
      <c r="PWJ98" s="219"/>
      <c r="PWK98" s="219"/>
      <c r="PWL98" s="219"/>
      <c r="PWM98" s="219"/>
      <c r="PWN98" s="219"/>
      <c r="PWO98" s="219"/>
      <c r="PWP98" s="219"/>
      <c r="PWQ98" s="219"/>
      <c r="PWR98" s="219"/>
      <c r="PWS98" s="219"/>
      <c r="PWT98" s="219"/>
      <c r="PWU98" s="219"/>
      <c r="PWV98" s="219"/>
      <c r="PWW98" s="219"/>
      <c r="PWX98" s="219"/>
      <c r="PWY98" s="219"/>
      <c r="PWZ98" s="219"/>
      <c r="PXA98" s="219"/>
      <c r="PXB98" s="219"/>
      <c r="PXC98" s="219"/>
      <c r="PXD98" s="219"/>
      <c r="PXE98" s="219"/>
      <c r="PXF98" s="219"/>
      <c r="PXG98" s="219"/>
      <c r="PXH98" s="219"/>
      <c r="PXI98" s="219"/>
      <c r="PXJ98" s="219"/>
      <c r="PXK98" s="219"/>
      <c r="PXL98" s="219"/>
      <c r="PXM98" s="219"/>
      <c r="PXN98" s="219"/>
      <c r="PXO98" s="219"/>
      <c r="PXP98" s="219"/>
      <c r="PXQ98" s="219"/>
      <c r="PXR98" s="219"/>
      <c r="PXS98" s="219"/>
      <c r="PXT98" s="219"/>
      <c r="PXU98" s="219"/>
      <c r="PXV98" s="219"/>
      <c r="PXW98" s="219"/>
      <c r="PXX98" s="219"/>
      <c r="PXY98" s="219"/>
      <c r="PXZ98" s="219"/>
      <c r="PYA98" s="219"/>
      <c r="PYB98" s="219"/>
      <c r="PYC98" s="219"/>
      <c r="PYD98" s="219"/>
      <c r="PYE98" s="219"/>
      <c r="PYF98" s="219"/>
      <c r="PYG98" s="219"/>
      <c r="PYH98" s="219"/>
      <c r="PYI98" s="219"/>
      <c r="PYJ98" s="219"/>
      <c r="PYK98" s="219"/>
      <c r="PYL98" s="219"/>
      <c r="PYM98" s="219"/>
      <c r="PYN98" s="219"/>
      <c r="PYO98" s="219"/>
      <c r="PYP98" s="219"/>
      <c r="PYQ98" s="219"/>
      <c r="PYR98" s="219"/>
      <c r="PYS98" s="219"/>
      <c r="PYT98" s="219"/>
      <c r="PYU98" s="219"/>
      <c r="PYV98" s="219"/>
      <c r="PYW98" s="219"/>
      <c r="PYX98" s="219"/>
      <c r="PYY98" s="219"/>
      <c r="PYZ98" s="219"/>
      <c r="PZA98" s="219"/>
      <c r="PZB98" s="219"/>
      <c r="PZC98" s="219"/>
      <c r="PZD98" s="219"/>
      <c r="PZE98" s="219"/>
      <c r="PZF98" s="219"/>
      <c r="PZG98" s="219"/>
      <c r="PZH98" s="219"/>
      <c r="PZI98" s="219"/>
      <c r="PZJ98" s="219"/>
      <c r="PZK98" s="219"/>
      <c r="PZL98" s="219"/>
      <c r="PZM98" s="219"/>
      <c r="PZN98" s="219"/>
      <c r="PZO98" s="219"/>
      <c r="PZP98" s="219"/>
      <c r="PZQ98" s="219"/>
      <c r="PZR98" s="219"/>
      <c r="PZS98" s="219"/>
      <c r="PZT98" s="219"/>
      <c r="PZU98" s="219"/>
      <c r="PZV98" s="219"/>
      <c r="PZW98" s="219"/>
      <c r="PZX98" s="219"/>
      <c r="PZY98" s="219"/>
      <c r="PZZ98" s="219"/>
      <c r="QAA98" s="219"/>
      <c r="QAB98" s="219"/>
      <c r="QAC98" s="219"/>
      <c r="QAD98" s="219"/>
      <c r="QAE98" s="219"/>
      <c r="QAF98" s="219"/>
      <c r="QAG98" s="219"/>
      <c r="QAH98" s="219"/>
      <c r="QAI98" s="219"/>
      <c r="QAJ98" s="219"/>
      <c r="QAK98" s="219"/>
      <c r="QAL98" s="219"/>
      <c r="QAM98" s="219"/>
      <c r="QAN98" s="219"/>
      <c r="QAO98" s="219"/>
      <c r="QAP98" s="219"/>
      <c r="QAQ98" s="219"/>
      <c r="QAR98" s="219"/>
      <c r="QAS98" s="219"/>
      <c r="QAT98" s="219"/>
      <c r="QAU98" s="219"/>
      <c r="QAV98" s="219"/>
      <c r="QAW98" s="219"/>
      <c r="QAX98" s="219"/>
      <c r="QAY98" s="219"/>
      <c r="QAZ98" s="219"/>
      <c r="QBA98" s="219"/>
      <c r="QBB98" s="219"/>
      <c r="QBC98" s="219"/>
      <c r="QBD98" s="219"/>
      <c r="QBE98" s="219"/>
      <c r="QBF98" s="219"/>
      <c r="QBG98" s="219"/>
      <c r="QBH98" s="219"/>
      <c r="QBI98" s="219"/>
      <c r="QBJ98" s="219"/>
      <c r="QBK98" s="219"/>
      <c r="QBL98" s="219"/>
      <c r="QBM98" s="219"/>
      <c r="QBN98" s="219"/>
      <c r="QBO98" s="219"/>
      <c r="QBP98" s="219"/>
      <c r="QBQ98" s="219"/>
      <c r="QBR98" s="219"/>
      <c r="QBS98" s="219"/>
      <c r="QBT98" s="219"/>
      <c r="QBU98" s="219"/>
      <c r="QBV98" s="219"/>
      <c r="QBW98" s="219"/>
      <c r="QBX98" s="219"/>
      <c r="QBY98" s="219"/>
      <c r="QBZ98" s="219"/>
      <c r="QCA98" s="219"/>
      <c r="QCB98" s="219"/>
      <c r="QCC98" s="219"/>
      <c r="QCD98" s="219"/>
      <c r="QCE98" s="219"/>
      <c r="QCF98" s="219"/>
      <c r="QCG98" s="219"/>
      <c r="QCH98" s="219"/>
      <c r="QCI98" s="219"/>
      <c r="QCJ98" s="219"/>
      <c r="QCK98" s="219"/>
      <c r="QCL98" s="219"/>
      <c r="QCM98" s="219"/>
      <c r="QCN98" s="219"/>
      <c r="QCO98" s="219"/>
      <c r="QCP98" s="219"/>
      <c r="QCQ98" s="219"/>
      <c r="QCR98" s="219"/>
      <c r="QCS98" s="219"/>
      <c r="QCT98" s="219"/>
      <c r="QCU98" s="219"/>
      <c r="QCV98" s="219"/>
      <c r="QCW98" s="219"/>
      <c r="QCX98" s="219"/>
      <c r="QCY98" s="219"/>
      <c r="QCZ98" s="219"/>
      <c r="QDA98" s="219"/>
      <c r="QDB98" s="219"/>
      <c r="QDC98" s="219"/>
      <c r="QDD98" s="219"/>
      <c r="QDE98" s="219"/>
      <c r="QDF98" s="219"/>
      <c r="QDG98" s="219"/>
      <c r="QDH98" s="219"/>
      <c r="QDI98" s="219"/>
      <c r="QDJ98" s="219"/>
      <c r="QDK98" s="219"/>
      <c r="QDL98" s="219"/>
      <c r="QDM98" s="219"/>
      <c r="QDN98" s="219"/>
      <c r="QDO98" s="219"/>
      <c r="QDP98" s="219"/>
      <c r="QDQ98" s="219"/>
      <c r="QDR98" s="219"/>
      <c r="QDS98" s="219"/>
      <c r="QDT98" s="219"/>
      <c r="QDU98" s="219"/>
      <c r="QDV98" s="219"/>
      <c r="QDW98" s="219"/>
      <c r="QDX98" s="219"/>
      <c r="QDY98" s="219"/>
      <c r="QDZ98" s="219"/>
      <c r="QEA98" s="219"/>
      <c r="QEB98" s="219"/>
      <c r="QEC98" s="219"/>
      <c r="QED98" s="219"/>
      <c r="QEE98" s="219"/>
      <c r="QEF98" s="219"/>
      <c r="QEG98" s="219"/>
      <c r="QEH98" s="219"/>
      <c r="QEI98" s="219"/>
      <c r="QEJ98" s="219"/>
      <c r="QEK98" s="219"/>
      <c r="QEL98" s="219"/>
      <c r="QEM98" s="219"/>
      <c r="QEN98" s="219"/>
      <c r="QEO98" s="219"/>
      <c r="QEP98" s="219"/>
      <c r="QEQ98" s="219"/>
      <c r="QER98" s="219"/>
      <c r="QES98" s="219"/>
      <c r="QET98" s="219"/>
      <c r="QEU98" s="219"/>
      <c r="QEV98" s="219"/>
      <c r="QEW98" s="219"/>
      <c r="QEX98" s="219"/>
      <c r="QEY98" s="219"/>
      <c r="QEZ98" s="219"/>
      <c r="QFA98" s="219"/>
      <c r="QFB98" s="219"/>
      <c r="QFC98" s="219"/>
      <c r="QFD98" s="219"/>
      <c r="QFE98" s="219"/>
      <c r="QFF98" s="219"/>
      <c r="QFG98" s="219"/>
      <c r="QFH98" s="219"/>
      <c r="QFI98" s="219"/>
      <c r="QFJ98" s="219"/>
      <c r="QFK98" s="219"/>
      <c r="QFL98" s="219"/>
      <c r="QFM98" s="219"/>
      <c r="QFN98" s="219"/>
      <c r="QFO98" s="219"/>
      <c r="QFP98" s="219"/>
      <c r="QFQ98" s="219"/>
      <c r="QFR98" s="219"/>
      <c r="QFS98" s="219"/>
      <c r="QFT98" s="219"/>
      <c r="QFU98" s="219"/>
      <c r="QFV98" s="219"/>
      <c r="QFW98" s="219"/>
      <c r="QFX98" s="219"/>
      <c r="QFY98" s="219"/>
      <c r="QFZ98" s="219"/>
      <c r="QGA98" s="219"/>
      <c r="QGB98" s="219"/>
      <c r="QGC98" s="219"/>
      <c r="QGD98" s="219"/>
      <c r="QGE98" s="219"/>
      <c r="QGF98" s="219"/>
      <c r="QGG98" s="219"/>
      <c r="QGH98" s="219"/>
      <c r="QGI98" s="219"/>
      <c r="QGJ98" s="219"/>
      <c r="QGK98" s="219"/>
      <c r="QGL98" s="219"/>
      <c r="QGM98" s="219"/>
      <c r="QGN98" s="219"/>
      <c r="QGO98" s="219"/>
      <c r="QGP98" s="219"/>
      <c r="QGQ98" s="219"/>
      <c r="QGR98" s="219"/>
      <c r="QGS98" s="219"/>
      <c r="QGT98" s="219"/>
      <c r="QGU98" s="219"/>
      <c r="QGV98" s="219"/>
      <c r="QGW98" s="219"/>
      <c r="QGX98" s="219"/>
      <c r="QGY98" s="219"/>
      <c r="QGZ98" s="219"/>
      <c r="QHA98" s="219"/>
      <c r="QHB98" s="219"/>
      <c r="QHC98" s="219"/>
      <c r="QHD98" s="219"/>
      <c r="QHE98" s="219"/>
      <c r="QHF98" s="219"/>
      <c r="QHG98" s="219"/>
      <c r="QHH98" s="219"/>
      <c r="QHI98" s="219"/>
      <c r="QHJ98" s="219"/>
      <c r="QHK98" s="219"/>
      <c r="QHL98" s="219"/>
      <c r="QHM98" s="219"/>
      <c r="QHN98" s="219"/>
      <c r="QHO98" s="219"/>
      <c r="QHP98" s="219"/>
      <c r="QHQ98" s="219"/>
      <c r="QHR98" s="219"/>
      <c r="QHS98" s="219"/>
      <c r="QHT98" s="219"/>
      <c r="QHU98" s="219"/>
      <c r="QHV98" s="219"/>
      <c r="QHW98" s="219"/>
      <c r="QHX98" s="219"/>
      <c r="QHY98" s="219"/>
      <c r="QHZ98" s="219"/>
      <c r="QIA98" s="219"/>
      <c r="QIB98" s="219"/>
      <c r="QIC98" s="219"/>
      <c r="QID98" s="219"/>
      <c r="QIE98" s="219"/>
      <c r="QIF98" s="219"/>
      <c r="QIG98" s="219"/>
      <c r="QIH98" s="219"/>
      <c r="QII98" s="219"/>
      <c r="QIJ98" s="219"/>
      <c r="QIK98" s="219"/>
      <c r="QIL98" s="219"/>
      <c r="QIM98" s="219"/>
      <c r="QIN98" s="219"/>
      <c r="QIO98" s="219"/>
      <c r="QIP98" s="219"/>
      <c r="QIQ98" s="219"/>
      <c r="QIR98" s="219"/>
      <c r="QIS98" s="219"/>
      <c r="QIT98" s="219"/>
      <c r="QIU98" s="219"/>
      <c r="QIV98" s="219"/>
      <c r="QIW98" s="219"/>
      <c r="QIX98" s="219"/>
      <c r="QIY98" s="219"/>
      <c r="QIZ98" s="219"/>
      <c r="QJA98" s="219"/>
      <c r="QJB98" s="219"/>
      <c r="QJC98" s="219"/>
      <c r="QJD98" s="219"/>
      <c r="QJE98" s="219"/>
      <c r="QJF98" s="219"/>
      <c r="QJG98" s="219"/>
      <c r="QJH98" s="219"/>
      <c r="QJI98" s="219"/>
      <c r="QJJ98" s="219"/>
      <c r="QJK98" s="219"/>
      <c r="QJL98" s="219"/>
      <c r="QJM98" s="219"/>
      <c r="QJN98" s="219"/>
      <c r="QJO98" s="219"/>
      <c r="QJP98" s="219"/>
      <c r="QJQ98" s="219"/>
      <c r="QJR98" s="219"/>
      <c r="QJS98" s="219"/>
      <c r="QJT98" s="219"/>
      <c r="QJU98" s="219"/>
      <c r="QJV98" s="219"/>
      <c r="QJW98" s="219"/>
      <c r="QJX98" s="219"/>
      <c r="QJY98" s="219"/>
      <c r="QJZ98" s="219"/>
      <c r="QKA98" s="219"/>
      <c r="QKB98" s="219"/>
      <c r="QKC98" s="219"/>
      <c r="QKD98" s="219"/>
      <c r="QKE98" s="219"/>
      <c r="QKF98" s="219"/>
      <c r="QKG98" s="219"/>
      <c r="QKH98" s="219"/>
      <c r="QKI98" s="219"/>
      <c r="QKJ98" s="219"/>
      <c r="QKK98" s="219"/>
      <c r="QKL98" s="219"/>
      <c r="QKM98" s="219"/>
      <c r="QKN98" s="219"/>
      <c r="QKO98" s="219"/>
      <c r="QKP98" s="219"/>
      <c r="QKQ98" s="219"/>
      <c r="QKR98" s="219"/>
      <c r="QKS98" s="219"/>
      <c r="QKT98" s="219"/>
      <c r="QKU98" s="219"/>
      <c r="QKV98" s="219"/>
      <c r="QKW98" s="219"/>
      <c r="QKX98" s="219"/>
      <c r="QKY98" s="219"/>
      <c r="QKZ98" s="219"/>
      <c r="QLA98" s="219"/>
      <c r="QLB98" s="219"/>
      <c r="QLC98" s="219"/>
      <c r="QLD98" s="219"/>
      <c r="QLE98" s="219"/>
      <c r="QLF98" s="219"/>
      <c r="QLG98" s="219"/>
      <c r="QLH98" s="219"/>
      <c r="QLI98" s="219"/>
      <c r="QLJ98" s="219"/>
      <c r="QLK98" s="219"/>
      <c r="QLL98" s="219"/>
      <c r="QLM98" s="219"/>
      <c r="QLN98" s="219"/>
      <c r="QLO98" s="219"/>
      <c r="QLP98" s="219"/>
      <c r="QLQ98" s="219"/>
      <c r="QLR98" s="219"/>
      <c r="QLS98" s="219"/>
      <c r="QLT98" s="219"/>
      <c r="QLU98" s="219"/>
      <c r="QLV98" s="219"/>
      <c r="QLW98" s="219"/>
      <c r="QLX98" s="219"/>
      <c r="QLY98" s="219"/>
      <c r="QLZ98" s="219"/>
      <c r="QMA98" s="219"/>
      <c r="QMB98" s="219"/>
      <c r="QMC98" s="219"/>
      <c r="QMD98" s="219"/>
      <c r="QME98" s="219"/>
      <c r="QMF98" s="219"/>
      <c r="QMG98" s="219"/>
      <c r="QMH98" s="219"/>
      <c r="QMI98" s="219"/>
      <c r="QMJ98" s="219"/>
      <c r="QMK98" s="219"/>
      <c r="QML98" s="219"/>
      <c r="QMM98" s="219"/>
      <c r="QMN98" s="219"/>
      <c r="QMO98" s="219"/>
      <c r="QMP98" s="219"/>
      <c r="QMQ98" s="219"/>
      <c r="QMR98" s="219"/>
      <c r="QMS98" s="219"/>
      <c r="QMT98" s="219"/>
      <c r="QMU98" s="219"/>
      <c r="QMV98" s="219"/>
      <c r="QMW98" s="219"/>
      <c r="QMX98" s="219"/>
      <c r="QMY98" s="219"/>
      <c r="QMZ98" s="219"/>
      <c r="QNA98" s="219"/>
      <c r="QNB98" s="219"/>
      <c r="QNC98" s="219"/>
      <c r="QND98" s="219"/>
      <c r="QNE98" s="219"/>
      <c r="QNF98" s="219"/>
      <c r="QNG98" s="219"/>
      <c r="QNH98" s="219"/>
      <c r="QNI98" s="219"/>
      <c r="QNJ98" s="219"/>
      <c r="QNK98" s="219"/>
      <c r="QNL98" s="219"/>
      <c r="QNM98" s="219"/>
      <c r="QNN98" s="219"/>
      <c r="QNO98" s="219"/>
      <c r="QNP98" s="219"/>
      <c r="QNQ98" s="219"/>
      <c r="QNR98" s="219"/>
      <c r="QNS98" s="219"/>
      <c r="QNT98" s="219"/>
      <c r="QNU98" s="219"/>
      <c r="QNV98" s="219"/>
      <c r="QNW98" s="219"/>
      <c r="QNX98" s="219"/>
      <c r="QNY98" s="219"/>
      <c r="QNZ98" s="219"/>
      <c r="QOA98" s="219"/>
      <c r="QOB98" s="219"/>
      <c r="QOC98" s="219"/>
      <c r="QOD98" s="219"/>
      <c r="QOE98" s="219"/>
      <c r="QOF98" s="219"/>
      <c r="QOG98" s="219"/>
      <c r="QOH98" s="219"/>
      <c r="QOI98" s="219"/>
      <c r="QOJ98" s="219"/>
      <c r="QOK98" s="219"/>
      <c r="QOL98" s="219"/>
      <c r="QOM98" s="219"/>
      <c r="QON98" s="219"/>
      <c r="QOO98" s="219"/>
      <c r="QOP98" s="219"/>
      <c r="QOQ98" s="219"/>
      <c r="QOR98" s="219"/>
      <c r="QOS98" s="219"/>
      <c r="QOT98" s="219"/>
      <c r="QOU98" s="219"/>
      <c r="QOV98" s="219"/>
      <c r="QOW98" s="219"/>
      <c r="QOX98" s="219"/>
      <c r="QOY98" s="219"/>
      <c r="QOZ98" s="219"/>
      <c r="QPA98" s="219"/>
      <c r="QPB98" s="219"/>
      <c r="QPC98" s="219"/>
      <c r="QPD98" s="219"/>
      <c r="QPE98" s="219"/>
      <c r="QPF98" s="219"/>
      <c r="QPG98" s="219"/>
      <c r="QPH98" s="219"/>
      <c r="QPI98" s="219"/>
      <c r="QPJ98" s="219"/>
      <c r="QPK98" s="219"/>
      <c r="QPL98" s="219"/>
      <c r="QPM98" s="219"/>
      <c r="QPN98" s="219"/>
      <c r="QPO98" s="219"/>
      <c r="QPP98" s="219"/>
      <c r="QPQ98" s="219"/>
      <c r="QPR98" s="219"/>
      <c r="QPS98" s="219"/>
      <c r="QPT98" s="219"/>
      <c r="QPU98" s="219"/>
      <c r="QPV98" s="219"/>
      <c r="QPW98" s="219"/>
      <c r="QPX98" s="219"/>
      <c r="QPY98" s="219"/>
      <c r="QPZ98" s="219"/>
      <c r="QQA98" s="219"/>
      <c r="QQB98" s="219"/>
      <c r="QQC98" s="219"/>
      <c r="QQD98" s="219"/>
      <c r="QQE98" s="219"/>
      <c r="QQF98" s="219"/>
      <c r="QQG98" s="219"/>
      <c r="QQH98" s="219"/>
      <c r="QQI98" s="219"/>
      <c r="QQJ98" s="219"/>
      <c r="QQK98" s="219"/>
      <c r="QQL98" s="219"/>
      <c r="QQM98" s="219"/>
      <c r="QQN98" s="219"/>
      <c r="QQO98" s="219"/>
      <c r="QQP98" s="219"/>
      <c r="QQQ98" s="219"/>
      <c r="QQR98" s="219"/>
      <c r="QQS98" s="219"/>
      <c r="QQT98" s="219"/>
      <c r="QQU98" s="219"/>
      <c r="QQV98" s="219"/>
      <c r="QQW98" s="219"/>
      <c r="QQX98" s="219"/>
      <c r="QQY98" s="219"/>
      <c r="QQZ98" s="219"/>
      <c r="QRA98" s="219"/>
      <c r="QRB98" s="219"/>
      <c r="QRC98" s="219"/>
      <c r="QRD98" s="219"/>
      <c r="QRE98" s="219"/>
      <c r="QRF98" s="219"/>
      <c r="QRG98" s="219"/>
      <c r="QRH98" s="219"/>
      <c r="QRI98" s="219"/>
      <c r="QRJ98" s="219"/>
      <c r="QRK98" s="219"/>
      <c r="QRL98" s="219"/>
      <c r="QRM98" s="219"/>
      <c r="QRN98" s="219"/>
      <c r="QRO98" s="219"/>
      <c r="QRP98" s="219"/>
      <c r="QRQ98" s="219"/>
      <c r="QRR98" s="219"/>
      <c r="QRS98" s="219"/>
      <c r="QRT98" s="219"/>
      <c r="QRU98" s="219"/>
      <c r="QRV98" s="219"/>
      <c r="QRW98" s="219"/>
      <c r="QRX98" s="219"/>
      <c r="QRY98" s="219"/>
      <c r="QRZ98" s="219"/>
      <c r="QSA98" s="219"/>
      <c r="QSB98" s="219"/>
      <c r="QSC98" s="219"/>
      <c r="QSD98" s="219"/>
      <c r="QSE98" s="219"/>
      <c r="QSF98" s="219"/>
      <c r="QSG98" s="219"/>
      <c r="QSH98" s="219"/>
      <c r="QSI98" s="219"/>
      <c r="QSJ98" s="219"/>
      <c r="QSK98" s="219"/>
      <c r="QSL98" s="219"/>
      <c r="QSM98" s="219"/>
      <c r="QSN98" s="219"/>
      <c r="QSO98" s="219"/>
      <c r="QSP98" s="219"/>
      <c r="QSQ98" s="219"/>
      <c r="QSR98" s="219"/>
      <c r="QSS98" s="219"/>
      <c r="QST98" s="219"/>
      <c r="QSU98" s="219"/>
      <c r="QSV98" s="219"/>
      <c r="QSW98" s="219"/>
      <c r="QSX98" s="219"/>
      <c r="QSY98" s="219"/>
      <c r="QSZ98" s="219"/>
      <c r="QTA98" s="219"/>
      <c r="QTB98" s="219"/>
      <c r="QTC98" s="219"/>
      <c r="QTD98" s="219"/>
      <c r="QTE98" s="219"/>
      <c r="QTF98" s="219"/>
      <c r="QTG98" s="219"/>
      <c r="QTH98" s="219"/>
      <c r="QTI98" s="219"/>
      <c r="QTJ98" s="219"/>
      <c r="QTK98" s="219"/>
      <c r="QTL98" s="219"/>
      <c r="QTM98" s="219"/>
      <c r="QTN98" s="219"/>
      <c r="QTO98" s="219"/>
      <c r="QTP98" s="219"/>
      <c r="QTQ98" s="219"/>
      <c r="QTR98" s="219"/>
      <c r="QTS98" s="219"/>
      <c r="QTT98" s="219"/>
      <c r="QTU98" s="219"/>
      <c r="QTV98" s="219"/>
      <c r="QTW98" s="219"/>
      <c r="QTX98" s="219"/>
      <c r="QTY98" s="219"/>
      <c r="QTZ98" s="219"/>
      <c r="QUA98" s="219"/>
      <c r="QUB98" s="219"/>
      <c r="QUC98" s="219"/>
      <c r="QUD98" s="219"/>
      <c r="QUE98" s="219"/>
      <c r="QUF98" s="219"/>
      <c r="QUG98" s="219"/>
      <c r="QUH98" s="219"/>
      <c r="QUI98" s="219"/>
      <c r="QUJ98" s="219"/>
      <c r="QUK98" s="219"/>
      <c r="QUL98" s="219"/>
      <c r="QUM98" s="219"/>
      <c r="QUN98" s="219"/>
      <c r="QUO98" s="219"/>
      <c r="QUP98" s="219"/>
      <c r="QUQ98" s="219"/>
      <c r="QUR98" s="219"/>
      <c r="QUS98" s="219"/>
      <c r="QUT98" s="219"/>
      <c r="QUU98" s="219"/>
      <c r="QUV98" s="219"/>
      <c r="QUW98" s="219"/>
      <c r="QUX98" s="219"/>
      <c r="QUY98" s="219"/>
      <c r="QUZ98" s="219"/>
      <c r="QVA98" s="219"/>
      <c r="QVB98" s="219"/>
      <c r="QVC98" s="219"/>
      <c r="QVD98" s="219"/>
      <c r="QVE98" s="219"/>
      <c r="QVF98" s="219"/>
      <c r="QVG98" s="219"/>
      <c r="QVH98" s="219"/>
      <c r="QVI98" s="219"/>
      <c r="QVJ98" s="219"/>
      <c r="QVK98" s="219"/>
      <c r="QVL98" s="219"/>
      <c r="QVM98" s="219"/>
      <c r="QVN98" s="219"/>
      <c r="QVO98" s="219"/>
      <c r="QVP98" s="219"/>
      <c r="QVQ98" s="219"/>
      <c r="QVR98" s="219"/>
      <c r="QVS98" s="219"/>
      <c r="QVT98" s="219"/>
      <c r="QVU98" s="219"/>
      <c r="QVV98" s="219"/>
      <c r="QVW98" s="219"/>
      <c r="QVX98" s="219"/>
      <c r="QVY98" s="219"/>
      <c r="QVZ98" s="219"/>
      <c r="QWA98" s="219"/>
      <c r="QWB98" s="219"/>
      <c r="QWC98" s="219"/>
      <c r="QWD98" s="219"/>
      <c r="QWE98" s="219"/>
      <c r="QWF98" s="219"/>
      <c r="QWG98" s="219"/>
      <c r="QWH98" s="219"/>
      <c r="QWI98" s="219"/>
      <c r="QWJ98" s="219"/>
      <c r="QWK98" s="219"/>
      <c r="QWL98" s="219"/>
      <c r="QWM98" s="219"/>
      <c r="QWN98" s="219"/>
      <c r="QWO98" s="219"/>
      <c r="QWP98" s="219"/>
      <c r="QWQ98" s="219"/>
      <c r="QWR98" s="219"/>
      <c r="QWS98" s="219"/>
      <c r="QWT98" s="219"/>
      <c r="QWU98" s="219"/>
      <c r="QWV98" s="219"/>
      <c r="QWW98" s="219"/>
      <c r="QWX98" s="219"/>
      <c r="QWY98" s="219"/>
      <c r="QWZ98" s="219"/>
      <c r="QXA98" s="219"/>
      <c r="QXB98" s="219"/>
      <c r="QXC98" s="219"/>
      <c r="QXD98" s="219"/>
      <c r="QXE98" s="219"/>
      <c r="QXF98" s="219"/>
      <c r="QXG98" s="219"/>
      <c r="QXH98" s="219"/>
      <c r="QXI98" s="219"/>
      <c r="QXJ98" s="219"/>
      <c r="QXK98" s="219"/>
      <c r="QXL98" s="219"/>
      <c r="QXM98" s="219"/>
      <c r="QXN98" s="219"/>
      <c r="QXO98" s="219"/>
      <c r="QXP98" s="219"/>
      <c r="QXQ98" s="219"/>
      <c r="QXR98" s="219"/>
      <c r="QXS98" s="219"/>
      <c r="QXT98" s="219"/>
      <c r="QXU98" s="219"/>
      <c r="QXV98" s="219"/>
      <c r="QXW98" s="219"/>
      <c r="QXX98" s="219"/>
      <c r="QXY98" s="219"/>
      <c r="QXZ98" s="219"/>
      <c r="QYA98" s="219"/>
      <c r="QYB98" s="219"/>
      <c r="QYC98" s="219"/>
      <c r="QYD98" s="219"/>
      <c r="QYE98" s="219"/>
      <c r="QYF98" s="219"/>
      <c r="QYG98" s="219"/>
      <c r="QYH98" s="219"/>
      <c r="QYI98" s="219"/>
      <c r="QYJ98" s="219"/>
      <c r="QYK98" s="219"/>
      <c r="QYL98" s="219"/>
      <c r="QYM98" s="219"/>
      <c r="QYN98" s="219"/>
      <c r="QYO98" s="219"/>
      <c r="QYP98" s="219"/>
      <c r="QYQ98" s="219"/>
      <c r="QYR98" s="219"/>
      <c r="QYS98" s="219"/>
      <c r="QYT98" s="219"/>
      <c r="QYU98" s="219"/>
      <c r="QYV98" s="219"/>
      <c r="QYW98" s="219"/>
      <c r="QYX98" s="219"/>
      <c r="QYY98" s="219"/>
      <c r="QYZ98" s="219"/>
      <c r="QZA98" s="219"/>
      <c r="QZB98" s="219"/>
      <c r="QZC98" s="219"/>
      <c r="QZD98" s="219"/>
      <c r="QZE98" s="219"/>
      <c r="QZF98" s="219"/>
      <c r="QZG98" s="219"/>
      <c r="QZH98" s="219"/>
      <c r="QZI98" s="219"/>
      <c r="QZJ98" s="219"/>
      <c r="QZK98" s="219"/>
      <c r="QZL98" s="219"/>
      <c r="QZM98" s="219"/>
      <c r="QZN98" s="219"/>
      <c r="QZO98" s="219"/>
      <c r="QZP98" s="219"/>
      <c r="QZQ98" s="219"/>
      <c r="QZR98" s="219"/>
      <c r="QZS98" s="219"/>
      <c r="QZT98" s="219"/>
      <c r="QZU98" s="219"/>
      <c r="QZV98" s="219"/>
      <c r="QZW98" s="219"/>
      <c r="QZX98" s="219"/>
      <c r="QZY98" s="219"/>
      <c r="QZZ98" s="219"/>
      <c r="RAA98" s="219"/>
      <c r="RAB98" s="219"/>
      <c r="RAC98" s="219"/>
      <c r="RAD98" s="219"/>
      <c r="RAE98" s="219"/>
      <c r="RAF98" s="219"/>
      <c r="RAG98" s="219"/>
      <c r="RAH98" s="219"/>
      <c r="RAI98" s="219"/>
      <c r="RAJ98" s="219"/>
      <c r="RAK98" s="219"/>
      <c r="RAL98" s="219"/>
      <c r="RAM98" s="219"/>
      <c r="RAN98" s="219"/>
      <c r="RAO98" s="219"/>
      <c r="RAP98" s="219"/>
      <c r="RAQ98" s="219"/>
      <c r="RAR98" s="219"/>
      <c r="RAS98" s="219"/>
      <c r="RAT98" s="219"/>
      <c r="RAU98" s="219"/>
      <c r="RAV98" s="219"/>
      <c r="RAW98" s="219"/>
      <c r="RAX98" s="219"/>
      <c r="RAY98" s="219"/>
      <c r="RAZ98" s="219"/>
      <c r="RBA98" s="219"/>
      <c r="RBB98" s="219"/>
      <c r="RBC98" s="219"/>
      <c r="RBD98" s="219"/>
      <c r="RBE98" s="219"/>
      <c r="RBF98" s="219"/>
      <c r="RBG98" s="219"/>
      <c r="RBH98" s="219"/>
      <c r="RBI98" s="219"/>
      <c r="RBJ98" s="219"/>
      <c r="RBK98" s="219"/>
      <c r="RBL98" s="219"/>
      <c r="RBM98" s="219"/>
      <c r="RBN98" s="219"/>
      <c r="RBO98" s="219"/>
      <c r="RBP98" s="219"/>
      <c r="RBQ98" s="219"/>
      <c r="RBR98" s="219"/>
      <c r="RBS98" s="219"/>
      <c r="RBT98" s="219"/>
      <c r="RBU98" s="219"/>
      <c r="RBV98" s="219"/>
      <c r="RBW98" s="219"/>
      <c r="RBX98" s="219"/>
      <c r="RBY98" s="219"/>
      <c r="RBZ98" s="219"/>
      <c r="RCA98" s="219"/>
      <c r="RCB98" s="219"/>
      <c r="RCC98" s="219"/>
      <c r="RCD98" s="219"/>
      <c r="RCE98" s="219"/>
      <c r="RCF98" s="219"/>
      <c r="RCG98" s="219"/>
      <c r="RCH98" s="219"/>
      <c r="RCI98" s="219"/>
      <c r="RCJ98" s="219"/>
      <c r="RCK98" s="219"/>
      <c r="RCL98" s="219"/>
      <c r="RCM98" s="219"/>
      <c r="RCN98" s="219"/>
      <c r="RCO98" s="219"/>
      <c r="RCP98" s="219"/>
      <c r="RCQ98" s="219"/>
      <c r="RCR98" s="219"/>
      <c r="RCS98" s="219"/>
      <c r="RCT98" s="219"/>
      <c r="RCU98" s="219"/>
      <c r="RCV98" s="219"/>
      <c r="RCW98" s="219"/>
      <c r="RCX98" s="219"/>
      <c r="RCY98" s="219"/>
      <c r="RCZ98" s="219"/>
      <c r="RDA98" s="219"/>
      <c r="RDB98" s="219"/>
      <c r="RDC98" s="219"/>
      <c r="RDD98" s="219"/>
      <c r="RDE98" s="219"/>
      <c r="RDF98" s="219"/>
      <c r="RDG98" s="219"/>
      <c r="RDH98" s="219"/>
      <c r="RDI98" s="219"/>
      <c r="RDJ98" s="219"/>
      <c r="RDK98" s="219"/>
      <c r="RDL98" s="219"/>
      <c r="RDM98" s="219"/>
      <c r="RDN98" s="219"/>
      <c r="RDO98" s="219"/>
      <c r="RDP98" s="219"/>
      <c r="RDQ98" s="219"/>
      <c r="RDR98" s="219"/>
      <c r="RDS98" s="219"/>
      <c r="RDT98" s="219"/>
      <c r="RDU98" s="219"/>
      <c r="RDV98" s="219"/>
      <c r="RDW98" s="219"/>
      <c r="RDX98" s="219"/>
      <c r="RDY98" s="219"/>
      <c r="RDZ98" s="219"/>
      <c r="REA98" s="219"/>
      <c r="REB98" s="219"/>
      <c r="REC98" s="219"/>
      <c r="RED98" s="219"/>
      <c r="REE98" s="219"/>
      <c r="REF98" s="219"/>
      <c r="REG98" s="219"/>
      <c r="REH98" s="219"/>
      <c r="REI98" s="219"/>
      <c r="REJ98" s="219"/>
      <c r="REK98" s="219"/>
      <c r="REL98" s="219"/>
      <c r="REM98" s="219"/>
      <c r="REN98" s="219"/>
      <c r="REO98" s="219"/>
      <c r="REP98" s="219"/>
      <c r="REQ98" s="219"/>
      <c r="RER98" s="219"/>
      <c r="RES98" s="219"/>
      <c r="RET98" s="219"/>
      <c r="REU98" s="219"/>
      <c r="REV98" s="219"/>
      <c r="REW98" s="219"/>
      <c r="REX98" s="219"/>
      <c r="REY98" s="219"/>
      <c r="REZ98" s="219"/>
      <c r="RFA98" s="219"/>
      <c r="RFB98" s="219"/>
      <c r="RFC98" s="219"/>
      <c r="RFD98" s="219"/>
      <c r="RFE98" s="219"/>
      <c r="RFF98" s="219"/>
      <c r="RFG98" s="219"/>
      <c r="RFH98" s="219"/>
      <c r="RFI98" s="219"/>
      <c r="RFJ98" s="219"/>
      <c r="RFK98" s="219"/>
      <c r="RFL98" s="219"/>
      <c r="RFM98" s="219"/>
      <c r="RFN98" s="219"/>
      <c r="RFO98" s="219"/>
      <c r="RFP98" s="219"/>
      <c r="RFQ98" s="219"/>
      <c r="RFR98" s="219"/>
      <c r="RFS98" s="219"/>
      <c r="RFT98" s="219"/>
      <c r="RFU98" s="219"/>
      <c r="RFV98" s="219"/>
      <c r="RFW98" s="219"/>
      <c r="RFX98" s="219"/>
      <c r="RFY98" s="219"/>
      <c r="RFZ98" s="219"/>
      <c r="RGA98" s="219"/>
      <c r="RGB98" s="219"/>
      <c r="RGC98" s="219"/>
      <c r="RGD98" s="219"/>
      <c r="RGE98" s="219"/>
      <c r="RGF98" s="219"/>
      <c r="RGG98" s="219"/>
      <c r="RGH98" s="219"/>
      <c r="RGI98" s="219"/>
      <c r="RGJ98" s="219"/>
      <c r="RGK98" s="219"/>
      <c r="RGL98" s="219"/>
      <c r="RGM98" s="219"/>
      <c r="RGN98" s="219"/>
      <c r="RGO98" s="219"/>
      <c r="RGP98" s="219"/>
      <c r="RGQ98" s="219"/>
      <c r="RGR98" s="219"/>
      <c r="RGS98" s="219"/>
      <c r="RGT98" s="219"/>
      <c r="RGU98" s="219"/>
      <c r="RGV98" s="219"/>
      <c r="RGW98" s="219"/>
      <c r="RGX98" s="219"/>
      <c r="RGY98" s="219"/>
      <c r="RGZ98" s="219"/>
      <c r="RHA98" s="219"/>
      <c r="RHB98" s="219"/>
      <c r="RHC98" s="219"/>
      <c r="RHD98" s="219"/>
      <c r="RHE98" s="219"/>
      <c r="RHF98" s="219"/>
      <c r="RHG98" s="219"/>
      <c r="RHH98" s="219"/>
      <c r="RHI98" s="219"/>
      <c r="RHJ98" s="219"/>
      <c r="RHK98" s="219"/>
      <c r="RHL98" s="219"/>
      <c r="RHM98" s="219"/>
      <c r="RHN98" s="219"/>
      <c r="RHO98" s="219"/>
      <c r="RHP98" s="219"/>
      <c r="RHQ98" s="219"/>
      <c r="RHR98" s="219"/>
      <c r="RHS98" s="219"/>
      <c r="RHT98" s="219"/>
      <c r="RHU98" s="219"/>
      <c r="RHV98" s="219"/>
      <c r="RHW98" s="219"/>
      <c r="RHX98" s="219"/>
      <c r="RHY98" s="219"/>
      <c r="RHZ98" s="219"/>
      <c r="RIA98" s="219"/>
      <c r="RIB98" s="219"/>
      <c r="RIC98" s="219"/>
      <c r="RID98" s="219"/>
      <c r="RIE98" s="219"/>
      <c r="RIF98" s="219"/>
      <c r="RIG98" s="219"/>
      <c r="RIH98" s="219"/>
      <c r="RII98" s="219"/>
      <c r="RIJ98" s="219"/>
      <c r="RIK98" s="219"/>
      <c r="RIL98" s="219"/>
      <c r="RIM98" s="219"/>
      <c r="RIN98" s="219"/>
      <c r="RIO98" s="219"/>
      <c r="RIP98" s="219"/>
      <c r="RIQ98" s="219"/>
      <c r="RIR98" s="219"/>
      <c r="RIS98" s="219"/>
      <c r="RIT98" s="219"/>
      <c r="RIU98" s="219"/>
      <c r="RIV98" s="219"/>
      <c r="RIW98" s="219"/>
      <c r="RIX98" s="219"/>
      <c r="RIY98" s="219"/>
      <c r="RIZ98" s="219"/>
      <c r="RJA98" s="219"/>
      <c r="RJB98" s="219"/>
      <c r="RJC98" s="219"/>
      <c r="RJD98" s="219"/>
      <c r="RJE98" s="219"/>
      <c r="RJF98" s="219"/>
      <c r="RJG98" s="219"/>
      <c r="RJH98" s="219"/>
      <c r="RJI98" s="219"/>
      <c r="RJJ98" s="219"/>
      <c r="RJK98" s="219"/>
      <c r="RJL98" s="219"/>
      <c r="RJM98" s="219"/>
      <c r="RJN98" s="219"/>
      <c r="RJO98" s="219"/>
      <c r="RJP98" s="219"/>
      <c r="RJQ98" s="219"/>
      <c r="RJR98" s="219"/>
      <c r="RJS98" s="219"/>
      <c r="RJT98" s="219"/>
      <c r="RJU98" s="219"/>
      <c r="RJV98" s="219"/>
      <c r="RJW98" s="219"/>
      <c r="RJX98" s="219"/>
      <c r="RJY98" s="219"/>
      <c r="RJZ98" s="219"/>
      <c r="RKA98" s="219"/>
      <c r="RKB98" s="219"/>
      <c r="RKC98" s="219"/>
      <c r="RKD98" s="219"/>
      <c r="RKE98" s="219"/>
      <c r="RKF98" s="219"/>
      <c r="RKG98" s="219"/>
      <c r="RKH98" s="219"/>
      <c r="RKI98" s="219"/>
      <c r="RKJ98" s="219"/>
      <c r="RKK98" s="219"/>
      <c r="RKL98" s="219"/>
      <c r="RKM98" s="219"/>
      <c r="RKN98" s="219"/>
      <c r="RKO98" s="219"/>
      <c r="RKP98" s="219"/>
      <c r="RKQ98" s="219"/>
      <c r="RKR98" s="219"/>
      <c r="RKS98" s="219"/>
      <c r="RKT98" s="219"/>
      <c r="RKU98" s="219"/>
      <c r="RKV98" s="219"/>
      <c r="RKW98" s="219"/>
      <c r="RKX98" s="219"/>
      <c r="RKY98" s="219"/>
      <c r="RKZ98" s="219"/>
      <c r="RLA98" s="219"/>
      <c r="RLB98" s="219"/>
      <c r="RLC98" s="219"/>
      <c r="RLD98" s="219"/>
      <c r="RLE98" s="219"/>
      <c r="RLF98" s="219"/>
      <c r="RLG98" s="219"/>
      <c r="RLH98" s="219"/>
      <c r="RLI98" s="219"/>
      <c r="RLJ98" s="219"/>
      <c r="RLK98" s="219"/>
      <c r="RLL98" s="219"/>
      <c r="RLM98" s="219"/>
      <c r="RLN98" s="219"/>
      <c r="RLO98" s="219"/>
      <c r="RLP98" s="219"/>
      <c r="RLQ98" s="219"/>
      <c r="RLR98" s="219"/>
      <c r="RLS98" s="219"/>
      <c r="RLT98" s="219"/>
      <c r="RLU98" s="219"/>
      <c r="RLV98" s="219"/>
      <c r="RLW98" s="219"/>
      <c r="RLX98" s="219"/>
      <c r="RLY98" s="219"/>
      <c r="RLZ98" s="219"/>
      <c r="RMA98" s="219"/>
      <c r="RMB98" s="219"/>
      <c r="RMC98" s="219"/>
      <c r="RMD98" s="219"/>
      <c r="RME98" s="219"/>
      <c r="RMF98" s="219"/>
      <c r="RMG98" s="219"/>
      <c r="RMH98" s="219"/>
      <c r="RMI98" s="219"/>
      <c r="RMJ98" s="219"/>
      <c r="RMK98" s="219"/>
      <c r="RML98" s="219"/>
      <c r="RMM98" s="219"/>
      <c r="RMN98" s="219"/>
      <c r="RMO98" s="219"/>
      <c r="RMP98" s="219"/>
      <c r="RMQ98" s="219"/>
      <c r="RMR98" s="219"/>
      <c r="RMS98" s="219"/>
      <c r="RMT98" s="219"/>
      <c r="RMU98" s="219"/>
      <c r="RMV98" s="219"/>
      <c r="RMW98" s="219"/>
      <c r="RMX98" s="219"/>
      <c r="RMY98" s="219"/>
      <c r="RMZ98" s="219"/>
      <c r="RNA98" s="219"/>
      <c r="RNB98" s="219"/>
      <c r="RNC98" s="219"/>
      <c r="RND98" s="219"/>
      <c r="RNE98" s="219"/>
      <c r="RNF98" s="219"/>
      <c r="RNG98" s="219"/>
      <c r="RNH98" s="219"/>
      <c r="RNI98" s="219"/>
      <c r="RNJ98" s="219"/>
      <c r="RNK98" s="219"/>
      <c r="RNL98" s="219"/>
      <c r="RNM98" s="219"/>
      <c r="RNN98" s="219"/>
      <c r="RNO98" s="219"/>
      <c r="RNP98" s="219"/>
      <c r="RNQ98" s="219"/>
      <c r="RNR98" s="219"/>
      <c r="RNS98" s="219"/>
      <c r="RNT98" s="219"/>
      <c r="RNU98" s="219"/>
      <c r="RNV98" s="219"/>
      <c r="RNW98" s="219"/>
      <c r="RNX98" s="219"/>
      <c r="RNY98" s="219"/>
      <c r="RNZ98" s="219"/>
      <c r="ROA98" s="219"/>
      <c r="ROB98" s="219"/>
      <c r="ROC98" s="219"/>
      <c r="ROD98" s="219"/>
      <c r="ROE98" s="219"/>
      <c r="ROF98" s="219"/>
      <c r="ROG98" s="219"/>
      <c r="ROH98" s="219"/>
      <c r="ROI98" s="219"/>
      <c r="ROJ98" s="219"/>
      <c r="ROK98" s="219"/>
      <c r="ROL98" s="219"/>
      <c r="ROM98" s="219"/>
      <c r="RON98" s="219"/>
      <c r="ROO98" s="219"/>
      <c r="ROP98" s="219"/>
      <c r="ROQ98" s="219"/>
      <c r="ROR98" s="219"/>
      <c r="ROS98" s="219"/>
      <c r="ROT98" s="219"/>
      <c r="ROU98" s="219"/>
      <c r="ROV98" s="219"/>
      <c r="ROW98" s="219"/>
      <c r="ROX98" s="219"/>
      <c r="ROY98" s="219"/>
      <c r="ROZ98" s="219"/>
      <c r="RPA98" s="219"/>
      <c r="RPB98" s="219"/>
      <c r="RPC98" s="219"/>
      <c r="RPD98" s="219"/>
      <c r="RPE98" s="219"/>
      <c r="RPF98" s="219"/>
      <c r="RPG98" s="219"/>
      <c r="RPH98" s="219"/>
      <c r="RPI98" s="219"/>
      <c r="RPJ98" s="219"/>
      <c r="RPK98" s="219"/>
      <c r="RPL98" s="219"/>
      <c r="RPM98" s="219"/>
      <c r="RPN98" s="219"/>
      <c r="RPO98" s="219"/>
      <c r="RPP98" s="219"/>
      <c r="RPQ98" s="219"/>
      <c r="RPR98" s="219"/>
      <c r="RPS98" s="219"/>
      <c r="RPT98" s="219"/>
      <c r="RPU98" s="219"/>
      <c r="RPV98" s="219"/>
      <c r="RPW98" s="219"/>
      <c r="RPX98" s="219"/>
      <c r="RPY98" s="219"/>
      <c r="RPZ98" s="219"/>
      <c r="RQA98" s="219"/>
      <c r="RQB98" s="219"/>
      <c r="RQC98" s="219"/>
      <c r="RQD98" s="219"/>
      <c r="RQE98" s="219"/>
      <c r="RQF98" s="219"/>
      <c r="RQG98" s="219"/>
      <c r="RQH98" s="219"/>
      <c r="RQI98" s="219"/>
      <c r="RQJ98" s="219"/>
      <c r="RQK98" s="219"/>
      <c r="RQL98" s="219"/>
      <c r="RQM98" s="219"/>
      <c r="RQN98" s="219"/>
      <c r="RQO98" s="219"/>
      <c r="RQP98" s="219"/>
      <c r="RQQ98" s="219"/>
      <c r="RQR98" s="219"/>
      <c r="RQS98" s="219"/>
      <c r="RQT98" s="219"/>
      <c r="RQU98" s="219"/>
      <c r="RQV98" s="219"/>
      <c r="RQW98" s="219"/>
      <c r="RQX98" s="219"/>
      <c r="RQY98" s="219"/>
      <c r="RQZ98" s="219"/>
      <c r="RRA98" s="219"/>
      <c r="RRB98" s="219"/>
      <c r="RRC98" s="219"/>
      <c r="RRD98" s="219"/>
      <c r="RRE98" s="219"/>
      <c r="RRF98" s="219"/>
      <c r="RRG98" s="219"/>
      <c r="RRH98" s="219"/>
      <c r="RRI98" s="219"/>
      <c r="RRJ98" s="219"/>
      <c r="RRK98" s="219"/>
      <c r="RRL98" s="219"/>
      <c r="RRM98" s="219"/>
      <c r="RRN98" s="219"/>
      <c r="RRO98" s="219"/>
      <c r="RRP98" s="219"/>
      <c r="RRQ98" s="219"/>
      <c r="RRR98" s="219"/>
      <c r="RRS98" s="219"/>
      <c r="RRT98" s="219"/>
      <c r="RRU98" s="219"/>
      <c r="RRV98" s="219"/>
      <c r="RRW98" s="219"/>
      <c r="RRX98" s="219"/>
      <c r="RRY98" s="219"/>
      <c r="RRZ98" s="219"/>
      <c r="RSA98" s="219"/>
      <c r="RSB98" s="219"/>
      <c r="RSC98" s="219"/>
      <c r="RSD98" s="219"/>
      <c r="RSE98" s="219"/>
      <c r="RSF98" s="219"/>
      <c r="RSG98" s="219"/>
      <c r="RSH98" s="219"/>
      <c r="RSI98" s="219"/>
      <c r="RSJ98" s="219"/>
      <c r="RSK98" s="219"/>
      <c r="RSL98" s="219"/>
      <c r="RSM98" s="219"/>
      <c r="RSN98" s="219"/>
      <c r="RSO98" s="219"/>
      <c r="RSP98" s="219"/>
      <c r="RSQ98" s="219"/>
      <c r="RSR98" s="219"/>
      <c r="RSS98" s="219"/>
      <c r="RST98" s="219"/>
      <c r="RSU98" s="219"/>
      <c r="RSV98" s="219"/>
      <c r="RSW98" s="219"/>
      <c r="RSX98" s="219"/>
      <c r="RSY98" s="219"/>
      <c r="RSZ98" s="219"/>
      <c r="RTA98" s="219"/>
      <c r="RTB98" s="219"/>
      <c r="RTC98" s="219"/>
      <c r="RTD98" s="219"/>
      <c r="RTE98" s="219"/>
      <c r="RTF98" s="219"/>
      <c r="RTG98" s="219"/>
      <c r="RTH98" s="219"/>
      <c r="RTI98" s="219"/>
      <c r="RTJ98" s="219"/>
      <c r="RTK98" s="219"/>
      <c r="RTL98" s="219"/>
      <c r="RTM98" s="219"/>
      <c r="RTN98" s="219"/>
      <c r="RTO98" s="219"/>
      <c r="RTP98" s="219"/>
      <c r="RTQ98" s="219"/>
      <c r="RTR98" s="219"/>
      <c r="RTS98" s="219"/>
      <c r="RTT98" s="219"/>
      <c r="RTU98" s="219"/>
      <c r="RTV98" s="219"/>
      <c r="RTW98" s="219"/>
      <c r="RTX98" s="219"/>
      <c r="RTY98" s="219"/>
      <c r="RTZ98" s="219"/>
      <c r="RUA98" s="219"/>
      <c r="RUB98" s="219"/>
      <c r="RUC98" s="219"/>
      <c r="RUD98" s="219"/>
      <c r="RUE98" s="219"/>
      <c r="RUF98" s="219"/>
      <c r="RUG98" s="219"/>
      <c r="RUH98" s="219"/>
      <c r="RUI98" s="219"/>
      <c r="RUJ98" s="219"/>
      <c r="RUK98" s="219"/>
      <c r="RUL98" s="219"/>
      <c r="RUM98" s="219"/>
      <c r="RUN98" s="219"/>
      <c r="RUO98" s="219"/>
      <c r="RUP98" s="219"/>
      <c r="RUQ98" s="219"/>
      <c r="RUR98" s="219"/>
      <c r="RUS98" s="219"/>
      <c r="RUT98" s="219"/>
      <c r="RUU98" s="219"/>
      <c r="RUV98" s="219"/>
      <c r="RUW98" s="219"/>
      <c r="RUX98" s="219"/>
      <c r="RUY98" s="219"/>
      <c r="RUZ98" s="219"/>
      <c r="RVA98" s="219"/>
      <c r="RVB98" s="219"/>
      <c r="RVC98" s="219"/>
      <c r="RVD98" s="219"/>
      <c r="RVE98" s="219"/>
      <c r="RVF98" s="219"/>
      <c r="RVG98" s="219"/>
      <c r="RVH98" s="219"/>
      <c r="RVI98" s="219"/>
      <c r="RVJ98" s="219"/>
      <c r="RVK98" s="219"/>
      <c r="RVL98" s="219"/>
      <c r="RVM98" s="219"/>
      <c r="RVN98" s="219"/>
      <c r="RVO98" s="219"/>
      <c r="RVP98" s="219"/>
      <c r="RVQ98" s="219"/>
      <c r="RVR98" s="219"/>
      <c r="RVS98" s="219"/>
      <c r="RVT98" s="219"/>
      <c r="RVU98" s="219"/>
      <c r="RVV98" s="219"/>
      <c r="RVW98" s="219"/>
      <c r="RVX98" s="219"/>
      <c r="RVY98" s="219"/>
      <c r="RVZ98" s="219"/>
      <c r="RWA98" s="219"/>
      <c r="RWB98" s="219"/>
      <c r="RWC98" s="219"/>
      <c r="RWD98" s="219"/>
      <c r="RWE98" s="219"/>
      <c r="RWF98" s="219"/>
      <c r="RWG98" s="219"/>
      <c r="RWH98" s="219"/>
      <c r="RWI98" s="219"/>
      <c r="RWJ98" s="219"/>
      <c r="RWK98" s="219"/>
      <c r="RWL98" s="219"/>
      <c r="RWM98" s="219"/>
      <c r="RWN98" s="219"/>
      <c r="RWO98" s="219"/>
      <c r="RWP98" s="219"/>
      <c r="RWQ98" s="219"/>
      <c r="RWR98" s="219"/>
      <c r="RWS98" s="219"/>
      <c r="RWT98" s="219"/>
      <c r="RWU98" s="219"/>
      <c r="RWV98" s="219"/>
      <c r="RWW98" s="219"/>
      <c r="RWX98" s="219"/>
      <c r="RWY98" s="219"/>
      <c r="RWZ98" s="219"/>
      <c r="RXA98" s="219"/>
      <c r="RXB98" s="219"/>
      <c r="RXC98" s="219"/>
      <c r="RXD98" s="219"/>
      <c r="RXE98" s="219"/>
      <c r="RXF98" s="219"/>
      <c r="RXG98" s="219"/>
      <c r="RXH98" s="219"/>
      <c r="RXI98" s="219"/>
      <c r="RXJ98" s="219"/>
      <c r="RXK98" s="219"/>
      <c r="RXL98" s="219"/>
      <c r="RXM98" s="219"/>
      <c r="RXN98" s="219"/>
      <c r="RXO98" s="219"/>
      <c r="RXP98" s="219"/>
      <c r="RXQ98" s="219"/>
      <c r="RXR98" s="219"/>
      <c r="RXS98" s="219"/>
      <c r="RXT98" s="219"/>
      <c r="RXU98" s="219"/>
      <c r="RXV98" s="219"/>
      <c r="RXW98" s="219"/>
      <c r="RXX98" s="219"/>
      <c r="RXY98" s="219"/>
      <c r="RXZ98" s="219"/>
      <c r="RYA98" s="219"/>
      <c r="RYB98" s="219"/>
      <c r="RYC98" s="219"/>
      <c r="RYD98" s="219"/>
      <c r="RYE98" s="219"/>
      <c r="RYF98" s="219"/>
      <c r="RYG98" s="219"/>
      <c r="RYH98" s="219"/>
      <c r="RYI98" s="219"/>
      <c r="RYJ98" s="219"/>
      <c r="RYK98" s="219"/>
      <c r="RYL98" s="219"/>
      <c r="RYM98" s="219"/>
      <c r="RYN98" s="219"/>
      <c r="RYO98" s="219"/>
      <c r="RYP98" s="219"/>
      <c r="RYQ98" s="219"/>
      <c r="RYR98" s="219"/>
      <c r="RYS98" s="219"/>
      <c r="RYT98" s="219"/>
      <c r="RYU98" s="219"/>
      <c r="RYV98" s="219"/>
      <c r="RYW98" s="219"/>
      <c r="RYX98" s="219"/>
      <c r="RYY98" s="219"/>
      <c r="RYZ98" s="219"/>
      <c r="RZA98" s="219"/>
      <c r="RZB98" s="219"/>
      <c r="RZC98" s="219"/>
      <c r="RZD98" s="219"/>
      <c r="RZE98" s="219"/>
      <c r="RZF98" s="219"/>
      <c r="RZG98" s="219"/>
      <c r="RZH98" s="219"/>
      <c r="RZI98" s="219"/>
      <c r="RZJ98" s="219"/>
      <c r="RZK98" s="219"/>
      <c r="RZL98" s="219"/>
      <c r="RZM98" s="219"/>
      <c r="RZN98" s="219"/>
      <c r="RZO98" s="219"/>
      <c r="RZP98" s="219"/>
      <c r="RZQ98" s="219"/>
      <c r="RZR98" s="219"/>
      <c r="RZS98" s="219"/>
      <c r="RZT98" s="219"/>
      <c r="RZU98" s="219"/>
      <c r="RZV98" s="219"/>
      <c r="RZW98" s="219"/>
      <c r="RZX98" s="219"/>
      <c r="RZY98" s="219"/>
      <c r="RZZ98" s="219"/>
      <c r="SAA98" s="219"/>
      <c r="SAB98" s="219"/>
      <c r="SAC98" s="219"/>
      <c r="SAD98" s="219"/>
      <c r="SAE98" s="219"/>
      <c r="SAF98" s="219"/>
      <c r="SAG98" s="219"/>
      <c r="SAH98" s="219"/>
      <c r="SAI98" s="219"/>
      <c r="SAJ98" s="219"/>
      <c r="SAK98" s="219"/>
      <c r="SAL98" s="219"/>
      <c r="SAM98" s="219"/>
      <c r="SAN98" s="219"/>
      <c r="SAO98" s="219"/>
      <c r="SAP98" s="219"/>
      <c r="SAQ98" s="219"/>
      <c r="SAR98" s="219"/>
      <c r="SAS98" s="219"/>
      <c r="SAT98" s="219"/>
      <c r="SAU98" s="219"/>
      <c r="SAV98" s="219"/>
      <c r="SAW98" s="219"/>
      <c r="SAX98" s="219"/>
      <c r="SAY98" s="219"/>
      <c r="SAZ98" s="219"/>
      <c r="SBA98" s="219"/>
      <c r="SBB98" s="219"/>
      <c r="SBC98" s="219"/>
      <c r="SBD98" s="219"/>
      <c r="SBE98" s="219"/>
      <c r="SBF98" s="219"/>
      <c r="SBG98" s="219"/>
      <c r="SBH98" s="219"/>
      <c r="SBI98" s="219"/>
      <c r="SBJ98" s="219"/>
      <c r="SBK98" s="219"/>
      <c r="SBL98" s="219"/>
      <c r="SBM98" s="219"/>
      <c r="SBN98" s="219"/>
      <c r="SBO98" s="219"/>
      <c r="SBP98" s="219"/>
      <c r="SBQ98" s="219"/>
      <c r="SBR98" s="219"/>
      <c r="SBS98" s="219"/>
      <c r="SBT98" s="219"/>
      <c r="SBU98" s="219"/>
      <c r="SBV98" s="219"/>
      <c r="SBW98" s="219"/>
      <c r="SBX98" s="219"/>
      <c r="SBY98" s="219"/>
      <c r="SBZ98" s="219"/>
      <c r="SCA98" s="219"/>
      <c r="SCB98" s="219"/>
      <c r="SCC98" s="219"/>
      <c r="SCD98" s="219"/>
      <c r="SCE98" s="219"/>
      <c r="SCF98" s="219"/>
      <c r="SCG98" s="219"/>
      <c r="SCH98" s="219"/>
      <c r="SCI98" s="219"/>
      <c r="SCJ98" s="219"/>
      <c r="SCK98" s="219"/>
      <c r="SCL98" s="219"/>
      <c r="SCM98" s="219"/>
      <c r="SCN98" s="219"/>
      <c r="SCO98" s="219"/>
      <c r="SCP98" s="219"/>
      <c r="SCQ98" s="219"/>
      <c r="SCR98" s="219"/>
      <c r="SCS98" s="219"/>
      <c r="SCT98" s="219"/>
      <c r="SCU98" s="219"/>
      <c r="SCV98" s="219"/>
      <c r="SCW98" s="219"/>
      <c r="SCX98" s="219"/>
      <c r="SCY98" s="219"/>
      <c r="SCZ98" s="219"/>
      <c r="SDA98" s="219"/>
      <c r="SDB98" s="219"/>
      <c r="SDC98" s="219"/>
      <c r="SDD98" s="219"/>
      <c r="SDE98" s="219"/>
      <c r="SDF98" s="219"/>
      <c r="SDG98" s="219"/>
      <c r="SDH98" s="219"/>
      <c r="SDI98" s="219"/>
      <c r="SDJ98" s="219"/>
      <c r="SDK98" s="219"/>
      <c r="SDL98" s="219"/>
      <c r="SDM98" s="219"/>
      <c r="SDN98" s="219"/>
      <c r="SDO98" s="219"/>
      <c r="SDP98" s="219"/>
      <c r="SDQ98" s="219"/>
      <c r="SDR98" s="219"/>
      <c r="SDS98" s="219"/>
      <c r="SDT98" s="219"/>
      <c r="SDU98" s="219"/>
      <c r="SDV98" s="219"/>
      <c r="SDW98" s="219"/>
      <c r="SDX98" s="219"/>
      <c r="SDY98" s="219"/>
      <c r="SDZ98" s="219"/>
      <c r="SEA98" s="219"/>
      <c r="SEB98" s="219"/>
      <c r="SEC98" s="219"/>
      <c r="SED98" s="219"/>
      <c r="SEE98" s="219"/>
      <c r="SEF98" s="219"/>
      <c r="SEG98" s="219"/>
      <c r="SEH98" s="219"/>
      <c r="SEI98" s="219"/>
      <c r="SEJ98" s="219"/>
      <c r="SEK98" s="219"/>
      <c r="SEL98" s="219"/>
      <c r="SEM98" s="219"/>
      <c r="SEN98" s="219"/>
      <c r="SEO98" s="219"/>
      <c r="SEP98" s="219"/>
      <c r="SEQ98" s="219"/>
      <c r="SER98" s="219"/>
      <c r="SES98" s="219"/>
      <c r="SET98" s="219"/>
      <c r="SEU98" s="219"/>
      <c r="SEV98" s="219"/>
      <c r="SEW98" s="219"/>
      <c r="SEX98" s="219"/>
      <c r="SEY98" s="219"/>
      <c r="SEZ98" s="219"/>
      <c r="SFA98" s="219"/>
      <c r="SFB98" s="219"/>
      <c r="SFC98" s="219"/>
      <c r="SFD98" s="219"/>
      <c r="SFE98" s="219"/>
      <c r="SFF98" s="219"/>
      <c r="SFG98" s="219"/>
      <c r="SFH98" s="219"/>
      <c r="SFI98" s="219"/>
      <c r="SFJ98" s="219"/>
      <c r="SFK98" s="219"/>
      <c r="SFL98" s="219"/>
      <c r="SFM98" s="219"/>
      <c r="SFN98" s="219"/>
      <c r="SFO98" s="219"/>
      <c r="SFP98" s="219"/>
      <c r="SFQ98" s="219"/>
      <c r="SFR98" s="219"/>
      <c r="SFS98" s="219"/>
      <c r="SFT98" s="219"/>
      <c r="SFU98" s="219"/>
      <c r="SFV98" s="219"/>
      <c r="SFW98" s="219"/>
      <c r="SFX98" s="219"/>
      <c r="SFY98" s="219"/>
      <c r="SFZ98" s="219"/>
      <c r="SGA98" s="219"/>
      <c r="SGB98" s="219"/>
      <c r="SGC98" s="219"/>
      <c r="SGD98" s="219"/>
      <c r="SGE98" s="219"/>
      <c r="SGF98" s="219"/>
      <c r="SGG98" s="219"/>
      <c r="SGH98" s="219"/>
      <c r="SGI98" s="219"/>
      <c r="SGJ98" s="219"/>
      <c r="SGK98" s="219"/>
      <c r="SGL98" s="219"/>
      <c r="SGM98" s="219"/>
      <c r="SGN98" s="219"/>
      <c r="SGO98" s="219"/>
      <c r="SGP98" s="219"/>
      <c r="SGQ98" s="219"/>
      <c r="SGR98" s="219"/>
      <c r="SGS98" s="219"/>
      <c r="SGT98" s="219"/>
      <c r="SGU98" s="219"/>
      <c r="SGV98" s="219"/>
      <c r="SGW98" s="219"/>
      <c r="SGX98" s="219"/>
      <c r="SGY98" s="219"/>
      <c r="SGZ98" s="219"/>
      <c r="SHA98" s="219"/>
      <c r="SHB98" s="219"/>
      <c r="SHC98" s="219"/>
      <c r="SHD98" s="219"/>
      <c r="SHE98" s="219"/>
      <c r="SHF98" s="219"/>
      <c r="SHG98" s="219"/>
      <c r="SHH98" s="219"/>
      <c r="SHI98" s="219"/>
      <c r="SHJ98" s="219"/>
      <c r="SHK98" s="219"/>
      <c r="SHL98" s="219"/>
      <c r="SHM98" s="219"/>
      <c r="SHN98" s="219"/>
      <c r="SHO98" s="219"/>
      <c r="SHP98" s="219"/>
      <c r="SHQ98" s="219"/>
      <c r="SHR98" s="219"/>
      <c r="SHS98" s="219"/>
      <c r="SHT98" s="219"/>
      <c r="SHU98" s="219"/>
      <c r="SHV98" s="219"/>
      <c r="SHW98" s="219"/>
      <c r="SHX98" s="219"/>
      <c r="SHY98" s="219"/>
      <c r="SHZ98" s="219"/>
      <c r="SIA98" s="219"/>
      <c r="SIB98" s="219"/>
      <c r="SIC98" s="219"/>
      <c r="SID98" s="219"/>
      <c r="SIE98" s="219"/>
      <c r="SIF98" s="219"/>
      <c r="SIG98" s="219"/>
      <c r="SIH98" s="219"/>
      <c r="SII98" s="219"/>
      <c r="SIJ98" s="219"/>
      <c r="SIK98" s="219"/>
      <c r="SIL98" s="219"/>
      <c r="SIM98" s="219"/>
      <c r="SIN98" s="219"/>
      <c r="SIO98" s="219"/>
      <c r="SIP98" s="219"/>
      <c r="SIQ98" s="219"/>
      <c r="SIR98" s="219"/>
      <c r="SIS98" s="219"/>
      <c r="SIT98" s="219"/>
      <c r="SIU98" s="219"/>
      <c r="SIV98" s="219"/>
      <c r="SIW98" s="219"/>
      <c r="SIX98" s="219"/>
      <c r="SIY98" s="219"/>
      <c r="SIZ98" s="219"/>
      <c r="SJA98" s="219"/>
      <c r="SJB98" s="219"/>
      <c r="SJC98" s="219"/>
      <c r="SJD98" s="219"/>
      <c r="SJE98" s="219"/>
      <c r="SJF98" s="219"/>
      <c r="SJG98" s="219"/>
      <c r="SJH98" s="219"/>
      <c r="SJI98" s="219"/>
      <c r="SJJ98" s="219"/>
      <c r="SJK98" s="219"/>
      <c r="SJL98" s="219"/>
      <c r="SJM98" s="219"/>
      <c r="SJN98" s="219"/>
      <c r="SJO98" s="219"/>
      <c r="SJP98" s="219"/>
      <c r="SJQ98" s="219"/>
      <c r="SJR98" s="219"/>
      <c r="SJS98" s="219"/>
      <c r="SJT98" s="219"/>
      <c r="SJU98" s="219"/>
      <c r="SJV98" s="219"/>
      <c r="SJW98" s="219"/>
      <c r="SJX98" s="219"/>
      <c r="SJY98" s="219"/>
      <c r="SJZ98" s="219"/>
      <c r="SKA98" s="219"/>
      <c r="SKB98" s="219"/>
      <c r="SKC98" s="219"/>
      <c r="SKD98" s="219"/>
      <c r="SKE98" s="219"/>
      <c r="SKF98" s="219"/>
      <c r="SKG98" s="219"/>
      <c r="SKH98" s="219"/>
      <c r="SKI98" s="219"/>
      <c r="SKJ98" s="219"/>
      <c r="SKK98" s="219"/>
      <c r="SKL98" s="219"/>
      <c r="SKM98" s="219"/>
      <c r="SKN98" s="219"/>
      <c r="SKO98" s="219"/>
      <c r="SKP98" s="219"/>
      <c r="SKQ98" s="219"/>
      <c r="SKR98" s="219"/>
      <c r="SKS98" s="219"/>
      <c r="SKT98" s="219"/>
      <c r="SKU98" s="219"/>
      <c r="SKV98" s="219"/>
      <c r="SKW98" s="219"/>
      <c r="SKX98" s="219"/>
      <c r="SKY98" s="219"/>
      <c r="SKZ98" s="219"/>
      <c r="SLA98" s="219"/>
      <c r="SLB98" s="219"/>
      <c r="SLC98" s="219"/>
      <c r="SLD98" s="219"/>
      <c r="SLE98" s="219"/>
      <c r="SLF98" s="219"/>
      <c r="SLG98" s="219"/>
      <c r="SLH98" s="219"/>
      <c r="SLI98" s="219"/>
      <c r="SLJ98" s="219"/>
      <c r="SLK98" s="219"/>
      <c r="SLL98" s="219"/>
      <c r="SLM98" s="219"/>
      <c r="SLN98" s="219"/>
      <c r="SLO98" s="219"/>
      <c r="SLP98" s="219"/>
      <c r="SLQ98" s="219"/>
      <c r="SLR98" s="219"/>
      <c r="SLS98" s="219"/>
      <c r="SLT98" s="219"/>
      <c r="SLU98" s="219"/>
      <c r="SLV98" s="219"/>
      <c r="SLW98" s="219"/>
      <c r="SLX98" s="219"/>
      <c r="SLY98" s="219"/>
      <c r="SLZ98" s="219"/>
      <c r="SMA98" s="219"/>
      <c r="SMB98" s="219"/>
      <c r="SMC98" s="219"/>
      <c r="SMD98" s="219"/>
      <c r="SME98" s="219"/>
      <c r="SMF98" s="219"/>
      <c r="SMG98" s="219"/>
      <c r="SMH98" s="219"/>
      <c r="SMI98" s="219"/>
      <c r="SMJ98" s="219"/>
      <c r="SMK98" s="219"/>
      <c r="SML98" s="219"/>
      <c r="SMM98" s="219"/>
      <c r="SMN98" s="219"/>
      <c r="SMO98" s="219"/>
      <c r="SMP98" s="219"/>
      <c r="SMQ98" s="219"/>
      <c r="SMR98" s="219"/>
      <c r="SMS98" s="219"/>
      <c r="SMT98" s="219"/>
      <c r="SMU98" s="219"/>
      <c r="SMV98" s="219"/>
      <c r="SMW98" s="219"/>
      <c r="SMX98" s="219"/>
      <c r="SMY98" s="219"/>
      <c r="SMZ98" s="219"/>
      <c r="SNA98" s="219"/>
      <c r="SNB98" s="219"/>
      <c r="SNC98" s="219"/>
      <c r="SND98" s="219"/>
      <c r="SNE98" s="219"/>
      <c r="SNF98" s="219"/>
      <c r="SNG98" s="219"/>
      <c r="SNH98" s="219"/>
      <c r="SNI98" s="219"/>
      <c r="SNJ98" s="219"/>
      <c r="SNK98" s="219"/>
      <c r="SNL98" s="219"/>
      <c r="SNM98" s="219"/>
      <c r="SNN98" s="219"/>
      <c r="SNO98" s="219"/>
      <c r="SNP98" s="219"/>
      <c r="SNQ98" s="219"/>
      <c r="SNR98" s="219"/>
      <c r="SNS98" s="219"/>
      <c r="SNT98" s="219"/>
      <c r="SNU98" s="219"/>
      <c r="SNV98" s="219"/>
      <c r="SNW98" s="219"/>
      <c r="SNX98" s="219"/>
      <c r="SNY98" s="219"/>
      <c r="SNZ98" s="219"/>
      <c r="SOA98" s="219"/>
      <c r="SOB98" s="219"/>
      <c r="SOC98" s="219"/>
      <c r="SOD98" s="219"/>
      <c r="SOE98" s="219"/>
      <c r="SOF98" s="219"/>
      <c r="SOG98" s="219"/>
      <c r="SOH98" s="219"/>
      <c r="SOI98" s="219"/>
      <c r="SOJ98" s="219"/>
      <c r="SOK98" s="219"/>
      <c r="SOL98" s="219"/>
      <c r="SOM98" s="219"/>
      <c r="SON98" s="219"/>
      <c r="SOO98" s="219"/>
      <c r="SOP98" s="219"/>
      <c r="SOQ98" s="219"/>
      <c r="SOR98" s="219"/>
      <c r="SOS98" s="219"/>
      <c r="SOT98" s="219"/>
      <c r="SOU98" s="219"/>
      <c r="SOV98" s="219"/>
      <c r="SOW98" s="219"/>
      <c r="SOX98" s="219"/>
      <c r="SOY98" s="219"/>
      <c r="SOZ98" s="219"/>
      <c r="SPA98" s="219"/>
      <c r="SPB98" s="219"/>
      <c r="SPC98" s="219"/>
      <c r="SPD98" s="219"/>
      <c r="SPE98" s="219"/>
      <c r="SPF98" s="219"/>
      <c r="SPG98" s="219"/>
      <c r="SPH98" s="219"/>
      <c r="SPI98" s="219"/>
      <c r="SPJ98" s="219"/>
      <c r="SPK98" s="219"/>
      <c r="SPL98" s="219"/>
      <c r="SPM98" s="219"/>
      <c r="SPN98" s="219"/>
      <c r="SPO98" s="219"/>
      <c r="SPP98" s="219"/>
      <c r="SPQ98" s="219"/>
      <c r="SPR98" s="219"/>
      <c r="SPS98" s="219"/>
      <c r="SPT98" s="219"/>
      <c r="SPU98" s="219"/>
      <c r="SPV98" s="219"/>
      <c r="SPW98" s="219"/>
      <c r="SPX98" s="219"/>
      <c r="SPY98" s="219"/>
      <c r="SPZ98" s="219"/>
      <c r="SQA98" s="219"/>
      <c r="SQB98" s="219"/>
      <c r="SQC98" s="219"/>
      <c r="SQD98" s="219"/>
      <c r="SQE98" s="219"/>
      <c r="SQF98" s="219"/>
      <c r="SQG98" s="219"/>
      <c r="SQH98" s="219"/>
      <c r="SQI98" s="219"/>
      <c r="SQJ98" s="219"/>
      <c r="SQK98" s="219"/>
      <c r="SQL98" s="219"/>
      <c r="SQM98" s="219"/>
      <c r="SQN98" s="219"/>
      <c r="SQO98" s="219"/>
      <c r="SQP98" s="219"/>
      <c r="SQQ98" s="219"/>
      <c r="SQR98" s="219"/>
      <c r="SQS98" s="219"/>
      <c r="SQT98" s="219"/>
      <c r="SQU98" s="219"/>
      <c r="SQV98" s="219"/>
      <c r="SQW98" s="219"/>
      <c r="SQX98" s="219"/>
      <c r="SQY98" s="219"/>
      <c r="SQZ98" s="219"/>
      <c r="SRA98" s="219"/>
      <c r="SRB98" s="219"/>
      <c r="SRC98" s="219"/>
      <c r="SRD98" s="219"/>
      <c r="SRE98" s="219"/>
      <c r="SRF98" s="219"/>
      <c r="SRG98" s="219"/>
      <c r="SRH98" s="219"/>
      <c r="SRI98" s="219"/>
      <c r="SRJ98" s="219"/>
      <c r="SRK98" s="219"/>
      <c r="SRL98" s="219"/>
      <c r="SRM98" s="219"/>
      <c r="SRN98" s="219"/>
      <c r="SRO98" s="219"/>
      <c r="SRP98" s="219"/>
      <c r="SRQ98" s="219"/>
      <c r="SRR98" s="219"/>
      <c r="SRS98" s="219"/>
      <c r="SRT98" s="219"/>
      <c r="SRU98" s="219"/>
      <c r="SRV98" s="219"/>
      <c r="SRW98" s="219"/>
      <c r="SRX98" s="219"/>
      <c r="SRY98" s="219"/>
      <c r="SRZ98" s="219"/>
      <c r="SSA98" s="219"/>
      <c r="SSB98" s="219"/>
      <c r="SSC98" s="219"/>
      <c r="SSD98" s="219"/>
      <c r="SSE98" s="219"/>
      <c r="SSF98" s="219"/>
      <c r="SSG98" s="219"/>
      <c r="SSH98" s="219"/>
      <c r="SSI98" s="219"/>
      <c r="SSJ98" s="219"/>
      <c r="SSK98" s="219"/>
      <c r="SSL98" s="219"/>
      <c r="SSM98" s="219"/>
      <c r="SSN98" s="219"/>
      <c r="SSO98" s="219"/>
      <c r="SSP98" s="219"/>
      <c r="SSQ98" s="219"/>
      <c r="SSR98" s="219"/>
      <c r="SSS98" s="219"/>
      <c r="SST98" s="219"/>
      <c r="SSU98" s="219"/>
      <c r="SSV98" s="219"/>
      <c r="SSW98" s="219"/>
      <c r="SSX98" s="219"/>
      <c r="SSY98" s="219"/>
      <c r="SSZ98" s="219"/>
      <c r="STA98" s="219"/>
      <c r="STB98" s="219"/>
      <c r="STC98" s="219"/>
      <c r="STD98" s="219"/>
      <c r="STE98" s="219"/>
      <c r="STF98" s="219"/>
      <c r="STG98" s="219"/>
      <c r="STH98" s="219"/>
      <c r="STI98" s="219"/>
      <c r="STJ98" s="219"/>
      <c r="STK98" s="219"/>
      <c r="STL98" s="219"/>
      <c r="STM98" s="219"/>
      <c r="STN98" s="219"/>
      <c r="STO98" s="219"/>
      <c r="STP98" s="219"/>
      <c r="STQ98" s="219"/>
      <c r="STR98" s="219"/>
      <c r="STS98" s="219"/>
      <c r="STT98" s="219"/>
      <c r="STU98" s="219"/>
      <c r="STV98" s="219"/>
      <c r="STW98" s="219"/>
      <c r="STX98" s="219"/>
      <c r="STY98" s="219"/>
      <c r="STZ98" s="219"/>
      <c r="SUA98" s="219"/>
      <c r="SUB98" s="219"/>
      <c r="SUC98" s="219"/>
      <c r="SUD98" s="219"/>
      <c r="SUE98" s="219"/>
      <c r="SUF98" s="219"/>
      <c r="SUG98" s="219"/>
      <c r="SUH98" s="219"/>
      <c r="SUI98" s="219"/>
      <c r="SUJ98" s="219"/>
      <c r="SUK98" s="219"/>
      <c r="SUL98" s="219"/>
      <c r="SUM98" s="219"/>
      <c r="SUN98" s="219"/>
      <c r="SUO98" s="219"/>
      <c r="SUP98" s="219"/>
      <c r="SUQ98" s="219"/>
      <c r="SUR98" s="219"/>
      <c r="SUS98" s="219"/>
      <c r="SUT98" s="219"/>
      <c r="SUU98" s="219"/>
      <c r="SUV98" s="219"/>
      <c r="SUW98" s="219"/>
      <c r="SUX98" s="219"/>
      <c r="SUY98" s="219"/>
      <c r="SUZ98" s="219"/>
      <c r="SVA98" s="219"/>
      <c r="SVB98" s="219"/>
      <c r="SVC98" s="219"/>
      <c r="SVD98" s="219"/>
      <c r="SVE98" s="219"/>
      <c r="SVF98" s="219"/>
      <c r="SVG98" s="219"/>
      <c r="SVH98" s="219"/>
      <c r="SVI98" s="219"/>
      <c r="SVJ98" s="219"/>
      <c r="SVK98" s="219"/>
      <c r="SVL98" s="219"/>
      <c r="SVM98" s="219"/>
      <c r="SVN98" s="219"/>
      <c r="SVO98" s="219"/>
      <c r="SVP98" s="219"/>
      <c r="SVQ98" s="219"/>
      <c r="SVR98" s="219"/>
      <c r="SVS98" s="219"/>
      <c r="SVT98" s="219"/>
      <c r="SVU98" s="219"/>
      <c r="SVV98" s="219"/>
      <c r="SVW98" s="219"/>
      <c r="SVX98" s="219"/>
      <c r="SVY98" s="219"/>
      <c r="SVZ98" s="219"/>
      <c r="SWA98" s="219"/>
      <c r="SWB98" s="219"/>
      <c r="SWC98" s="219"/>
      <c r="SWD98" s="219"/>
      <c r="SWE98" s="219"/>
      <c r="SWF98" s="219"/>
      <c r="SWG98" s="219"/>
      <c r="SWH98" s="219"/>
      <c r="SWI98" s="219"/>
      <c r="SWJ98" s="219"/>
      <c r="SWK98" s="219"/>
      <c r="SWL98" s="219"/>
      <c r="SWM98" s="219"/>
      <c r="SWN98" s="219"/>
      <c r="SWO98" s="219"/>
      <c r="SWP98" s="219"/>
      <c r="SWQ98" s="219"/>
      <c r="SWR98" s="219"/>
      <c r="SWS98" s="219"/>
      <c r="SWT98" s="219"/>
      <c r="SWU98" s="219"/>
      <c r="SWV98" s="219"/>
      <c r="SWW98" s="219"/>
      <c r="SWX98" s="219"/>
      <c r="SWY98" s="219"/>
      <c r="SWZ98" s="219"/>
      <c r="SXA98" s="219"/>
      <c r="SXB98" s="219"/>
      <c r="SXC98" s="219"/>
      <c r="SXD98" s="219"/>
      <c r="SXE98" s="219"/>
      <c r="SXF98" s="219"/>
      <c r="SXG98" s="219"/>
      <c r="SXH98" s="219"/>
      <c r="SXI98" s="219"/>
      <c r="SXJ98" s="219"/>
      <c r="SXK98" s="219"/>
      <c r="SXL98" s="219"/>
      <c r="SXM98" s="219"/>
      <c r="SXN98" s="219"/>
      <c r="SXO98" s="219"/>
      <c r="SXP98" s="219"/>
      <c r="SXQ98" s="219"/>
      <c r="SXR98" s="219"/>
      <c r="SXS98" s="219"/>
      <c r="SXT98" s="219"/>
      <c r="SXU98" s="219"/>
      <c r="SXV98" s="219"/>
      <c r="SXW98" s="219"/>
      <c r="SXX98" s="219"/>
      <c r="SXY98" s="219"/>
      <c r="SXZ98" s="219"/>
      <c r="SYA98" s="219"/>
      <c r="SYB98" s="219"/>
      <c r="SYC98" s="219"/>
      <c r="SYD98" s="219"/>
      <c r="SYE98" s="219"/>
      <c r="SYF98" s="219"/>
      <c r="SYG98" s="219"/>
      <c r="SYH98" s="219"/>
      <c r="SYI98" s="219"/>
      <c r="SYJ98" s="219"/>
      <c r="SYK98" s="219"/>
      <c r="SYL98" s="219"/>
      <c r="SYM98" s="219"/>
      <c r="SYN98" s="219"/>
      <c r="SYO98" s="219"/>
      <c r="SYP98" s="219"/>
      <c r="SYQ98" s="219"/>
      <c r="SYR98" s="219"/>
      <c r="SYS98" s="219"/>
      <c r="SYT98" s="219"/>
      <c r="SYU98" s="219"/>
      <c r="SYV98" s="219"/>
      <c r="SYW98" s="219"/>
      <c r="SYX98" s="219"/>
      <c r="SYY98" s="219"/>
      <c r="SYZ98" s="219"/>
      <c r="SZA98" s="219"/>
      <c r="SZB98" s="219"/>
      <c r="SZC98" s="219"/>
      <c r="SZD98" s="219"/>
      <c r="SZE98" s="219"/>
      <c r="SZF98" s="219"/>
      <c r="SZG98" s="219"/>
      <c r="SZH98" s="219"/>
      <c r="SZI98" s="219"/>
      <c r="SZJ98" s="219"/>
      <c r="SZK98" s="219"/>
      <c r="SZL98" s="219"/>
      <c r="SZM98" s="219"/>
      <c r="SZN98" s="219"/>
      <c r="SZO98" s="219"/>
      <c r="SZP98" s="219"/>
      <c r="SZQ98" s="219"/>
      <c r="SZR98" s="219"/>
      <c r="SZS98" s="219"/>
      <c r="SZT98" s="219"/>
      <c r="SZU98" s="219"/>
      <c r="SZV98" s="219"/>
      <c r="SZW98" s="219"/>
      <c r="SZX98" s="219"/>
      <c r="SZY98" s="219"/>
      <c r="SZZ98" s="219"/>
      <c r="TAA98" s="219"/>
      <c r="TAB98" s="219"/>
      <c r="TAC98" s="219"/>
      <c r="TAD98" s="219"/>
      <c r="TAE98" s="219"/>
      <c r="TAF98" s="219"/>
      <c r="TAG98" s="219"/>
      <c r="TAH98" s="219"/>
      <c r="TAI98" s="219"/>
      <c r="TAJ98" s="219"/>
      <c r="TAK98" s="219"/>
      <c r="TAL98" s="219"/>
      <c r="TAM98" s="219"/>
      <c r="TAN98" s="219"/>
      <c r="TAO98" s="219"/>
      <c r="TAP98" s="219"/>
      <c r="TAQ98" s="219"/>
      <c r="TAR98" s="219"/>
      <c r="TAS98" s="219"/>
      <c r="TAT98" s="219"/>
      <c r="TAU98" s="219"/>
      <c r="TAV98" s="219"/>
      <c r="TAW98" s="219"/>
      <c r="TAX98" s="219"/>
      <c r="TAY98" s="219"/>
      <c r="TAZ98" s="219"/>
      <c r="TBA98" s="219"/>
      <c r="TBB98" s="219"/>
      <c r="TBC98" s="219"/>
      <c r="TBD98" s="219"/>
      <c r="TBE98" s="219"/>
      <c r="TBF98" s="219"/>
      <c r="TBG98" s="219"/>
      <c r="TBH98" s="219"/>
      <c r="TBI98" s="219"/>
      <c r="TBJ98" s="219"/>
      <c r="TBK98" s="219"/>
      <c r="TBL98" s="219"/>
      <c r="TBM98" s="219"/>
      <c r="TBN98" s="219"/>
      <c r="TBO98" s="219"/>
      <c r="TBP98" s="219"/>
      <c r="TBQ98" s="219"/>
      <c r="TBR98" s="219"/>
      <c r="TBS98" s="219"/>
      <c r="TBT98" s="219"/>
      <c r="TBU98" s="219"/>
      <c r="TBV98" s="219"/>
      <c r="TBW98" s="219"/>
      <c r="TBX98" s="219"/>
      <c r="TBY98" s="219"/>
      <c r="TBZ98" s="219"/>
      <c r="TCA98" s="219"/>
      <c r="TCB98" s="219"/>
      <c r="TCC98" s="219"/>
      <c r="TCD98" s="219"/>
      <c r="TCE98" s="219"/>
      <c r="TCF98" s="219"/>
      <c r="TCG98" s="219"/>
      <c r="TCH98" s="219"/>
      <c r="TCI98" s="219"/>
      <c r="TCJ98" s="219"/>
      <c r="TCK98" s="219"/>
      <c r="TCL98" s="219"/>
      <c r="TCM98" s="219"/>
      <c r="TCN98" s="219"/>
      <c r="TCO98" s="219"/>
      <c r="TCP98" s="219"/>
      <c r="TCQ98" s="219"/>
      <c r="TCR98" s="219"/>
      <c r="TCS98" s="219"/>
      <c r="TCT98" s="219"/>
      <c r="TCU98" s="219"/>
      <c r="TCV98" s="219"/>
      <c r="TCW98" s="219"/>
      <c r="TCX98" s="219"/>
      <c r="TCY98" s="219"/>
      <c r="TCZ98" s="219"/>
      <c r="TDA98" s="219"/>
      <c r="TDB98" s="219"/>
      <c r="TDC98" s="219"/>
      <c r="TDD98" s="219"/>
      <c r="TDE98" s="219"/>
      <c r="TDF98" s="219"/>
      <c r="TDG98" s="219"/>
      <c r="TDH98" s="219"/>
      <c r="TDI98" s="219"/>
      <c r="TDJ98" s="219"/>
      <c r="TDK98" s="219"/>
      <c r="TDL98" s="219"/>
      <c r="TDM98" s="219"/>
      <c r="TDN98" s="219"/>
      <c r="TDO98" s="219"/>
      <c r="TDP98" s="219"/>
      <c r="TDQ98" s="219"/>
      <c r="TDR98" s="219"/>
      <c r="TDS98" s="219"/>
      <c r="TDT98" s="219"/>
      <c r="TDU98" s="219"/>
      <c r="TDV98" s="219"/>
      <c r="TDW98" s="219"/>
      <c r="TDX98" s="219"/>
      <c r="TDY98" s="219"/>
      <c r="TDZ98" s="219"/>
      <c r="TEA98" s="219"/>
      <c r="TEB98" s="219"/>
      <c r="TEC98" s="219"/>
      <c r="TED98" s="219"/>
      <c r="TEE98" s="219"/>
      <c r="TEF98" s="219"/>
      <c r="TEG98" s="219"/>
      <c r="TEH98" s="219"/>
      <c r="TEI98" s="219"/>
      <c r="TEJ98" s="219"/>
      <c r="TEK98" s="219"/>
      <c r="TEL98" s="219"/>
      <c r="TEM98" s="219"/>
      <c r="TEN98" s="219"/>
      <c r="TEO98" s="219"/>
      <c r="TEP98" s="219"/>
      <c r="TEQ98" s="219"/>
      <c r="TER98" s="219"/>
      <c r="TES98" s="219"/>
      <c r="TET98" s="219"/>
      <c r="TEU98" s="219"/>
      <c r="TEV98" s="219"/>
      <c r="TEW98" s="219"/>
      <c r="TEX98" s="219"/>
      <c r="TEY98" s="219"/>
      <c r="TEZ98" s="219"/>
      <c r="TFA98" s="219"/>
      <c r="TFB98" s="219"/>
      <c r="TFC98" s="219"/>
      <c r="TFD98" s="219"/>
      <c r="TFE98" s="219"/>
      <c r="TFF98" s="219"/>
      <c r="TFG98" s="219"/>
      <c r="TFH98" s="219"/>
      <c r="TFI98" s="219"/>
      <c r="TFJ98" s="219"/>
      <c r="TFK98" s="219"/>
      <c r="TFL98" s="219"/>
      <c r="TFM98" s="219"/>
      <c r="TFN98" s="219"/>
      <c r="TFO98" s="219"/>
      <c r="TFP98" s="219"/>
      <c r="TFQ98" s="219"/>
      <c r="TFR98" s="219"/>
      <c r="TFS98" s="219"/>
      <c r="TFT98" s="219"/>
      <c r="TFU98" s="219"/>
      <c r="TFV98" s="219"/>
      <c r="TFW98" s="219"/>
      <c r="TFX98" s="219"/>
      <c r="TFY98" s="219"/>
      <c r="TFZ98" s="219"/>
      <c r="TGA98" s="219"/>
      <c r="TGB98" s="219"/>
      <c r="TGC98" s="219"/>
      <c r="TGD98" s="219"/>
      <c r="TGE98" s="219"/>
      <c r="TGF98" s="219"/>
      <c r="TGG98" s="219"/>
      <c r="TGH98" s="219"/>
      <c r="TGI98" s="219"/>
      <c r="TGJ98" s="219"/>
      <c r="TGK98" s="219"/>
      <c r="TGL98" s="219"/>
      <c r="TGM98" s="219"/>
      <c r="TGN98" s="219"/>
      <c r="TGO98" s="219"/>
      <c r="TGP98" s="219"/>
      <c r="TGQ98" s="219"/>
      <c r="TGR98" s="219"/>
      <c r="TGS98" s="219"/>
      <c r="TGT98" s="219"/>
      <c r="TGU98" s="219"/>
      <c r="TGV98" s="219"/>
      <c r="TGW98" s="219"/>
      <c r="TGX98" s="219"/>
      <c r="TGY98" s="219"/>
      <c r="TGZ98" s="219"/>
      <c r="THA98" s="219"/>
      <c r="THB98" s="219"/>
      <c r="THC98" s="219"/>
      <c r="THD98" s="219"/>
      <c r="THE98" s="219"/>
      <c r="THF98" s="219"/>
      <c r="THG98" s="219"/>
      <c r="THH98" s="219"/>
      <c r="THI98" s="219"/>
      <c r="THJ98" s="219"/>
      <c r="THK98" s="219"/>
      <c r="THL98" s="219"/>
      <c r="THM98" s="219"/>
      <c r="THN98" s="219"/>
      <c r="THO98" s="219"/>
      <c r="THP98" s="219"/>
      <c r="THQ98" s="219"/>
      <c r="THR98" s="219"/>
      <c r="THS98" s="219"/>
      <c r="THT98" s="219"/>
      <c r="THU98" s="219"/>
      <c r="THV98" s="219"/>
      <c r="THW98" s="219"/>
      <c r="THX98" s="219"/>
      <c r="THY98" s="219"/>
      <c r="THZ98" s="219"/>
      <c r="TIA98" s="219"/>
      <c r="TIB98" s="219"/>
      <c r="TIC98" s="219"/>
      <c r="TID98" s="219"/>
      <c r="TIE98" s="219"/>
      <c r="TIF98" s="219"/>
      <c r="TIG98" s="219"/>
      <c r="TIH98" s="219"/>
      <c r="TII98" s="219"/>
      <c r="TIJ98" s="219"/>
      <c r="TIK98" s="219"/>
      <c r="TIL98" s="219"/>
      <c r="TIM98" s="219"/>
      <c r="TIN98" s="219"/>
      <c r="TIO98" s="219"/>
      <c r="TIP98" s="219"/>
      <c r="TIQ98" s="219"/>
      <c r="TIR98" s="219"/>
      <c r="TIS98" s="219"/>
      <c r="TIT98" s="219"/>
      <c r="TIU98" s="219"/>
      <c r="TIV98" s="219"/>
      <c r="TIW98" s="219"/>
      <c r="TIX98" s="219"/>
      <c r="TIY98" s="219"/>
      <c r="TIZ98" s="219"/>
      <c r="TJA98" s="219"/>
      <c r="TJB98" s="219"/>
      <c r="TJC98" s="219"/>
      <c r="TJD98" s="219"/>
      <c r="TJE98" s="219"/>
      <c r="TJF98" s="219"/>
      <c r="TJG98" s="219"/>
      <c r="TJH98" s="219"/>
      <c r="TJI98" s="219"/>
      <c r="TJJ98" s="219"/>
      <c r="TJK98" s="219"/>
      <c r="TJL98" s="219"/>
      <c r="TJM98" s="219"/>
      <c r="TJN98" s="219"/>
      <c r="TJO98" s="219"/>
      <c r="TJP98" s="219"/>
      <c r="TJQ98" s="219"/>
      <c r="TJR98" s="219"/>
      <c r="TJS98" s="219"/>
      <c r="TJT98" s="219"/>
      <c r="TJU98" s="219"/>
      <c r="TJV98" s="219"/>
      <c r="TJW98" s="219"/>
      <c r="TJX98" s="219"/>
      <c r="TJY98" s="219"/>
      <c r="TJZ98" s="219"/>
      <c r="TKA98" s="219"/>
      <c r="TKB98" s="219"/>
      <c r="TKC98" s="219"/>
      <c r="TKD98" s="219"/>
      <c r="TKE98" s="219"/>
      <c r="TKF98" s="219"/>
      <c r="TKG98" s="219"/>
      <c r="TKH98" s="219"/>
      <c r="TKI98" s="219"/>
      <c r="TKJ98" s="219"/>
      <c r="TKK98" s="219"/>
      <c r="TKL98" s="219"/>
      <c r="TKM98" s="219"/>
      <c r="TKN98" s="219"/>
      <c r="TKO98" s="219"/>
      <c r="TKP98" s="219"/>
      <c r="TKQ98" s="219"/>
      <c r="TKR98" s="219"/>
      <c r="TKS98" s="219"/>
      <c r="TKT98" s="219"/>
      <c r="TKU98" s="219"/>
      <c r="TKV98" s="219"/>
      <c r="TKW98" s="219"/>
      <c r="TKX98" s="219"/>
      <c r="TKY98" s="219"/>
      <c r="TKZ98" s="219"/>
      <c r="TLA98" s="219"/>
      <c r="TLB98" s="219"/>
      <c r="TLC98" s="219"/>
      <c r="TLD98" s="219"/>
      <c r="TLE98" s="219"/>
      <c r="TLF98" s="219"/>
      <c r="TLG98" s="219"/>
      <c r="TLH98" s="219"/>
      <c r="TLI98" s="219"/>
      <c r="TLJ98" s="219"/>
      <c r="TLK98" s="219"/>
      <c r="TLL98" s="219"/>
      <c r="TLM98" s="219"/>
      <c r="TLN98" s="219"/>
      <c r="TLO98" s="219"/>
      <c r="TLP98" s="219"/>
      <c r="TLQ98" s="219"/>
      <c r="TLR98" s="219"/>
      <c r="TLS98" s="219"/>
      <c r="TLT98" s="219"/>
      <c r="TLU98" s="219"/>
      <c r="TLV98" s="219"/>
      <c r="TLW98" s="219"/>
      <c r="TLX98" s="219"/>
      <c r="TLY98" s="219"/>
      <c r="TLZ98" s="219"/>
      <c r="TMA98" s="219"/>
      <c r="TMB98" s="219"/>
      <c r="TMC98" s="219"/>
      <c r="TMD98" s="219"/>
      <c r="TME98" s="219"/>
      <c r="TMF98" s="219"/>
      <c r="TMG98" s="219"/>
      <c r="TMH98" s="219"/>
      <c r="TMI98" s="219"/>
      <c r="TMJ98" s="219"/>
      <c r="TMK98" s="219"/>
      <c r="TML98" s="219"/>
      <c r="TMM98" s="219"/>
      <c r="TMN98" s="219"/>
      <c r="TMO98" s="219"/>
      <c r="TMP98" s="219"/>
      <c r="TMQ98" s="219"/>
      <c r="TMR98" s="219"/>
      <c r="TMS98" s="219"/>
      <c r="TMT98" s="219"/>
      <c r="TMU98" s="219"/>
      <c r="TMV98" s="219"/>
      <c r="TMW98" s="219"/>
      <c r="TMX98" s="219"/>
      <c r="TMY98" s="219"/>
      <c r="TMZ98" s="219"/>
      <c r="TNA98" s="219"/>
      <c r="TNB98" s="219"/>
      <c r="TNC98" s="219"/>
      <c r="TND98" s="219"/>
      <c r="TNE98" s="219"/>
      <c r="TNF98" s="219"/>
      <c r="TNG98" s="219"/>
      <c r="TNH98" s="219"/>
      <c r="TNI98" s="219"/>
      <c r="TNJ98" s="219"/>
      <c r="TNK98" s="219"/>
      <c r="TNL98" s="219"/>
      <c r="TNM98" s="219"/>
      <c r="TNN98" s="219"/>
      <c r="TNO98" s="219"/>
      <c r="TNP98" s="219"/>
      <c r="TNQ98" s="219"/>
      <c r="TNR98" s="219"/>
      <c r="TNS98" s="219"/>
      <c r="TNT98" s="219"/>
      <c r="TNU98" s="219"/>
      <c r="TNV98" s="219"/>
      <c r="TNW98" s="219"/>
      <c r="TNX98" s="219"/>
      <c r="TNY98" s="219"/>
      <c r="TNZ98" s="219"/>
      <c r="TOA98" s="219"/>
      <c r="TOB98" s="219"/>
      <c r="TOC98" s="219"/>
      <c r="TOD98" s="219"/>
      <c r="TOE98" s="219"/>
      <c r="TOF98" s="219"/>
      <c r="TOG98" s="219"/>
      <c r="TOH98" s="219"/>
      <c r="TOI98" s="219"/>
      <c r="TOJ98" s="219"/>
      <c r="TOK98" s="219"/>
      <c r="TOL98" s="219"/>
      <c r="TOM98" s="219"/>
      <c r="TON98" s="219"/>
      <c r="TOO98" s="219"/>
      <c r="TOP98" s="219"/>
      <c r="TOQ98" s="219"/>
      <c r="TOR98" s="219"/>
      <c r="TOS98" s="219"/>
      <c r="TOT98" s="219"/>
      <c r="TOU98" s="219"/>
      <c r="TOV98" s="219"/>
      <c r="TOW98" s="219"/>
      <c r="TOX98" s="219"/>
      <c r="TOY98" s="219"/>
      <c r="TOZ98" s="219"/>
      <c r="TPA98" s="219"/>
      <c r="TPB98" s="219"/>
      <c r="TPC98" s="219"/>
      <c r="TPD98" s="219"/>
      <c r="TPE98" s="219"/>
      <c r="TPF98" s="219"/>
      <c r="TPG98" s="219"/>
      <c r="TPH98" s="219"/>
      <c r="TPI98" s="219"/>
      <c r="TPJ98" s="219"/>
      <c r="TPK98" s="219"/>
      <c r="TPL98" s="219"/>
      <c r="TPM98" s="219"/>
      <c r="TPN98" s="219"/>
      <c r="TPO98" s="219"/>
      <c r="TPP98" s="219"/>
      <c r="TPQ98" s="219"/>
      <c r="TPR98" s="219"/>
      <c r="TPS98" s="219"/>
      <c r="TPT98" s="219"/>
      <c r="TPU98" s="219"/>
      <c r="TPV98" s="219"/>
      <c r="TPW98" s="219"/>
      <c r="TPX98" s="219"/>
      <c r="TPY98" s="219"/>
      <c r="TPZ98" s="219"/>
      <c r="TQA98" s="219"/>
      <c r="TQB98" s="219"/>
      <c r="TQC98" s="219"/>
      <c r="TQD98" s="219"/>
      <c r="TQE98" s="219"/>
      <c r="TQF98" s="219"/>
      <c r="TQG98" s="219"/>
      <c r="TQH98" s="219"/>
      <c r="TQI98" s="219"/>
      <c r="TQJ98" s="219"/>
      <c r="TQK98" s="219"/>
      <c r="TQL98" s="219"/>
      <c r="TQM98" s="219"/>
      <c r="TQN98" s="219"/>
      <c r="TQO98" s="219"/>
      <c r="TQP98" s="219"/>
      <c r="TQQ98" s="219"/>
      <c r="TQR98" s="219"/>
      <c r="TQS98" s="219"/>
      <c r="TQT98" s="219"/>
      <c r="TQU98" s="219"/>
      <c r="TQV98" s="219"/>
      <c r="TQW98" s="219"/>
      <c r="TQX98" s="219"/>
      <c r="TQY98" s="219"/>
      <c r="TQZ98" s="219"/>
      <c r="TRA98" s="219"/>
      <c r="TRB98" s="219"/>
      <c r="TRC98" s="219"/>
      <c r="TRD98" s="219"/>
      <c r="TRE98" s="219"/>
      <c r="TRF98" s="219"/>
      <c r="TRG98" s="219"/>
      <c r="TRH98" s="219"/>
      <c r="TRI98" s="219"/>
      <c r="TRJ98" s="219"/>
      <c r="TRK98" s="219"/>
      <c r="TRL98" s="219"/>
      <c r="TRM98" s="219"/>
      <c r="TRN98" s="219"/>
      <c r="TRO98" s="219"/>
      <c r="TRP98" s="219"/>
      <c r="TRQ98" s="219"/>
      <c r="TRR98" s="219"/>
      <c r="TRS98" s="219"/>
      <c r="TRT98" s="219"/>
      <c r="TRU98" s="219"/>
      <c r="TRV98" s="219"/>
      <c r="TRW98" s="219"/>
      <c r="TRX98" s="219"/>
      <c r="TRY98" s="219"/>
      <c r="TRZ98" s="219"/>
      <c r="TSA98" s="219"/>
      <c r="TSB98" s="219"/>
      <c r="TSC98" s="219"/>
      <c r="TSD98" s="219"/>
      <c r="TSE98" s="219"/>
      <c r="TSF98" s="219"/>
      <c r="TSG98" s="219"/>
      <c r="TSH98" s="219"/>
      <c r="TSI98" s="219"/>
      <c r="TSJ98" s="219"/>
      <c r="TSK98" s="219"/>
      <c r="TSL98" s="219"/>
      <c r="TSM98" s="219"/>
      <c r="TSN98" s="219"/>
      <c r="TSO98" s="219"/>
      <c r="TSP98" s="219"/>
      <c r="TSQ98" s="219"/>
      <c r="TSR98" s="219"/>
      <c r="TSS98" s="219"/>
      <c r="TST98" s="219"/>
      <c r="TSU98" s="219"/>
      <c r="TSV98" s="219"/>
      <c r="TSW98" s="219"/>
      <c r="TSX98" s="219"/>
      <c r="TSY98" s="219"/>
      <c r="TSZ98" s="219"/>
      <c r="TTA98" s="219"/>
      <c r="TTB98" s="219"/>
      <c r="TTC98" s="219"/>
      <c r="TTD98" s="219"/>
      <c r="TTE98" s="219"/>
      <c r="TTF98" s="219"/>
      <c r="TTG98" s="219"/>
      <c r="TTH98" s="219"/>
      <c r="TTI98" s="219"/>
      <c r="TTJ98" s="219"/>
      <c r="TTK98" s="219"/>
      <c r="TTL98" s="219"/>
      <c r="TTM98" s="219"/>
      <c r="TTN98" s="219"/>
      <c r="TTO98" s="219"/>
      <c r="TTP98" s="219"/>
      <c r="TTQ98" s="219"/>
      <c r="TTR98" s="219"/>
      <c r="TTS98" s="219"/>
      <c r="TTT98" s="219"/>
      <c r="TTU98" s="219"/>
      <c r="TTV98" s="219"/>
      <c r="TTW98" s="219"/>
      <c r="TTX98" s="219"/>
      <c r="TTY98" s="219"/>
      <c r="TTZ98" s="219"/>
      <c r="TUA98" s="219"/>
      <c r="TUB98" s="219"/>
      <c r="TUC98" s="219"/>
      <c r="TUD98" s="219"/>
      <c r="TUE98" s="219"/>
      <c r="TUF98" s="219"/>
      <c r="TUG98" s="219"/>
      <c r="TUH98" s="219"/>
      <c r="TUI98" s="219"/>
      <c r="TUJ98" s="219"/>
      <c r="TUK98" s="219"/>
      <c r="TUL98" s="219"/>
      <c r="TUM98" s="219"/>
      <c r="TUN98" s="219"/>
      <c r="TUO98" s="219"/>
      <c r="TUP98" s="219"/>
      <c r="TUQ98" s="219"/>
      <c r="TUR98" s="219"/>
      <c r="TUS98" s="219"/>
      <c r="TUT98" s="219"/>
      <c r="TUU98" s="219"/>
      <c r="TUV98" s="219"/>
      <c r="TUW98" s="219"/>
      <c r="TUX98" s="219"/>
      <c r="TUY98" s="219"/>
      <c r="TUZ98" s="219"/>
      <c r="TVA98" s="219"/>
      <c r="TVB98" s="219"/>
      <c r="TVC98" s="219"/>
      <c r="TVD98" s="219"/>
      <c r="TVE98" s="219"/>
      <c r="TVF98" s="219"/>
      <c r="TVG98" s="219"/>
      <c r="TVH98" s="219"/>
      <c r="TVI98" s="219"/>
      <c r="TVJ98" s="219"/>
      <c r="TVK98" s="219"/>
      <c r="TVL98" s="219"/>
      <c r="TVM98" s="219"/>
      <c r="TVN98" s="219"/>
      <c r="TVO98" s="219"/>
      <c r="TVP98" s="219"/>
      <c r="TVQ98" s="219"/>
      <c r="TVR98" s="219"/>
      <c r="TVS98" s="219"/>
      <c r="TVT98" s="219"/>
      <c r="TVU98" s="219"/>
      <c r="TVV98" s="219"/>
      <c r="TVW98" s="219"/>
      <c r="TVX98" s="219"/>
      <c r="TVY98" s="219"/>
      <c r="TVZ98" s="219"/>
      <c r="TWA98" s="219"/>
      <c r="TWB98" s="219"/>
      <c r="TWC98" s="219"/>
      <c r="TWD98" s="219"/>
      <c r="TWE98" s="219"/>
      <c r="TWF98" s="219"/>
      <c r="TWG98" s="219"/>
      <c r="TWH98" s="219"/>
      <c r="TWI98" s="219"/>
      <c r="TWJ98" s="219"/>
      <c r="TWK98" s="219"/>
      <c r="TWL98" s="219"/>
      <c r="TWM98" s="219"/>
      <c r="TWN98" s="219"/>
      <c r="TWO98" s="219"/>
      <c r="TWP98" s="219"/>
      <c r="TWQ98" s="219"/>
      <c r="TWR98" s="219"/>
      <c r="TWS98" s="219"/>
      <c r="TWT98" s="219"/>
      <c r="TWU98" s="219"/>
      <c r="TWV98" s="219"/>
      <c r="TWW98" s="219"/>
      <c r="TWX98" s="219"/>
      <c r="TWY98" s="219"/>
      <c r="TWZ98" s="219"/>
      <c r="TXA98" s="219"/>
      <c r="TXB98" s="219"/>
      <c r="TXC98" s="219"/>
      <c r="TXD98" s="219"/>
      <c r="TXE98" s="219"/>
      <c r="TXF98" s="219"/>
      <c r="TXG98" s="219"/>
      <c r="TXH98" s="219"/>
      <c r="TXI98" s="219"/>
      <c r="TXJ98" s="219"/>
      <c r="TXK98" s="219"/>
      <c r="TXL98" s="219"/>
      <c r="TXM98" s="219"/>
      <c r="TXN98" s="219"/>
      <c r="TXO98" s="219"/>
      <c r="TXP98" s="219"/>
      <c r="TXQ98" s="219"/>
      <c r="TXR98" s="219"/>
      <c r="TXS98" s="219"/>
      <c r="TXT98" s="219"/>
      <c r="TXU98" s="219"/>
      <c r="TXV98" s="219"/>
      <c r="TXW98" s="219"/>
      <c r="TXX98" s="219"/>
      <c r="TXY98" s="219"/>
      <c r="TXZ98" s="219"/>
      <c r="TYA98" s="219"/>
      <c r="TYB98" s="219"/>
      <c r="TYC98" s="219"/>
      <c r="TYD98" s="219"/>
      <c r="TYE98" s="219"/>
      <c r="TYF98" s="219"/>
      <c r="TYG98" s="219"/>
      <c r="TYH98" s="219"/>
      <c r="TYI98" s="219"/>
      <c r="TYJ98" s="219"/>
      <c r="TYK98" s="219"/>
      <c r="TYL98" s="219"/>
      <c r="TYM98" s="219"/>
      <c r="TYN98" s="219"/>
      <c r="TYO98" s="219"/>
      <c r="TYP98" s="219"/>
      <c r="TYQ98" s="219"/>
      <c r="TYR98" s="219"/>
      <c r="TYS98" s="219"/>
      <c r="TYT98" s="219"/>
      <c r="TYU98" s="219"/>
      <c r="TYV98" s="219"/>
      <c r="TYW98" s="219"/>
      <c r="TYX98" s="219"/>
      <c r="TYY98" s="219"/>
      <c r="TYZ98" s="219"/>
      <c r="TZA98" s="219"/>
      <c r="TZB98" s="219"/>
      <c r="TZC98" s="219"/>
      <c r="TZD98" s="219"/>
      <c r="TZE98" s="219"/>
      <c r="TZF98" s="219"/>
      <c r="TZG98" s="219"/>
      <c r="TZH98" s="219"/>
      <c r="TZI98" s="219"/>
      <c r="TZJ98" s="219"/>
      <c r="TZK98" s="219"/>
      <c r="TZL98" s="219"/>
      <c r="TZM98" s="219"/>
      <c r="TZN98" s="219"/>
      <c r="TZO98" s="219"/>
      <c r="TZP98" s="219"/>
      <c r="TZQ98" s="219"/>
      <c r="TZR98" s="219"/>
      <c r="TZS98" s="219"/>
      <c r="TZT98" s="219"/>
      <c r="TZU98" s="219"/>
      <c r="TZV98" s="219"/>
      <c r="TZW98" s="219"/>
      <c r="TZX98" s="219"/>
      <c r="TZY98" s="219"/>
      <c r="TZZ98" s="219"/>
      <c r="UAA98" s="219"/>
      <c r="UAB98" s="219"/>
      <c r="UAC98" s="219"/>
      <c r="UAD98" s="219"/>
      <c r="UAE98" s="219"/>
      <c r="UAF98" s="219"/>
      <c r="UAG98" s="219"/>
      <c r="UAH98" s="219"/>
      <c r="UAI98" s="219"/>
      <c r="UAJ98" s="219"/>
      <c r="UAK98" s="219"/>
      <c r="UAL98" s="219"/>
      <c r="UAM98" s="219"/>
      <c r="UAN98" s="219"/>
      <c r="UAO98" s="219"/>
      <c r="UAP98" s="219"/>
      <c r="UAQ98" s="219"/>
      <c r="UAR98" s="219"/>
      <c r="UAS98" s="219"/>
      <c r="UAT98" s="219"/>
      <c r="UAU98" s="219"/>
      <c r="UAV98" s="219"/>
      <c r="UAW98" s="219"/>
      <c r="UAX98" s="219"/>
      <c r="UAY98" s="219"/>
      <c r="UAZ98" s="219"/>
      <c r="UBA98" s="219"/>
      <c r="UBB98" s="219"/>
      <c r="UBC98" s="219"/>
      <c r="UBD98" s="219"/>
      <c r="UBE98" s="219"/>
      <c r="UBF98" s="219"/>
      <c r="UBG98" s="219"/>
      <c r="UBH98" s="219"/>
      <c r="UBI98" s="219"/>
      <c r="UBJ98" s="219"/>
      <c r="UBK98" s="219"/>
      <c r="UBL98" s="219"/>
      <c r="UBM98" s="219"/>
      <c r="UBN98" s="219"/>
      <c r="UBO98" s="219"/>
      <c r="UBP98" s="219"/>
      <c r="UBQ98" s="219"/>
      <c r="UBR98" s="219"/>
      <c r="UBS98" s="219"/>
      <c r="UBT98" s="219"/>
      <c r="UBU98" s="219"/>
      <c r="UBV98" s="219"/>
      <c r="UBW98" s="219"/>
      <c r="UBX98" s="219"/>
      <c r="UBY98" s="219"/>
      <c r="UBZ98" s="219"/>
      <c r="UCA98" s="219"/>
      <c r="UCB98" s="219"/>
      <c r="UCC98" s="219"/>
      <c r="UCD98" s="219"/>
      <c r="UCE98" s="219"/>
      <c r="UCF98" s="219"/>
      <c r="UCG98" s="219"/>
      <c r="UCH98" s="219"/>
      <c r="UCI98" s="219"/>
      <c r="UCJ98" s="219"/>
      <c r="UCK98" s="219"/>
      <c r="UCL98" s="219"/>
      <c r="UCM98" s="219"/>
      <c r="UCN98" s="219"/>
      <c r="UCO98" s="219"/>
      <c r="UCP98" s="219"/>
      <c r="UCQ98" s="219"/>
      <c r="UCR98" s="219"/>
      <c r="UCS98" s="219"/>
      <c r="UCT98" s="219"/>
      <c r="UCU98" s="219"/>
      <c r="UCV98" s="219"/>
      <c r="UCW98" s="219"/>
      <c r="UCX98" s="219"/>
      <c r="UCY98" s="219"/>
      <c r="UCZ98" s="219"/>
      <c r="UDA98" s="219"/>
      <c r="UDB98" s="219"/>
      <c r="UDC98" s="219"/>
      <c r="UDD98" s="219"/>
      <c r="UDE98" s="219"/>
      <c r="UDF98" s="219"/>
      <c r="UDG98" s="219"/>
      <c r="UDH98" s="219"/>
      <c r="UDI98" s="219"/>
      <c r="UDJ98" s="219"/>
      <c r="UDK98" s="219"/>
      <c r="UDL98" s="219"/>
      <c r="UDM98" s="219"/>
      <c r="UDN98" s="219"/>
      <c r="UDO98" s="219"/>
      <c r="UDP98" s="219"/>
      <c r="UDQ98" s="219"/>
      <c r="UDR98" s="219"/>
      <c r="UDS98" s="219"/>
      <c r="UDT98" s="219"/>
      <c r="UDU98" s="219"/>
      <c r="UDV98" s="219"/>
      <c r="UDW98" s="219"/>
      <c r="UDX98" s="219"/>
      <c r="UDY98" s="219"/>
      <c r="UDZ98" s="219"/>
      <c r="UEA98" s="219"/>
      <c r="UEB98" s="219"/>
      <c r="UEC98" s="219"/>
      <c r="UED98" s="219"/>
      <c r="UEE98" s="219"/>
      <c r="UEF98" s="219"/>
      <c r="UEG98" s="219"/>
      <c r="UEH98" s="219"/>
      <c r="UEI98" s="219"/>
      <c r="UEJ98" s="219"/>
      <c r="UEK98" s="219"/>
      <c r="UEL98" s="219"/>
      <c r="UEM98" s="219"/>
      <c r="UEN98" s="219"/>
      <c r="UEO98" s="219"/>
      <c r="UEP98" s="219"/>
      <c r="UEQ98" s="219"/>
      <c r="UER98" s="219"/>
      <c r="UES98" s="219"/>
      <c r="UET98" s="219"/>
      <c r="UEU98" s="219"/>
      <c r="UEV98" s="219"/>
      <c r="UEW98" s="219"/>
      <c r="UEX98" s="219"/>
      <c r="UEY98" s="219"/>
      <c r="UEZ98" s="219"/>
      <c r="UFA98" s="219"/>
      <c r="UFB98" s="219"/>
      <c r="UFC98" s="219"/>
      <c r="UFD98" s="219"/>
      <c r="UFE98" s="219"/>
      <c r="UFF98" s="219"/>
      <c r="UFG98" s="219"/>
      <c r="UFH98" s="219"/>
      <c r="UFI98" s="219"/>
      <c r="UFJ98" s="219"/>
      <c r="UFK98" s="219"/>
      <c r="UFL98" s="219"/>
      <c r="UFM98" s="219"/>
      <c r="UFN98" s="219"/>
      <c r="UFO98" s="219"/>
      <c r="UFP98" s="219"/>
      <c r="UFQ98" s="219"/>
      <c r="UFR98" s="219"/>
      <c r="UFS98" s="219"/>
      <c r="UFT98" s="219"/>
      <c r="UFU98" s="219"/>
      <c r="UFV98" s="219"/>
      <c r="UFW98" s="219"/>
      <c r="UFX98" s="219"/>
      <c r="UFY98" s="219"/>
      <c r="UFZ98" s="219"/>
      <c r="UGA98" s="219"/>
      <c r="UGB98" s="219"/>
      <c r="UGC98" s="219"/>
      <c r="UGD98" s="219"/>
      <c r="UGE98" s="219"/>
      <c r="UGF98" s="219"/>
      <c r="UGG98" s="219"/>
      <c r="UGH98" s="219"/>
      <c r="UGI98" s="219"/>
      <c r="UGJ98" s="219"/>
      <c r="UGK98" s="219"/>
      <c r="UGL98" s="219"/>
      <c r="UGM98" s="219"/>
      <c r="UGN98" s="219"/>
      <c r="UGO98" s="219"/>
      <c r="UGP98" s="219"/>
      <c r="UGQ98" s="219"/>
      <c r="UGR98" s="219"/>
      <c r="UGS98" s="219"/>
      <c r="UGT98" s="219"/>
      <c r="UGU98" s="219"/>
      <c r="UGV98" s="219"/>
      <c r="UGW98" s="219"/>
      <c r="UGX98" s="219"/>
      <c r="UGY98" s="219"/>
      <c r="UGZ98" s="219"/>
      <c r="UHA98" s="219"/>
      <c r="UHB98" s="219"/>
      <c r="UHC98" s="219"/>
      <c r="UHD98" s="219"/>
      <c r="UHE98" s="219"/>
      <c r="UHF98" s="219"/>
      <c r="UHG98" s="219"/>
      <c r="UHH98" s="219"/>
      <c r="UHI98" s="219"/>
      <c r="UHJ98" s="219"/>
      <c r="UHK98" s="219"/>
      <c r="UHL98" s="219"/>
      <c r="UHM98" s="219"/>
      <c r="UHN98" s="219"/>
      <c r="UHO98" s="219"/>
      <c r="UHP98" s="219"/>
      <c r="UHQ98" s="219"/>
      <c r="UHR98" s="219"/>
      <c r="UHS98" s="219"/>
      <c r="UHT98" s="219"/>
      <c r="UHU98" s="219"/>
      <c r="UHV98" s="219"/>
      <c r="UHW98" s="219"/>
      <c r="UHX98" s="219"/>
      <c r="UHY98" s="219"/>
      <c r="UHZ98" s="219"/>
      <c r="UIA98" s="219"/>
      <c r="UIB98" s="219"/>
      <c r="UIC98" s="219"/>
      <c r="UID98" s="219"/>
      <c r="UIE98" s="219"/>
      <c r="UIF98" s="219"/>
      <c r="UIG98" s="219"/>
      <c r="UIH98" s="219"/>
      <c r="UII98" s="219"/>
      <c r="UIJ98" s="219"/>
      <c r="UIK98" s="219"/>
      <c r="UIL98" s="219"/>
      <c r="UIM98" s="219"/>
      <c r="UIN98" s="219"/>
      <c r="UIO98" s="219"/>
      <c r="UIP98" s="219"/>
      <c r="UIQ98" s="219"/>
      <c r="UIR98" s="219"/>
      <c r="UIS98" s="219"/>
      <c r="UIT98" s="219"/>
      <c r="UIU98" s="219"/>
      <c r="UIV98" s="219"/>
      <c r="UIW98" s="219"/>
      <c r="UIX98" s="219"/>
      <c r="UIY98" s="219"/>
      <c r="UIZ98" s="219"/>
      <c r="UJA98" s="219"/>
      <c r="UJB98" s="219"/>
      <c r="UJC98" s="219"/>
      <c r="UJD98" s="219"/>
      <c r="UJE98" s="219"/>
      <c r="UJF98" s="219"/>
      <c r="UJG98" s="219"/>
      <c r="UJH98" s="219"/>
      <c r="UJI98" s="219"/>
      <c r="UJJ98" s="219"/>
      <c r="UJK98" s="219"/>
      <c r="UJL98" s="219"/>
      <c r="UJM98" s="219"/>
      <c r="UJN98" s="219"/>
      <c r="UJO98" s="219"/>
      <c r="UJP98" s="219"/>
      <c r="UJQ98" s="219"/>
      <c r="UJR98" s="219"/>
      <c r="UJS98" s="219"/>
      <c r="UJT98" s="219"/>
      <c r="UJU98" s="219"/>
      <c r="UJV98" s="219"/>
      <c r="UJW98" s="219"/>
      <c r="UJX98" s="219"/>
      <c r="UJY98" s="219"/>
      <c r="UJZ98" s="219"/>
      <c r="UKA98" s="219"/>
      <c r="UKB98" s="219"/>
      <c r="UKC98" s="219"/>
      <c r="UKD98" s="219"/>
      <c r="UKE98" s="219"/>
      <c r="UKF98" s="219"/>
      <c r="UKG98" s="219"/>
      <c r="UKH98" s="219"/>
      <c r="UKI98" s="219"/>
      <c r="UKJ98" s="219"/>
      <c r="UKK98" s="219"/>
      <c r="UKL98" s="219"/>
      <c r="UKM98" s="219"/>
      <c r="UKN98" s="219"/>
      <c r="UKO98" s="219"/>
      <c r="UKP98" s="219"/>
      <c r="UKQ98" s="219"/>
      <c r="UKR98" s="219"/>
      <c r="UKS98" s="219"/>
      <c r="UKT98" s="219"/>
      <c r="UKU98" s="219"/>
      <c r="UKV98" s="219"/>
      <c r="UKW98" s="219"/>
      <c r="UKX98" s="219"/>
      <c r="UKY98" s="219"/>
      <c r="UKZ98" s="219"/>
      <c r="ULA98" s="219"/>
      <c r="ULB98" s="219"/>
      <c r="ULC98" s="219"/>
      <c r="ULD98" s="219"/>
      <c r="ULE98" s="219"/>
      <c r="ULF98" s="219"/>
      <c r="ULG98" s="219"/>
      <c r="ULH98" s="219"/>
      <c r="ULI98" s="219"/>
      <c r="ULJ98" s="219"/>
      <c r="ULK98" s="219"/>
      <c r="ULL98" s="219"/>
      <c r="ULM98" s="219"/>
      <c r="ULN98" s="219"/>
      <c r="ULO98" s="219"/>
      <c r="ULP98" s="219"/>
      <c r="ULQ98" s="219"/>
      <c r="ULR98" s="219"/>
      <c r="ULS98" s="219"/>
      <c r="ULT98" s="219"/>
      <c r="ULU98" s="219"/>
      <c r="ULV98" s="219"/>
      <c r="ULW98" s="219"/>
      <c r="ULX98" s="219"/>
      <c r="ULY98" s="219"/>
      <c r="ULZ98" s="219"/>
      <c r="UMA98" s="219"/>
      <c r="UMB98" s="219"/>
      <c r="UMC98" s="219"/>
      <c r="UMD98" s="219"/>
      <c r="UME98" s="219"/>
      <c r="UMF98" s="219"/>
      <c r="UMG98" s="219"/>
      <c r="UMH98" s="219"/>
      <c r="UMI98" s="219"/>
      <c r="UMJ98" s="219"/>
      <c r="UMK98" s="219"/>
      <c r="UML98" s="219"/>
      <c r="UMM98" s="219"/>
      <c r="UMN98" s="219"/>
      <c r="UMO98" s="219"/>
      <c r="UMP98" s="219"/>
      <c r="UMQ98" s="219"/>
      <c r="UMR98" s="219"/>
      <c r="UMS98" s="219"/>
      <c r="UMT98" s="219"/>
      <c r="UMU98" s="219"/>
      <c r="UMV98" s="219"/>
      <c r="UMW98" s="219"/>
      <c r="UMX98" s="219"/>
      <c r="UMY98" s="219"/>
      <c r="UMZ98" s="219"/>
      <c r="UNA98" s="219"/>
      <c r="UNB98" s="219"/>
      <c r="UNC98" s="219"/>
      <c r="UND98" s="219"/>
      <c r="UNE98" s="219"/>
      <c r="UNF98" s="219"/>
      <c r="UNG98" s="219"/>
      <c r="UNH98" s="219"/>
      <c r="UNI98" s="219"/>
      <c r="UNJ98" s="219"/>
      <c r="UNK98" s="219"/>
      <c r="UNL98" s="219"/>
      <c r="UNM98" s="219"/>
      <c r="UNN98" s="219"/>
      <c r="UNO98" s="219"/>
      <c r="UNP98" s="219"/>
      <c r="UNQ98" s="219"/>
      <c r="UNR98" s="219"/>
      <c r="UNS98" s="219"/>
      <c r="UNT98" s="219"/>
      <c r="UNU98" s="219"/>
      <c r="UNV98" s="219"/>
      <c r="UNW98" s="219"/>
      <c r="UNX98" s="219"/>
      <c r="UNY98" s="219"/>
      <c r="UNZ98" s="219"/>
      <c r="UOA98" s="219"/>
      <c r="UOB98" s="219"/>
      <c r="UOC98" s="219"/>
      <c r="UOD98" s="219"/>
      <c r="UOE98" s="219"/>
      <c r="UOF98" s="219"/>
      <c r="UOG98" s="219"/>
      <c r="UOH98" s="219"/>
      <c r="UOI98" s="219"/>
      <c r="UOJ98" s="219"/>
      <c r="UOK98" s="219"/>
      <c r="UOL98" s="219"/>
      <c r="UOM98" s="219"/>
      <c r="UON98" s="219"/>
      <c r="UOO98" s="219"/>
      <c r="UOP98" s="219"/>
      <c r="UOQ98" s="219"/>
      <c r="UOR98" s="219"/>
      <c r="UOS98" s="219"/>
      <c r="UOT98" s="219"/>
      <c r="UOU98" s="219"/>
      <c r="UOV98" s="219"/>
      <c r="UOW98" s="219"/>
      <c r="UOX98" s="219"/>
      <c r="UOY98" s="219"/>
      <c r="UOZ98" s="219"/>
      <c r="UPA98" s="219"/>
      <c r="UPB98" s="219"/>
      <c r="UPC98" s="219"/>
      <c r="UPD98" s="219"/>
      <c r="UPE98" s="219"/>
      <c r="UPF98" s="219"/>
      <c r="UPG98" s="219"/>
      <c r="UPH98" s="219"/>
      <c r="UPI98" s="219"/>
      <c r="UPJ98" s="219"/>
      <c r="UPK98" s="219"/>
      <c r="UPL98" s="219"/>
      <c r="UPM98" s="219"/>
      <c r="UPN98" s="219"/>
      <c r="UPO98" s="219"/>
      <c r="UPP98" s="219"/>
      <c r="UPQ98" s="219"/>
      <c r="UPR98" s="219"/>
      <c r="UPS98" s="219"/>
      <c r="UPT98" s="219"/>
      <c r="UPU98" s="219"/>
      <c r="UPV98" s="219"/>
      <c r="UPW98" s="219"/>
      <c r="UPX98" s="219"/>
      <c r="UPY98" s="219"/>
      <c r="UPZ98" s="219"/>
      <c r="UQA98" s="219"/>
      <c r="UQB98" s="219"/>
      <c r="UQC98" s="219"/>
      <c r="UQD98" s="219"/>
      <c r="UQE98" s="219"/>
      <c r="UQF98" s="219"/>
      <c r="UQG98" s="219"/>
      <c r="UQH98" s="219"/>
      <c r="UQI98" s="219"/>
      <c r="UQJ98" s="219"/>
      <c r="UQK98" s="219"/>
      <c r="UQL98" s="219"/>
      <c r="UQM98" s="219"/>
      <c r="UQN98" s="219"/>
      <c r="UQO98" s="219"/>
      <c r="UQP98" s="219"/>
      <c r="UQQ98" s="219"/>
      <c r="UQR98" s="219"/>
      <c r="UQS98" s="219"/>
      <c r="UQT98" s="219"/>
      <c r="UQU98" s="219"/>
      <c r="UQV98" s="219"/>
      <c r="UQW98" s="219"/>
      <c r="UQX98" s="219"/>
      <c r="UQY98" s="219"/>
      <c r="UQZ98" s="219"/>
      <c r="URA98" s="219"/>
      <c r="URB98" s="219"/>
      <c r="URC98" s="219"/>
      <c r="URD98" s="219"/>
      <c r="URE98" s="219"/>
      <c r="URF98" s="219"/>
      <c r="URG98" s="219"/>
      <c r="URH98" s="219"/>
      <c r="URI98" s="219"/>
      <c r="URJ98" s="219"/>
      <c r="URK98" s="219"/>
      <c r="URL98" s="219"/>
      <c r="URM98" s="219"/>
      <c r="URN98" s="219"/>
      <c r="URO98" s="219"/>
      <c r="URP98" s="219"/>
      <c r="URQ98" s="219"/>
      <c r="URR98" s="219"/>
      <c r="URS98" s="219"/>
      <c r="URT98" s="219"/>
      <c r="URU98" s="219"/>
      <c r="URV98" s="219"/>
      <c r="URW98" s="219"/>
      <c r="URX98" s="219"/>
      <c r="URY98" s="219"/>
      <c r="URZ98" s="219"/>
      <c r="USA98" s="219"/>
      <c r="USB98" s="219"/>
      <c r="USC98" s="219"/>
      <c r="USD98" s="219"/>
      <c r="USE98" s="219"/>
      <c r="USF98" s="219"/>
      <c r="USG98" s="219"/>
      <c r="USH98" s="219"/>
      <c r="USI98" s="219"/>
      <c r="USJ98" s="219"/>
      <c r="USK98" s="219"/>
      <c r="USL98" s="219"/>
      <c r="USM98" s="219"/>
      <c r="USN98" s="219"/>
      <c r="USO98" s="219"/>
      <c r="USP98" s="219"/>
      <c r="USQ98" s="219"/>
      <c r="USR98" s="219"/>
      <c r="USS98" s="219"/>
      <c r="UST98" s="219"/>
      <c r="USU98" s="219"/>
      <c r="USV98" s="219"/>
      <c r="USW98" s="219"/>
      <c r="USX98" s="219"/>
      <c r="USY98" s="219"/>
      <c r="USZ98" s="219"/>
      <c r="UTA98" s="219"/>
      <c r="UTB98" s="219"/>
      <c r="UTC98" s="219"/>
      <c r="UTD98" s="219"/>
      <c r="UTE98" s="219"/>
      <c r="UTF98" s="219"/>
      <c r="UTG98" s="219"/>
      <c r="UTH98" s="219"/>
      <c r="UTI98" s="219"/>
      <c r="UTJ98" s="219"/>
      <c r="UTK98" s="219"/>
      <c r="UTL98" s="219"/>
      <c r="UTM98" s="219"/>
      <c r="UTN98" s="219"/>
      <c r="UTO98" s="219"/>
      <c r="UTP98" s="219"/>
      <c r="UTQ98" s="219"/>
      <c r="UTR98" s="219"/>
      <c r="UTS98" s="219"/>
      <c r="UTT98" s="219"/>
      <c r="UTU98" s="219"/>
      <c r="UTV98" s="219"/>
      <c r="UTW98" s="219"/>
      <c r="UTX98" s="219"/>
      <c r="UTY98" s="219"/>
      <c r="UTZ98" s="219"/>
      <c r="UUA98" s="219"/>
      <c r="UUB98" s="219"/>
      <c r="UUC98" s="219"/>
      <c r="UUD98" s="219"/>
      <c r="UUE98" s="219"/>
      <c r="UUF98" s="219"/>
      <c r="UUG98" s="219"/>
      <c r="UUH98" s="219"/>
      <c r="UUI98" s="219"/>
      <c r="UUJ98" s="219"/>
      <c r="UUK98" s="219"/>
      <c r="UUL98" s="219"/>
      <c r="UUM98" s="219"/>
      <c r="UUN98" s="219"/>
      <c r="UUO98" s="219"/>
      <c r="UUP98" s="219"/>
      <c r="UUQ98" s="219"/>
      <c r="UUR98" s="219"/>
      <c r="UUS98" s="219"/>
      <c r="UUT98" s="219"/>
      <c r="UUU98" s="219"/>
      <c r="UUV98" s="219"/>
      <c r="UUW98" s="219"/>
      <c r="UUX98" s="219"/>
      <c r="UUY98" s="219"/>
      <c r="UUZ98" s="219"/>
      <c r="UVA98" s="219"/>
      <c r="UVB98" s="219"/>
      <c r="UVC98" s="219"/>
      <c r="UVD98" s="219"/>
      <c r="UVE98" s="219"/>
      <c r="UVF98" s="219"/>
      <c r="UVG98" s="219"/>
      <c r="UVH98" s="219"/>
      <c r="UVI98" s="219"/>
      <c r="UVJ98" s="219"/>
      <c r="UVK98" s="219"/>
      <c r="UVL98" s="219"/>
      <c r="UVM98" s="219"/>
      <c r="UVN98" s="219"/>
      <c r="UVO98" s="219"/>
      <c r="UVP98" s="219"/>
      <c r="UVQ98" s="219"/>
      <c r="UVR98" s="219"/>
      <c r="UVS98" s="219"/>
      <c r="UVT98" s="219"/>
      <c r="UVU98" s="219"/>
      <c r="UVV98" s="219"/>
      <c r="UVW98" s="219"/>
      <c r="UVX98" s="219"/>
      <c r="UVY98" s="219"/>
      <c r="UVZ98" s="219"/>
      <c r="UWA98" s="219"/>
      <c r="UWB98" s="219"/>
      <c r="UWC98" s="219"/>
      <c r="UWD98" s="219"/>
      <c r="UWE98" s="219"/>
      <c r="UWF98" s="219"/>
      <c r="UWG98" s="219"/>
      <c r="UWH98" s="219"/>
      <c r="UWI98" s="219"/>
      <c r="UWJ98" s="219"/>
      <c r="UWK98" s="219"/>
      <c r="UWL98" s="219"/>
      <c r="UWM98" s="219"/>
      <c r="UWN98" s="219"/>
      <c r="UWO98" s="219"/>
      <c r="UWP98" s="219"/>
      <c r="UWQ98" s="219"/>
      <c r="UWR98" s="219"/>
      <c r="UWS98" s="219"/>
      <c r="UWT98" s="219"/>
      <c r="UWU98" s="219"/>
      <c r="UWV98" s="219"/>
      <c r="UWW98" s="219"/>
      <c r="UWX98" s="219"/>
      <c r="UWY98" s="219"/>
      <c r="UWZ98" s="219"/>
      <c r="UXA98" s="219"/>
      <c r="UXB98" s="219"/>
      <c r="UXC98" s="219"/>
      <c r="UXD98" s="219"/>
      <c r="UXE98" s="219"/>
      <c r="UXF98" s="219"/>
      <c r="UXG98" s="219"/>
      <c r="UXH98" s="219"/>
      <c r="UXI98" s="219"/>
      <c r="UXJ98" s="219"/>
      <c r="UXK98" s="219"/>
      <c r="UXL98" s="219"/>
      <c r="UXM98" s="219"/>
      <c r="UXN98" s="219"/>
      <c r="UXO98" s="219"/>
      <c r="UXP98" s="219"/>
      <c r="UXQ98" s="219"/>
      <c r="UXR98" s="219"/>
      <c r="UXS98" s="219"/>
      <c r="UXT98" s="219"/>
      <c r="UXU98" s="219"/>
      <c r="UXV98" s="219"/>
      <c r="UXW98" s="219"/>
      <c r="UXX98" s="219"/>
      <c r="UXY98" s="219"/>
      <c r="UXZ98" s="219"/>
      <c r="UYA98" s="219"/>
      <c r="UYB98" s="219"/>
      <c r="UYC98" s="219"/>
      <c r="UYD98" s="219"/>
      <c r="UYE98" s="219"/>
      <c r="UYF98" s="219"/>
      <c r="UYG98" s="219"/>
      <c r="UYH98" s="219"/>
      <c r="UYI98" s="219"/>
      <c r="UYJ98" s="219"/>
      <c r="UYK98" s="219"/>
      <c r="UYL98" s="219"/>
      <c r="UYM98" s="219"/>
      <c r="UYN98" s="219"/>
      <c r="UYO98" s="219"/>
      <c r="UYP98" s="219"/>
      <c r="UYQ98" s="219"/>
      <c r="UYR98" s="219"/>
      <c r="UYS98" s="219"/>
      <c r="UYT98" s="219"/>
      <c r="UYU98" s="219"/>
      <c r="UYV98" s="219"/>
      <c r="UYW98" s="219"/>
      <c r="UYX98" s="219"/>
      <c r="UYY98" s="219"/>
      <c r="UYZ98" s="219"/>
      <c r="UZA98" s="219"/>
      <c r="UZB98" s="219"/>
      <c r="UZC98" s="219"/>
      <c r="UZD98" s="219"/>
      <c r="UZE98" s="219"/>
      <c r="UZF98" s="219"/>
      <c r="UZG98" s="219"/>
      <c r="UZH98" s="219"/>
      <c r="UZI98" s="219"/>
      <c r="UZJ98" s="219"/>
      <c r="UZK98" s="219"/>
      <c r="UZL98" s="219"/>
      <c r="UZM98" s="219"/>
      <c r="UZN98" s="219"/>
      <c r="UZO98" s="219"/>
      <c r="UZP98" s="219"/>
      <c r="UZQ98" s="219"/>
      <c r="UZR98" s="219"/>
      <c r="UZS98" s="219"/>
      <c r="UZT98" s="219"/>
      <c r="UZU98" s="219"/>
      <c r="UZV98" s="219"/>
      <c r="UZW98" s="219"/>
      <c r="UZX98" s="219"/>
      <c r="UZY98" s="219"/>
      <c r="UZZ98" s="219"/>
      <c r="VAA98" s="219"/>
      <c r="VAB98" s="219"/>
      <c r="VAC98" s="219"/>
      <c r="VAD98" s="219"/>
      <c r="VAE98" s="219"/>
      <c r="VAF98" s="219"/>
      <c r="VAG98" s="219"/>
      <c r="VAH98" s="219"/>
      <c r="VAI98" s="219"/>
      <c r="VAJ98" s="219"/>
      <c r="VAK98" s="219"/>
      <c r="VAL98" s="219"/>
      <c r="VAM98" s="219"/>
      <c r="VAN98" s="219"/>
      <c r="VAO98" s="219"/>
      <c r="VAP98" s="219"/>
      <c r="VAQ98" s="219"/>
      <c r="VAR98" s="219"/>
      <c r="VAS98" s="219"/>
      <c r="VAT98" s="219"/>
      <c r="VAU98" s="219"/>
      <c r="VAV98" s="219"/>
      <c r="VAW98" s="219"/>
      <c r="VAX98" s="219"/>
      <c r="VAY98" s="219"/>
      <c r="VAZ98" s="219"/>
      <c r="VBA98" s="219"/>
      <c r="VBB98" s="219"/>
      <c r="VBC98" s="219"/>
      <c r="VBD98" s="219"/>
      <c r="VBE98" s="219"/>
      <c r="VBF98" s="219"/>
      <c r="VBG98" s="219"/>
      <c r="VBH98" s="219"/>
      <c r="VBI98" s="219"/>
      <c r="VBJ98" s="219"/>
      <c r="VBK98" s="219"/>
      <c r="VBL98" s="219"/>
      <c r="VBM98" s="219"/>
      <c r="VBN98" s="219"/>
      <c r="VBO98" s="219"/>
      <c r="VBP98" s="219"/>
      <c r="VBQ98" s="219"/>
      <c r="VBR98" s="219"/>
      <c r="VBS98" s="219"/>
      <c r="VBT98" s="219"/>
      <c r="VBU98" s="219"/>
      <c r="VBV98" s="219"/>
      <c r="VBW98" s="219"/>
      <c r="VBX98" s="219"/>
      <c r="VBY98" s="219"/>
      <c r="VBZ98" s="219"/>
      <c r="VCA98" s="219"/>
      <c r="VCB98" s="219"/>
      <c r="VCC98" s="219"/>
      <c r="VCD98" s="219"/>
      <c r="VCE98" s="219"/>
      <c r="VCF98" s="219"/>
      <c r="VCG98" s="219"/>
      <c r="VCH98" s="219"/>
      <c r="VCI98" s="219"/>
      <c r="VCJ98" s="219"/>
      <c r="VCK98" s="219"/>
      <c r="VCL98" s="219"/>
      <c r="VCM98" s="219"/>
      <c r="VCN98" s="219"/>
      <c r="VCO98" s="219"/>
      <c r="VCP98" s="219"/>
      <c r="VCQ98" s="219"/>
      <c r="VCR98" s="219"/>
      <c r="VCS98" s="219"/>
      <c r="VCT98" s="219"/>
      <c r="VCU98" s="219"/>
      <c r="VCV98" s="219"/>
      <c r="VCW98" s="219"/>
      <c r="VCX98" s="219"/>
      <c r="VCY98" s="219"/>
      <c r="VCZ98" s="219"/>
      <c r="VDA98" s="219"/>
      <c r="VDB98" s="219"/>
      <c r="VDC98" s="219"/>
      <c r="VDD98" s="219"/>
      <c r="VDE98" s="219"/>
      <c r="VDF98" s="219"/>
      <c r="VDG98" s="219"/>
      <c r="VDH98" s="219"/>
      <c r="VDI98" s="219"/>
      <c r="VDJ98" s="219"/>
      <c r="VDK98" s="219"/>
      <c r="VDL98" s="219"/>
      <c r="VDM98" s="219"/>
      <c r="VDN98" s="219"/>
      <c r="VDO98" s="219"/>
      <c r="VDP98" s="219"/>
      <c r="VDQ98" s="219"/>
      <c r="VDR98" s="219"/>
      <c r="VDS98" s="219"/>
      <c r="VDT98" s="219"/>
      <c r="VDU98" s="219"/>
      <c r="VDV98" s="219"/>
      <c r="VDW98" s="219"/>
      <c r="VDX98" s="219"/>
      <c r="VDY98" s="219"/>
      <c r="VDZ98" s="219"/>
      <c r="VEA98" s="219"/>
      <c r="VEB98" s="219"/>
      <c r="VEC98" s="219"/>
      <c r="VED98" s="219"/>
      <c r="VEE98" s="219"/>
      <c r="VEF98" s="219"/>
      <c r="VEG98" s="219"/>
      <c r="VEH98" s="219"/>
      <c r="VEI98" s="219"/>
      <c r="VEJ98" s="219"/>
      <c r="VEK98" s="219"/>
      <c r="VEL98" s="219"/>
      <c r="VEM98" s="219"/>
      <c r="VEN98" s="219"/>
      <c r="VEO98" s="219"/>
      <c r="VEP98" s="219"/>
      <c r="VEQ98" s="219"/>
      <c r="VER98" s="219"/>
      <c r="VES98" s="219"/>
      <c r="VET98" s="219"/>
      <c r="VEU98" s="219"/>
      <c r="VEV98" s="219"/>
      <c r="VEW98" s="219"/>
      <c r="VEX98" s="219"/>
      <c r="VEY98" s="219"/>
      <c r="VEZ98" s="219"/>
      <c r="VFA98" s="219"/>
      <c r="VFB98" s="219"/>
      <c r="VFC98" s="219"/>
      <c r="VFD98" s="219"/>
      <c r="VFE98" s="219"/>
      <c r="VFF98" s="219"/>
      <c r="VFG98" s="219"/>
      <c r="VFH98" s="219"/>
      <c r="VFI98" s="219"/>
      <c r="VFJ98" s="219"/>
      <c r="VFK98" s="219"/>
      <c r="VFL98" s="219"/>
      <c r="VFM98" s="219"/>
      <c r="VFN98" s="219"/>
      <c r="VFO98" s="219"/>
      <c r="VFP98" s="219"/>
      <c r="VFQ98" s="219"/>
      <c r="VFR98" s="219"/>
      <c r="VFS98" s="219"/>
      <c r="VFT98" s="219"/>
      <c r="VFU98" s="219"/>
      <c r="VFV98" s="219"/>
      <c r="VFW98" s="219"/>
      <c r="VFX98" s="219"/>
      <c r="VFY98" s="219"/>
      <c r="VFZ98" s="219"/>
      <c r="VGA98" s="219"/>
      <c r="VGB98" s="219"/>
      <c r="VGC98" s="219"/>
      <c r="VGD98" s="219"/>
      <c r="VGE98" s="219"/>
      <c r="VGF98" s="219"/>
      <c r="VGG98" s="219"/>
      <c r="VGH98" s="219"/>
      <c r="VGI98" s="219"/>
      <c r="VGJ98" s="219"/>
      <c r="VGK98" s="219"/>
      <c r="VGL98" s="219"/>
      <c r="VGM98" s="219"/>
      <c r="VGN98" s="219"/>
      <c r="VGO98" s="219"/>
      <c r="VGP98" s="219"/>
      <c r="VGQ98" s="219"/>
      <c r="VGR98" s="219"/>
      <c r="VGS98" s="219"/>
      <c r="VGT98" s="219"/>
      <c r="VGU98" s="219"/>
      <c r="VGV98" s="219"/>
      <c r="VGW98" s="219"/>
      <c r="VGX98" s="219"/>
      <c r="VGY98" s="219"/>
      <c r="VGZ98" s="219"/>
      <c r="VHA98" s="219"/>
      <c r="VHB98" s="219"/>
      <c r="VHC98" s="219"/>
      <c r="VHD98" s="219"/>
      <c r="VHE98" s="219"/>
      <c r="VHF98" s="219"/>
      <c r="VHG98" s="219"/>
      <c r="VHH98" s="219"/>
      <c r="VHI98" s="219"/>
      <c r="VHJ98" s="219"/>
      <c r="VHK98" s="219"/>
      <c r="VHL98" s="219"/>
      <c r="VHM98" s="219"/>
      <c r="VHN98" s="219"/>
      <c r="VHO98" s="219"/>
      <c r="VHP98" s="219"/>
      <c r="VHQ98" s="219"/>
      <c r="VHR98" s="219"/>
      <c r="VHS98" s="219"/>
      <c r="VHT98" s="219"/>
      <c r="VHU98" s="219"/>
      <c r="VHV98" s="219"/>
      <c r="VHW98" s="219"/>
      <c r="VHX98" s="219"/>
      <c r="VHY98" s="219"/>
      <c r="VHZ98" s="219"/>
      <c r="VIA98" s="219"/>
      <c r="VIB98" s="219"/>
      <c r="VIC98" s="219"/>
      <c r="VID98" s="219"/>
      <c r="VIE98" s="219"/>
      <c r="VIF98" s="219"/>
      <c r="VIG98" s="219"/>
      <c r="VIH98" s="219"/>
      <c r="VII98" s="219"/>
      <c r="VIJ98" s="219"/>
      <c r="VIK98" s="219"/>
      <c r="VIL98" s="219"/>
      <c r="VIM98" s="219"/>
      <c r="VIN98" s="219"/>
      <c r="VIO98" s="219"/>
      <c r="VIP98" s="219"/>
      <c r="VIQ98" s="219"/>
      <c r="VIR98" s="219"/>
      <c r="VIS98" s="219"/>
      <c r="VIT98" s="219"/>
      <c r="VIU98" s="219"/>
      <c r="VIV98" s="219"/>
      <c r="VIW98" s="219"/>
      <c r="VIX98" s="219"/>
      <c r="VIY98" s="219"/>
      <c r="VIZ98" s="219"/>
      <c r="VJA98" s="219"/>
      <c r="VJB98" s="219"/>
      <c r="VJC98" s="219"/>
      <c r="VJD98" s="219"/>
      <c r="VJE98" s="219"/>
      <c r="VJF98" s="219"/>
      <c r="VJG98" s="219"/>
      <c r="VJH98" s="219"/>
      <c r="VJI98" s="219"/>
      <c r="VJJ98" s="219"/>
      <c r="VJK98" s="219"/>
      <c r="VJL98" s="219"/>
      <c r="VJM98" s="219"/>
      <c r="VJN98" s="219"/>
      <c r="VJO98" s="219"/>
      <c r="VJP98" s="219"/>
      <c r="VJQ98" s="219"/>
      <c r="VJR98" s="219"/>
      <c r="VJS98" s="219"/>
      <c r="VJT98" s="219"/>
      <c r="VJU98" s="219"/>
      <c r="VJV98" s="219"/>
      <c r="VJW98" s="219"/>
      <c r="VJX98" s="219"/>
      <c r="VJY98" s="219"/>
      <c r="VJZ98" s="219"/>
      <c r="VKA98" s="219"/>
      <c r="VKB98" s="219"/>
      <c r="VKC98" s="219"/>
      <c r="VKD98" s="219"/>
      <c r="VKE98" s="219"/>
      <c r="VKF98" s="219"/>
      <c r="VKG98" s="219"/>
      <c r="VKH98" s="219"/>
      <c r="VKI98" s="219"/>
      <c r="VKJ98" s="219"/>
      <c r="VKK98" s="219"/>
      <c r="VKL98" s="219"/>
      <c r="VKM98" s="219"/>
      <c r="VKN98" s="219"/>
      <c r="VKO98" s="219"/>
      <c r="VKP98" s="219"/>
      <c r="VKQ98" s="219"/>
      <c r="VKR98" s="219"/>
      <c r="VKS98" s="219"/>
      <c r="VKT98" s="219"/>
      <c r="VKU98" s="219"/>
      <c r="VKV98" s="219"/>
      <c r="VKW98" s="219"/>
      <c r="VKX98" s="219"/>
      <c r="VKY98" s="219"/>
      <c r="VKZ98" s="219"/>
      <c r="VLA98" s="219"/>
      <c r="VLB98" s="219"/>
      <c r="VLC98" s="219"/>
      <c r="VLD98" s="219"/>
      <c r="VLE98" s="219"/>
      <c r="VLF98" s="219"/>
      <c r="VLG98" s="219"/>
      <c r="VLH98" s="219"/>
      <c r="VLI98" s="219"/>
      <c r="VLJ98" s="219"/>
      <c r="VLK98" s="219"/>
      <c r="VLL98" s="219"/>
      <c r="VLM98" s="219"/>
      <c r="VLN98" s="219"/>
      <c r="VLO98" s="219"/>
      <c r="VLP98" s="219"/>
      <c r="VLQ98" s="219"/>
      <c r="VLR98" s="219"/>
      <c r="VLS98" s="219"/>
      <c r="VLT98" s="219"/>
      <c r="VLU98" s="219"/>
      <c r="VLV98" s="219"/>
      <c r="VLW98" s="219"/>
      <c r="VLX98" s="219"/>
      <c r="VLY98" s="219"/>
      <c r="VLZ98" s="219"/>
      <c r="VMA98" s="219"/>
      <c r="VMB98" s="219"/>
      <c r="VMC98" s="219"/>
      <c r="VMD98" s="219"/>
      <c r="VME98" s="219"/>
      <c r="VMF98" s="219"/>
      <c r="VMG98" s="219"/>
      <c r="VMH98" s="219"/>
      <c r="VMI98" s="219"/>
      <c r="VMJ98" s="219"/>
      <c r="VMK98" s="219"/>
      <c r="VML98" s="219"/>
      <c r="VMM98" s="219"/>
      <c r="VMN98" s="219"/>
      <c r="VMO98" s="219"/>
      <c r="VMP98" s="219"/>
      <c r="VMQ98" s="219"/>
      <c r="VMR98" s="219"/>
      <c r="VMS98" s="219"/>
      <c r="VMT98" s="219"/>
      <c r="VMU98" s="219"/>
      <c r="VMV98" s="219"/>
      <c r="VMW98" s="219"/>
      <c r="VMX98" s="219"/>
      <c r="VMY98" s="219"/>
      <c r="VMZ98" s="219"/>
      <c r="VNA98" s="219"/>
      <c r="VNB98" s="219"/>
      <c r="VNC98" s="219"/>
      <c r="VND98" s="219"/>
      <c r="VNE98" s="219"/>
      <c r="VNF98" s="219"/>
      <c r="VNG98" s="219"/>
      <c r="VNH98" s="219"/>
      <c r="VNI98" s="219"/>
      <c r="VNJ98" s="219"/>
      <c r="VNK98" s="219"/>
      <c r="VNL98" s="219"/>
      <c r="VNM98" s="219"/>
      <c r="VNN98" s="219"/>
      <c r="VNO98" s="219"/>
      <c r="VNP98" s="219"/>
      <c r="VNQ98" s="219"/>
      <c r="VNR98" s="219"/>
      <c r="VNS98" s="219"/>
      <c r="VNT98" s="219"/>
      <c r="VNU98" s="219"/>
      <c r="VNV98" s="219"/>
      <c r="VNW98" s="219"/>
      <c r="VNX98" s="219"/>
      <c r="VNY98" s="219"/>
      <c r="VNZ98" s="219"/>
      <c r="VOA98" s="219"/>
      <c r="VOB98" s="219"/>
      <c r="VOC98" s="219"/>
      <c r="VOD98" s="219"/>
      <c r="VOE98" s="219"/>
      <c r="VOF98" s="219"/>
      <c r="VOG98" s="219"/>
      <c r="VOH98" s="219"/>
      <c r="VOI98" s="219"/>
      <c r="VOJ98" s="219"/>
      <c r="VOK98" s="219"/>
      <c r="VOL98" s="219"/>
      <c r="VOM98" s="219"/>
      <c r="VON98" s="219"/>
      <c r="VOO98" s="219"/>
      <c r="VOP98" s="219"/>
      <c r="VOQ98" s="219"/>
      <c r="VOR98" s="219"/>
      <c r="VOS98" s="219"/>
      <c r="VOT98" s="219"/>
      <c r="VOU98" s="219"/>
      <c r="VOV98" s="219"/>
      <c r="VOW98" s="219"/>
      <c r="VOX98" s="219"/>
      <c r="VOY98" s="219"/>
      <c r="VOZ98" s="219"/>
      <c r="VPA98" s="219"/>
      <c r="VPB98" s="219"/>
      <c r="VPC98" s="219"/>
      <c r="VPD98" s="219"/>
      <c r="VPE98" s="219"/>
      <c r="VPF98" s="219"/>
      <c r="VPG98" s="219"/>
      <c r="VPH98" s="219"/>
      <c r="VPI98" s="219"/>
      <c r="VPJ98" s="219"/>
      <c r="VPK98" s="219"/>
      <c r="VPL98" s="219"/>
      <c r="VPM98" s="219"/>
      <c r="VPN98" s="219"/>
      <c r="VPO98" s="219"/>
      <c r="VPP98" s="219"/>
      <c r="VPQ98" s="219"/>
      <c r="VPR98" s="219"/>
      <c r="VPS98" s="219"/>
      <c r="VPT98" s="219"/>
      <c r="VPU98" s="219"/>
      <c r="VPV98" s="219"/>
      <c r="VPW98" s="219"/>
      <c r="VPX98" s="219"/>
      <c r="VPY98" s="219"/>
      <c r="VPZ98" s="219"/>
      <c r="VQA98" s="219"/>
      <c r="VQB98" s="219"/>
      <c r="VQC98" s="219"/>
      <c r="VQD98" s="219"/>
      <c r="VQE98" s="219"/>
      <c r="VQF98" s="219"/>
      <c r="VQG98" s="219"/>
      <c r="VQH98" s="219"/>
      <c r="VQI98" s="219"/>
      <c r="VQJ98" s="219"/>
      <c r="VQK98" s="219"/>
      <c r="VQL98" s="219"/>
      <c r="VQM98" s="219"/>
      <c r="VQN98" s="219"/>
      <c r="VQO98" s="219"/>
      <c r="VQP98" s="219"/>
      <c r="VQQ98" s="219"/>
      <c r="VQR98" s="219"/>
      <c r="VQS98" s="219"/>
      <c r="VQT98" s="219"/>
      <c r="VQU98" s="219"/>
      <c r="VQV98" s="219"/>
      <c r="VQW98" s="219"/>
      <c r="VQX98" s="219"/>
      <c r="VQY98" s="219"/>
      <c r="VQZ98" s="219"/>
      <c r="VRA98" s="219"/>
      <c r="VRB98" s="219"/>
      <c r="VRC98" s="219"/>
      <c r="VRD98" s="219"/>
      <c r="VRE98" s="219"/>
      <c r="VRF98" s="219"/>
      <c r="VRG98" s="219"/>
      <c r="VRH98" s="219"/>
      <c r="VRI98" s="219"/>
      <c r="VRJ98" s="219"/>
      <c r="VRK98" s="219"/>
      <c r="VRL98" s="219"/>
      <c r="VRM98" s="219"/>
      <c r="VRN98" s="219"/>
      <c r="VRO98" s="219"/>
      <c r="VRP98" s="219"/>
      <c r="VRQ98" s="219"/>
      <c r="VRR98" s="219"/>
      <c r="VRS98" s="219"/>
      <c r="VRT98" s="219"/>
      <c r="VRU98" s="219"/>
      <c r="VRV98" s="219"/>
      <c r="VRW98" s="219"/>
      <c r="VRX98" s="219"/>
      <c r="VRY98" s="219"/>
      <c r="VRZ98" s="219"/>
      <c r="VSA98" s="219"/>
      <c r="VSB98" s="219"/>
      <c r="VSC98" s="219"/>
      <c r="VSD98" s="219"/>
      <c r="VSE98" s="219"/>
      <c r="VSF98" s="219"/>
      <c r="VSG98" s="219"/>
      <c r="VSH98" s="219"/>
      <c r="VSI98" s="219"/>
      <c r="VSJ98" s="219"/>
      <c r="VSK98" s="219"/>
      <c r="VSL98" s="219"/>
      <c r="VSM98" s="219"/>
      <c r="VSN98" s="219"/>
      <c r="VSO98" s="219"/>
      <c r="VSP98" s="219"/>
      <c r="VSQ98" s="219"/>
      <c r="VSR98" s="219"/>
      <c r="VSS98" s="219"/>
      <c r="VST98" s="219"/>
      <c r="VSU98" s="219"/>
      <c r="VSV98" s="219"/>
      <c r="VSW98" s="219"/>
      <c r="VSX98" s="219"/>
      <c r="VSY98" s="219"/>
      <c r="VSZ98" s="219"/>
      <c r="VTA98" s="219"/>
      <c r="VTB98" s="219"/>
      <c r="VTC98" s="219"/>
      <c r="VTD98" s="219"/>
      <c r="VTE98" s="219"/>
      <c r="VTF98" s="219"/>
      <c r="VTG98" s="219"/>
      <c r="VTH98" s="219"/>
      <c r="VTI98" s="219"/>
      <c r="VTJ98" s="219"/>
      <c r="VTK98" s="219"/>
      <c r="VTL98" s="219"/>
      <c r="VTM98" s="219"/>
      <c r="VTN98" s="219"/>
      <c r="VTO98" s="219"/>
      <c r="VTP98" s="219"/>
      <c r="VTQ98" s="219"/>
      <c r="VTR98" s="219"/>
      <c r="VTS98" s="219"/>
      <c r="VTT98" s="219"/>
      <c r="VTU98" s="219"/>
      <c r="VTV98" s="219"/>
      <c r="VTW98" s="219"/>
      <c r="VTX98" s="219"/>
      <c r="VTY98" s="219"/>
      <c r="VTZ98" s="219"/>
      <c r="VUA98" s="219"/>
      <c r="VUB98" s="219"/>
      <c r="VUC98" s="219"/>
      <c r="VUD98" s="219"/>
      <c r="VUE98" s="219"/>
      <c r="VUF98" s="219"/>
      <c r="VUG98" s="219"/>
      <c r="VUH98" s="219"/>
      <c r="VUI98" s="219"/>
      <c r="VUJ98" s="219"/>
      <c r="VUK98" s="219"/>
      <c r="VUL98" s="219"/>
      <c r="VUM98" s="219"/>
      <c r="VUN98" s="219"/>
      <c r="VUO98" s="219"/>
      <c r="VUP98" s="219"/>
      <c r="VUQ98" s="219"/>
      <c r="VUR98" s="219"/>
      <c r="VUS98" s="219"/>
      <c r="VUT98" s="219"/>
      <c r="VUU98" s="219"/>
      <c r="VUV98" s="219"/>
      <c r="VUW98" s="219"/>
      <c r="VUX98" s="219"/>
      <c r="VUY98" s="219"/>
      <c r="VUZ98" s="219"/>
      <c r="VVA98" s="219"/>
      <c r="VVB98" s="219"/>
      <c r="VVC98" s="219"/>
      <c r="VVD98" s="219"/>
      <c r="VVE98" s="219"/>
      <c r="VVF98" s="219"/>
      <c r="VVG98" s="219"/>
      <c r="VVH98" s="219"/>
      <c r="VVI98" s="219"/>
      <c r="VVJ98" s="219"/>
      <c r="VVK98" s="219"/>
      <c r="VVL98" s="219"/>
      <c r="VVM98" s="219"/>
      <c r="VVN98" s="219"/>
      <c r="VVO98" s="219"/>
      <c r="VVP98" s="219"/>
      <c r="VVQ98" s="219"/>
      <c r="VVR98" s="219"/>
      <c r="VVS98" s="219"/>
      <c r="VVT98" s="219"/>
      <c r="VVU98" s="219"/>
      <c r="VVV98" s="219"/>
      <c r="VVW98" s="219"/>
      <c r="VVX98" s="219"/>
      <c r="VVY98" s="219"/>
      <c r="VVZ98" s="219"/>
      <c r="VWA98" s="219"/>
      <c r="VWB98" s="219"/>
      <c r="VWC98" s="219"/>
      <c r="VWD98" s="219"/>
      <c r="VWE98" s="219"/>
      <c r="VWF98" s="219"/>
      <c r="VWG98" s="219"/>
      <c r="VWH98" s="219"/>
      <c r="VWI98" s="219"/>
      <c r="VWJ98" s="219"/>
      <c r="VWK98" s="219"/>
      <c r="VWL98" s="219"/>
      <c r="VWM98" s="219"/>
      <c r="VWN98" s="219"/>
      <c r="VWO98" s="219"/>
      <c r="VWP98" s="219"/>
      <c r="VWQ98" s="219"/>
      <c r="VWR98" s="219"/>
      <c r="VWS98" s="219"/>
      <c r="VWT98" s="219"/>
      <c r="VWU98" s="219"/>
      <c r="VWV98" s="219"/>
      <c r="VWW98" s="219"/>
      <c r="VWX98" s="219"/>
      <c r="VWY98" s="219"/>
      <c r="VWZ98" s="219"/>
      <c r="VXA98" s="219"/>
      <c r="VXB98" s="219"/>
      <c r="VXC98" s="219"/>
      <c r="VXD98" s="219"/>
      <c r="VXE98" s="219"/>
      <c r="VXF98" s="219"/>
      <c r="VXG98" s="219"/>
      <c r="VXH98" s="219"/>
      <c r="VXI98" s="219"/>
      <c r="VXJ98" s="219"/>
      <c r="VXK98" s="219"/>
      <c r="VXL98" s="219"/>
      <c r="VXM98" s="219"/>
      <c r="VXN98" s="219"/>
      <c r="VXO98" s="219"/>
      <c r="VXP98" s="219"/>
      <c r="VXQ98" s="219"/>
      <c r="VXR98" s="219"/>
      <c r="VXS98" s="219"/>
      <c r="VXT98" s="219"/>
      <c r="VXU98" s="219"/>
      <c r="VXV98" s="219"/>
      <c r="VXW98" s="219"/>
      <c r="VXX98" s="219"/>
      <c r="VXY98" s="219"/>
      <c r="VXZ98" s="219"/>
      <c r="VYA98" s="219"/>
      <c r="VYB98" s="219"/>
      <c r="VYC98" s="219"/>
      <c r="VYD98" s="219"/>
      <c r="VYE98" s="219"/>
      <c r="VYF98" s="219"/>
      <c r="VYG98" s="219"/>
      <c r="VYH98" s="219"/>
      <c r="VYI98" s="219"/>
      <c r="VYJ98" s="219"/>
      <c r="VYK98" s="219"/>
      <c r="VYL98" s="219"/>
      <c r="VYM98" s="219"/>
      <c r="VYN98" s="219"/>
      <c r="VYO98" s="219"/>
      <c r="VYP98" s="219"/>
      <c r="VYQ98" s="219"/>
      <c r="VYR98" s="219"/>
      <c r="VYS98" s="219"/>
      <c r="VYT98" s="219"/>
      <c r="VYU98" s="219"/>
      <c r="VYV98" s="219"/>
      <c r="VYW98" s="219"/>
      <c r="VYX98" s="219"/>
      <c r="VYY98" s="219"/>
      <c r="VYZ98" s="219"/>
      <c r="VZA98" s="219"/>
      <c r="VZB98" s="219"/>
      <c r="VZC98" s="219"/>
      <c r="VZD98" s="219"/>
      <c r="VZE98" s="219"/>
      <c r="VZF98" s="219"/>
      <c r="VZG98" s="219"/>
      <c r="VZH98" s="219"/>
      <c r="VZI98" s="219"/>
      <c r="VZJ98" s="219"/>
      <c r="VZK98" s="219"/>
      <c r="VZL98" s="219"/>
      <c r="VZM98" s="219"/>
      <c r="VZN98" s="219"/>
      <c r="VZO98" s="219"/>
      <c r="VZP98" s="219"/>
      <c r="VZQ98" s="219"/>
      <c r="VZR98" s="219"/>
      <c r="VZS98" s="219"/>
      <c r="VZT98" s="219"/>
      <c r="VZU98" s="219"/>
      <c r="VZV98" s="219"/>
      <c r="VZW98" s="219"/>
      <c r="VZX98" s="219"/>
      <c r="VZY98" s="219"/>
      <c r="VZZ98" s="219"/>
      <c r="WAA98" s="219"/>
      <c r="WAB98" s="219"/>
      <c r="WAC98" s="219"/>
      <c r="WAD98" s="219"/>
      <c r="WAE98" s="219"/>
      <c r="WAF98" s="219"/>
      <c r="WAG98" s="219"/>
      <c r="WAH98" s="219"/>
      <c r="WAI98" s="219"/>
      <c r="WAJ98" s="219"/>
      <c r="WAK98" s="219"/>
      <c r="WAL98" s="219"/>
      <c r="WAM98" s="219"/>
      <c r="WAN98" s="219"/>
      <c r="WAO98" s="219"/>
      <c r="WAP98" s="219"/>
      <c r="WAQ98" s="219"/>
      <c r="WAR98" s="219"/>
      <c r="WAS98" s="219"/>
      <c r="WAT98" s="219"/>
      <c r="WAU98" s="219"/>
      <c r="WAV98" s="219"/>
      <c r="WAW98" s="219"/>
      <c r="WAX98" s="219"/>
      <c r="WAY98" s="219"/>
      <c r="WAZ98" s="219"/>
      <c r="WBA98" s="219"/>
      <c r="WBB98" s="219"/>
      <c r="WBC98" s="219"/>
      <c r="WBD98" s="219"/>
      <c r="WBE98" s="219"/>
      <c r="WBF98" s="219"/>
      <c r="WBG98" s="219"/>
      <c r="WBH98" s="219"/>
      <c r="WBI98" s="219"/>
      <c r="WBJ98" s="219"/>
      <c r="WBK98" s="219"/>
      <c r="WBL98" s="219"/>
      <c r="WBM98" s="219"/>
      <c r="WBN98" s="219"/>
      <c r="WBO98" s="219"/>
      <c r="WBP98" s="219"/>
      <c r="WBQ98" s="219"/>
      <c r="WBR98" s="219"/>
      <c r="WBS98" s="219"/>
      <c r="WBT98" s="219"/>
      <c r="WBU98" s="219"/>
      <c r="WBV98" s="219"/>
      <c r="WBW98" s="219"/>
      <c r="WBX98" s="219"/>
      <c r="WBY98" s="219"/>
      <c r="WBZ98" s="219"/>
      <c r="WCA98" s="219"/>
      <c r="WCB98" s="219"/>
      <c r="WCC98" s="219"/>
      <c r="WCD98" s="219"/>
      <c r="WCE98" s="219"/>
      <c r="WCF98" s="219"/>
      <c r="WCG98" s="219"/>
      <c r="WCH98" s="219"/>
      <c r="WCI98" s="219"/>
      <c r="WCJ98" s="219"/>
      <c r="WCK98" s="219"/>
      <c r="WCL98" s="219"/>
      <c r="WCM98" s="219"/>
      <c r="WCN98" s="219"/>
      <c r="WCO98" s="219"/>
      <c r="WCP98" s="219"/>
      <c r="WCQ98" s="219"/>
      <c r="WCR98" s="219"/>
      <c r="WCS98" s="219"/>
      <c r="WCT98" s="219"/>
      <c r="WCU98" s="219"/>
      <c r="WCV98" s="219"/>
      <c r="WCW98" s="219"/>
      <c r="WCX98" s="219"/>
      <c r="WCY98" s="219"/>
      <c r="WCZ98" s="219"/>
      <c r="WDA98" s="219"/>
      <c r="WDB98" s="219"/>
      <c r="WDC98" s="219"/>
      <c r="WDD98" s="219"/>
      <c r="WDE98" s="219"/>
      <c r="WDF98" s="219"/>
      <c r="WDG98" s="219"/>
      <c r="WDH98" s="219"/>
      <c r="WDI98" s="219"/>
      <c r="WDJ98" s="219"/>
      <c r="WDK98" s="219"/>
      <c r="WDL98" s="219"/>
      <c r="WDM98" s="219"/>
      <c r="WDN98" s="219"/>
      <c r="WDO98" s="219"/>
      <c r="WDP98" s="219"/>
      <c r="WDQ98" s="219"/>
      <c r="WDR98" s="219"/>
      <c r="WDS98" s="219"/>
      <c r="WDT98" s="219"/>
      <c r="WDU98" s="219"/>
      <c r="WDV98" s="219"/>
      <c r="WDW98" s="219"/>
      <c r="WDX98" s="219"/>
      <c r="WDY98" s="219"/>
      <c r="WDZ98" s="219"/>
      <c r="WEA98" s="219"/>
      <c r="WEB98" s="219"/>
      <c r="WEC98" s="219"/>
      <c r="WED98" s="219"/>
      <c r="WEE98" s="219"/>
      <c r="WEF98" s="219"/>
      <c r="WEG98" s="219"/>
      <c r="WEH98" s="219"/>
      <c r="WEI98" s="219"/>
      <c r="WEJ98" s="219"/>
      <c r="WEK98" s="219"/>
      <c r="WEL98" s="219"/>
      <c r="WEM98" s="219"/>
      <c r="WEN98" s="219"/>
      <c r="WEO98" s="219"/>
      <c r="WEP98" s="219"/>
      <c r="WEQ98" s="219"/>
      <c r="WER98" s="219"/>
      <c r="WES98" s="219"/>
      <c r="WET98" s="219"/>
      <c r="WEU98" s="219"/>
      <c r="WEV98" s="219"/>
      <c r="WEW98" s="219"/>
      <c r="WEX98" s="219"/>
      <c r="WEY98" s="219"/>
      <c r="WEZ98" s="219"/>
      <c r="WFA98" s="219"/>
      <c r="WFB98" s="219"/>
      <c r="WFC98" s="219"/>
      <c r="WFD98" s="219"/>
      <c r="WFE98" s="219"/>
      <c r="WFF98" s="219"/>
      <c r="WFG98" s="219"/>
      <c r="WFH98" s="219"/>
      <c r="WFI98" s="219"/>
      <c r="WFJ98" s="219"/>
      <c r="WFK98" s="219"/>
      <c r="WFL98" s="219"/>
      <c r="WFM98" s="219"/>
      <c r="WFN98" s="219"/>
      <c r="WFO98" s="219"/>
      <c r="WFP98" s="219"/>
      <c r="WFQ98" s="219"/>
      <c r="WFR98" s="219"/>
      <c r="WFS98" s="219"/>
      <c r="WFT98" s="219"/>
      <c r="WFU98" s="219"/>
      <c r="WFV98" s="219"/>
      <c r="WFW98" s="219"/>
      <c r="WFX98" s="219"/>
      <c r="WFY98" s="219"/>
      <c r="WFZ98" s="219"/>
      <c r="WGA98" s="219"/>
      <c r="WGB98" s="219"/>
      <c r="WGC98" s="219"/>
      <c r="WGD98" s="219"/>
      <c r="WGE98" s="219"/>
      <c r="WGF98" s="219"/>
      <c r="WGG98" s="219"/>
      <c r="WGH98" s="219"/>
      <c r="WGI98" s="219"/>
      <c r="WGJ98" s="219"/>
      <c r="WGK98" s="219"/>
      <c r="WGL98" s="219"/>
      <c r="WGM98" s="219"/>
      <c r="WGN98" s="219"/>
      <c r="WGO98" s="219"/>
      <c r="WGP98" s="219"/>
      <c r="WGQ98" s="219"/>
      <c r="WGR98" s="219"/>
      <c r="WGS98" s="219"/>
      <c r="WGT98" s="219"/>
      <c r="WGU98" s="219"/>
      <c r="WGV98" s="219"/>
      <c r="WGW98" s="219"/>
      <c r="WGX98" s="219"/>
      <c r="WGY98" s="219"/>
      <c r="WGZ98" s="219"/>
      <c r="WHA98" s="219"/>
      <c r="WHB98" s="219"/>
      <c r="WHC98" s="219"/>
      <c r="WHD98" s="219"/>
      <c r="WHE98" s="219"/>
      <c r="WHF98" s="219"/>
      <c r="WHG98" s="219"/>
      <c r="WHH98" s="219"/>
      <c r="WHI98" s="219"/>
      <c r="WHJ98" s="219"/>
      <c r="WHK98" s="219"/>
      <c r="WHL98" s="219"/>
      <c r="WHM98" s="219"/>
      <c r="WHN98" s="219"/>
      <c r="WHO98" s="219"/>
      <c r="WHP98" s="219"/>
      <c r="WHQ98" s="219"/>
      <c r="WHR98" s="219"/>
      <c r="WHS98" s="219"/>
      <c r="WHT98" s="219"/>
      <c r="WHU98" s="219"/>
      <c r="WHV98" s="219"/>
      <c r="WHW98" s="219"/>
      <c r="WHX98" s="219"/>
      <c r="WHY98" s="219"/>
      <c r="WHZ98" s="219"/>
      <c r="WIA98" s="219"/>
      <c r="WIB98" s="219"/>
      <c r="WIC98" s="219"/>
      <c r="WID98" s="219"/>
      <c r="WIE98" s="219"/>
      <c r="WIF98" s="219"/>
      <c r="WIG98" s="219"/>
      <c r="WIH98" s="219"/>
      <c r="WII98" s="219"/>
      <c r="WIJ98" s="219"/>
      <c r="WIK98" s="219"/>
      <c r="WIL98" s="219"/>
      <c r="WIM98" s="219"/>
      <c r="WIN98" s="219"/>
      <c r="WIO98" s="219"/>
      <c r="WIP98" s="219"/>
      <c r="WIQ98" s="219"/>
      <c r="WIR98" s="219"/>
      <c r="WIS98" s="219"/>
      <c r="WIT98" s="219"/>
      <c r="WIU98" s="219"/>
      <c r="WIV98" s="219"/>
      <c r="WIW98" s="219"/>
      <c r="WIX98" s="219"/>
      <c r="WIY98" s="219"/>
      <c r="WIZ98" s="219"/>
      <c r="WJA98" s="219"/>
      <c r="WJB98" s="219"/>
      <c r="WJC98" s="219"/>
      <c r="WJD98" s="219"/>
      <c r="WJE98" s="219"/>
      <c r="WJF98" s="219"/>
      <c r="WJG98" s="219"/>
      <c r="WJH98" s="219"/>
      <c r="WJI98" s="219"/>
      <c r="WJJ98" s="219"/>
      <c r="WJK98" s="219"/>
      <c r="WJL98" s="219"/>
      <c r="WJM98" s="219"/>
      <c r="WJN98" s="219"/>
      <c r="WJO98" s="219"/>
      <c r="WJP98" s="219"/>
      <c r="WJQ98" s="219"/>
      <c r="WJR98" s="219"/>
      <c r="WJS98" s="219"/>
      <c r="WJT98" s="219"/>
      <c r="WJU98" s="219"/>
      <c r="WJV98" s="219"/>
      <c r="WJW98" s="219"/>
      <c r="WJX98" s="219"/>
      <c r="WJY98" s="219"/>
      <c r="WJZ98" s="219"/>
      <c r="WKA98" s="219"/>
      <c r="WKB98" s="219"/>
      <c r="WKC98" s="219"/>
      <c r="WKD98" s="219"/>
      <c r="WKE98" s="219"/>
      <c r="WKF98" s="219"/>
      <c r="WKG98" s="219"/>
      <c r="WKH98" s="219"/>
      <c r="WKI98" s="219"/>
      <c r="WKJ98" s="219"/>
      <c r="WKK98" s="219"/>
      <c r="WKL98" s="219"/>
      <c r="WKM98" s="219"/>
      <c r="WKN98" s="219"/>
      <c r="WKO98" s="219"/>
      <c r="WKP98" s="219"/>
      <c r="WKQ98" s="219"/>
      <c r="WKR98" s="219"/>
      <c r="WKS98" s="219"/>
      <c r="WKT98" s="219"/>
      <c r="WKU98" s="219"/>
      <c r="WKV98" s="219"/>
      <c r="WKW98" s="219"/>
      <c r="WKX98" s="219"/>
      <c r="WKY98" s="219"/>
      <c r="WKZ98" s="219"/>
      <c r="WLA98" s="219"/>
      <c r="WLB98" s="219"/>
      <c r="WLC98" s="219"/>
      <c r="WLD98" s="219"/>
      <c r="WLE98" s="219"/>
      <c r="WLF98" s="219"/>
      <c r="WLG98" s="219"/>
      <c r="WLH98" s="219"/>
      <c r="WLI98" s="219"/>
      <c r="WLJ98" s="219"/>
      <c r="WLK98" s="219"/>
      <c r="WLL98" s="219"/>
      <c r="WLM98" s="219"/>
      <c r="WLN98" s="219"/>
      <c r="WLO98" s="219"/>
      <c r="WLP98" s="219"/>
      <c r="WLQ98" s="219"/>
      <c r="WLR98" s="219"/>
      <c r="WLS98" s="219"/>
      <c r="WLT98" s="219"/>
      <c r="WLU98" s="219"/>
      <c r="WLV98" s="219"/>
      <c r="WLW98" s="219"/>
      <c r="WLX98" s="219"/>
      <c r="WLY98" s="219"/>
      <c r="WLZ98" s="219"/>
      <c r="WMA98" s="219"/>
      <c r="WMB98" s="219"/>
      <c r="WMC98" s="219"/>
      <c r="WMD98" s="219"/>
      <c r="WME98" s="219"/>
      <c r="WMF98" s="219"/>
      <c r="WMG98" s="219"/>
      <c r="WMH98" s="219"/>
      <c r="WMI98" s="219"/>
      <c r="WMJ98" s="219"/>
      <c r="WMK98" s="219"/>
      <c r="WML98" s="219"/>
      <c r="WMM98" s="219"/>
      <c r="WMN98" s="219"/>
      <c r="WMO98" s="219"/>
      <c r="WMP98" s="219"/>
      <c r="WMQ98" s="219"/>
      <c r="WMR98" s="219"/>
      <c r="WMS98" s="219"/>
      <c r="WMT98" s="219"/>
      <c r="WMU98" s="219"/>
      <c r="WMV98" s="219"/>
      <c r="WMW98" s="219"/>
      <c r="WMX98" s="219"/>
      <c r="WMY98" s="219"/>
      <c r="WMZ98" s="219"/>
      <c r="WNA98" s="219"/>
      <c r="WNB98" s="219"/>
      <c r="WNC98" s="219"/>
      <c r="WND98" s="219"/>
      <c r="WNE98" s="219"/>
      <c r="WNF98" s="219"/>
      <c r="WNG98" s="219"/>
      <c r="WNH98" s="219"/>
      <c r="WNI98" s="219"/>
      <c r="WNJ98" s="219"/>
      <c r="WNK98" s="219"/>
      <c r="WNL98" s="219"/>
      <c r="WNM98" s="219"/>
      <c r="WNN98" s="219"/>
      <c r="WNO98" s="219"/>
      <c r="WNP98" s="219"/>
      <c r="WNQ98" s="219"/>
      <c r="WNR98" s="219"/>
      <c r="WNS98" s="219"/>
      <c r="WNT98" s="219"/>
      <c r="WNU98" s="219"/>
      <c r="WNV98" s="219"/>
      <c r="WNW98" s="219"/>
      <c r="WNX98" s="219"/>
      <c r="WNY98" s="219"/>
      <c r="WNZ98" s="219"/>
      <c r="WOA98" s="219"/>
      <c r="WOB98" s="219"/>
      <c r="WOC98" s="219"/>
      <c r="WOD98" s="219"/>
      <c r="WOE98" s="219"/>
      <c r="WOF98" s="219"/>
      <c r="WOG98" s="219"/>
      <c r="WOH98" s="219"/>
      <c r="WOI98" s="219"/>
      <c r="WOJ98" s="219"/>
      <c r="WOK98" s="219"/>
      <c r="WOL98" s="219"/>
      <c r="WOM98" s="219"/>
      <c r="WON98" s="219"/>
      <c r="WOO98" s="219"/>
      <c r="WOP98" s="219"/>
      <c r="WOQ98" s="219"/>
      <c r="WOR98" s="219"/>
      <c r="WOS98" s="219"/>
      <c r="WOT98" s="219"/>
      <c r="WOU98" s="219"/>
      <c r="WOV98" s="219"/>
      <c r="WOW98" s="219"/>
      <c r="WOX98" s="219"/>
      <c r="WOY98" s="219"/>
      <c r="WOZ98" s="219"/>
      <c r="WPA98" s="219"/>
      <c r="WPB98" s="219"/>
      <c r="WPC98" s="219"/>
      <c r="WPD98" s="219"/>
      <c r="WPE98" s="219"/>
      <c r="WPF98" s="219"/>
      <c r="WPG98" s="219"/>
      <c r="WPH98" s="219"/>
      <c r="WPI98" s="219"/>
      <c r="WPJ98" s="219"/>
      <c r="WPK98" s="219"/>
      <c r="WPL98" s="219"/>
      <c r="WPM98" s="219"/>
      <c r="WPN98" s="219"/>
      <c r="WPO98" s="219"/>
      <c r="WPP98" s="219"/>
      <c r="WPQ98" s="219"/>
      <c r="WPR98" s="219"/>
      <c r="WPS98" s="219"/>
      <c r="WPT98" s="219"/>
      <c r="WPU98" s="219"/>
      <c r="WPV98" s="219"/>
      <c r="WPW98" s="219"/>
      <c r="WPX98" s="219"/>
      <c r="WPY98" s="219"/>
      <c r="WPZ98" s="219"/>
      <c r="WQA98" s="219"/>
      <c r="WQB98" s="219"/>
      <c r="WQC98" s="219"/>
      <c r="WQD98" s="219"/>
      <c r="WQE98" s="219"/>
      <c r="WQF98" s="219"/>
      <c r="WQG98" s="219"/>
      <c r="WQH98" s="219"/>
      <c r="WQI98" s="219"/>
      <c r="WQJ98" s="219"/>
      <c r="WQK98" s="219"/>
      <c r="WQL98" s="219"/>
      <c r="WQM98" s="219"/>
      <c r="WQN98" s="219"/>
      <c r="WQO98" s="219"/>
      <c r="WQP98" s="219"/>
      <c r="WQQ98" s="219"/>
      <c r="WQR98" s="219"/>
      <c r="WQS98" s="219"/>
      <c r="WQT98" s="219"/>
      <c r="WQU98" s="219"/>
      <c r="WQV98" s="219"/>
      <c r="WQW98" s="219"/>
      <c r="WQX98" s="219"/>
      <c r="WQY98" s="219"/>
      <c r="WQZ98" s="219"/>
      <c r="WRA98" s="219"/>
      <c r="WRB98" s="219"/>
      <c r="WRC98" s="219"/>
      <c r="WRD98" s="219"/>
      <c r="WRE98" s="219"/>
      <c r="WRF98" s="219"/>
      <c r="WRG98" s="219"/>
      <c r="WRH98" s="219"/>
      <c r="WRI98" s="219"/>
      <c r="WRJ98" s="219"/>
      <c r="WRK98" s="219"/>
      <c r="WRL98" s="219"/>
      <c r="WRM98" s="219"/>
      <c r="WRN98" s="219"/>
      <c r="WRO98" s="219"/>
      <c r="WRP98" s="219"/>
      <c r="WRQ98" s="219"/>
      <c r="WRR98" s="219"/>
      <c r="WRS98" s="219"/>
      <c r="WRT98" s="219"/>
      <c r="WRU98" s="219"/>
      <c r="WRV98" s="219"/>
      <c r="WRW98" s="219"/>
      <c r="WRX98" s="219"/>
      <c r="WRY98" s="219"/>
      <c r="WRZ98" s="219"/>
      <c r="WSA98" s="219"/>
      <c r="WSB98" s="219"/>
      <c r="WSC98" s="219"/>
      <c r="WSD98" s="219"/>
      <c r="WSE98" s="219"/>
      <c r="WSF98" s="219"/>
      <c r="WSG98" s="219"/>
      <c r="WSH98" s="219"/>
      <c r="WSI98" s="219"/>
      <c r="WSJ98" s="219"/>
      <c r="WSK98" s="219"/>
      <c r="WSL98" s="219"/>
      <c r="WSM98" s="219"/>
      <c r="WSN98" s="219"/>
      <c r="WSO98" s="219"/>
      <c r="WSP98" s="219"/>
      <c r="WSQ98" s="219"/>
      <c r="WSR98" s="219"/>
      <c r="WSS98" s="219"/>
      <c r="WST98" s="219"/>
      <c r="WSU98" s="219"/>
      <c r="WSV98" s="219"/>
      <c r="WSW98" s="219"/>
      <c r="WSX98" s="219"/>
      <c r="WSY98" s="219"/>
      <c r="WSZ98" s="219"/>
      <c r="WTA98" s="219"/>
      <c r="WTB98" s="219"/>
      <c r="WTC98" s="219"/>
      <c r="WTD98" s="219"/>
      <c r="WTE98" s="219"/>
      <c r="WTF98" s="219"/>
      <c r="WTG98" s="219"/>
      <c r="WTH98" s="219"/>
      <c r="WTI98" s="219"/>
      <c r="WTJ98" s="219"/>
      <c r="WTK98" s="219"/>
      <c r="WTL98" s="219"/>
      <c r="WTM98" s="219"/>
      <c r="WTN98" s="219"/>
      <c r="WTO98" s="219"/>
      <c r="WTP98" s="219"/>
      <c r="WTQ98" s="219"/>
      <c r="WTR98" s="219"/>
      <c r="WTS98" s="219"/>
      <c r="WTT98" s="219"/>
      <c r="WTU98" s="219"/>
      <c r="WTV98" s="219"/>
      <c r="WTW98" s="219"/>
      <c r="WTX98" s="219"/>
      <c r="WTY98" s="219"/>
      <c r="WTZ98" s="219"/>
      <c r="WUA98" s="219"/>
      <c r="WUB98" s="219"/>
      <c r="WUC98" s="219"/>
      <c r="WUD98" s="219"/>
      <c r="WUE98" s="219"/>
      <c r="WUF98" s="219"/>
      <c r="WUG98" s="219"/>
      <c r="WUH98" s="219"/>
      <c r="WUI98" s="219"/>
      <c r="WUJ98" s="219"/>
      <c r="WUK98" s="219"/>
      <c r="WUL98" s="219"/>
      <c r="WUM98" s="219"/>
      <c r="WUN98" s="219"/>
      <c r="WUO98" s="219"/>
      <c r="WUP98" s="219"/>
      <c r="WUQ98" s="219"/>
      <c r="WUR98" s="219"/>
      <c r="WUS98" s="219"/>
      <c r="WUT98" s="219"/>
      <c r="WUU98" s="219"/>
      <c r="WUV98" s="219"/>
      <c r="WUW98" s="219"/>
      <c r="WUX98" s="219"/>
      <c r="WUY98" s="219"/>
      <c r="WUZ98" s="219"/>
      <c r="WVA98" s="219"/>
      <c r="WVB98" s="219"/>
      <c r="WVC98" s="219"/>
      <c r="WVD98" s="219"/>
      <c r="WVE98" s="219"/>
      <c r="WVF98" s="219"/>
      <c r="WVG98" s="219"/>
      <c r="WVH98" s="219"/>
      <c r="WVI98" s="219"/>
      <c r="WVJ98" s="219"/>
      <c r="WVK98" s="219"/>
      <c r="WVL98" s="219"/>
      <c r="WVM98" s="219"/>
      <c r="WVN98" s="219"/>
      <c r="WVO98" s="219"/>
      <c r="WVP98" s="219"/>
      <c r="WVQ98" s="219"/>
      <c r="WVR98" s="219"/>
      <c r="WVS98" s="219"/>
      <c r="WVT98" s="219"/>
      <c r="WVU98" s="219"/>
      <c r="WVV98" s="219"/>
      <c r="WVW98" s="219"/>
      <c r="WVX98" s="219"/>
      <c r="WVY98" s="219"/>
      <c r="WVZ98" s="219"/>
      <c r="WWA98" s="219"/>
      <c r="WWB98" s="219"/>
      <c r="WWC98" s="219"/>
      <c r="WWD98" s="219"/>
      <c r="WWE98" s="219"/>
      <c r="WWF98" s="219"/>
      <c r="WWG98" s="219"/>
      <c r="WWH98" s="219"/>
      <c r="WWI98" s="219"/>
      <c r="WWJ98" s="219"/>
      <c r="WWK98" s="219"/>
      <c r="WWL98" s="219"/>
      <c r="WWM98" s="219"/>
      <c r="WWN98" s="219"/>
      <c r="WWO98" s="219"/>
      <c r="WWP98" s="219"/>
      <c r="WWQ98" s="219"/>
      <c r="WWR98" s="219"/>
      <c r="WWS98" s="219"/>
      <c r="WWT98" s="219"/>
      <c r="WWU98" s="219"/>
      <c r="WWV98" s="219"/>
      <c r="WWW98" s="219"/>
      <c r="WWX98" s="219"/>
      <c r="WWY98" s="219"/>
      <c r="WWZ98" s="219"/>
      <c r="WXA98" s="219"/>
      <c r="WXB98" s="219"/>
      <c r="WXC98" s="219"/>
      <c r="WXD98" s="219"/>
      <c r="WXE98" s="219"/>
      <c r="WXF98" s="219"/>
      <c r="WXG98" s="219"/>
      <c r="WXH98" s="219"/>
      <c r="WXI98" s="219"/>
      <c r="WXJ98" s="219"/>
      <c r="WXK98" s="219"/>
      <c r="WXL98" s="219"/>
      <c r="WXM98" s="219"/>
      <c r="WXN98" s="219"/>
      <c r="WXO98" s="219"/>
      <c r="WXP98" s="219"/>
      <c r="WXQ98" s="219"/>
      <c r="WXR98" s="219"/>
      <c r="WXS98" s="219"/>
      <c r="WXT98" s="219"/>
      <c r="WXU98" s="219"/>
      <c r="WXV98" s="219"/>
      <c r="WXW98" s="219"/>
      <c r="WXX98" s="219"/>
      <c r="WXY98" s="219"/>
      <c r="WXZ98" s="219"/>
      <c r="WYA98" s="219"/>
      <c r="WYB98" s="219"/>
      <c r="WYC98" s="219"/>
      <c r="WYD98" s="219"/>
      <c r="WYE98" s="219"/>
      <c r="WYF98" s="219"/>
      <c r="WYG98" s="219"/>
      <c r="WYH98" s="219"/>
      <c r="WYI98" s="219"/>
      <c r="WYJ98" s="219"/>
      <c r="WYK98" s="219"/>
      <c r="WYL98" s="219"/>
      <c r="WYM98" s="219"/>
      <c r="WYN98" s="219"/>
      <c r="WYO98" s="219"/>
      <c r="WYP98" s="219"/>
      <c r="WYQ98" s="219"/>
      <c r="WYR98" s="219"/>
      <c r="WYS98" s="219"/>
      <c r="WYT98" s="219"/>
      <c r="WYU98" s="219"/>
      <c r="WYV98" s="219"/>
      <c r="WYW98" s="219"/>
      <c r="WYX98" s="219"/>
      <c r="WYY98" s="219"/>
      <c r="WYZ98" s="219"/>
      <c r="WZA98" s="219"/>
      <c r="WZB98" s="219"/>
      <c r="WZC98" s="219"/>
      <c r="WZD98" s="219"/>
      <c r="WZE98" s="219"/>
      <c r="WZF98" s="219"/>
      <c r="WZG98" s="219"/>
      <c r="WZH98" s="219"/>
      <c r="WZI98" s="219"/>
      <c r="WZJ98" s="219"/>
      <c r="WZK98" s="219"/>
      <c r="WZL98" s="219"/>
      <c r="WZM98" s="219"/>
      <c r="WZN98" s="219"/>
      <c r="WZO98" s="219"/>
      <c r="WZP98" s="219"/>
      <c r="WZQ98" s="219"/>
      <c r="WZR98" s="219"/>
      <c r="WZS98" s="219"/>
      <c r="WZT98" s="219"/>
      <c r="WZU98" s="219"/>
      <c r="WZV98" s="219"/>
      <c r="WZW98" s="219"/>
      <c r="WZX98" s="219"/>
      <c r="WZY98" s="219"/>
      <c r="WZZ98" s="219"/>
      <c r="XAA98" s="219"/>
      <c r="XAB98" s="219"/>
      <c r="XAC98" s="219"/>
      <c r="XAD98" s="219"/>
      <c r="XAE98" s="219"/>
      <c r="XAF98" s="219"/>
      <c r="XAG98" s="219"/>
      <c r="XAH98" s="219"/>
      <c r="XAI98" s="219"/>
      <c r="XAJ98" s="219"/>
      <c r="XAK98" s="219"/>
      <c r="XAL98" s="219"/>
      <c r="XAM98" s="219"/>
      <c r="XAN98" s="219"/>
      <c r="XAO98" s="219"/>
      <c r="XAP98" s="219"/>
      <c r="XAQ98" s="219"/>
      <c r="XAR98" s="219"/>
      <c r="XAS98" s="219"/>
      <c r="XAT98" s="219"/>
      <c r="XAU98" s="219"/>
      <c r="XAV98" s="219"/>
      <c r="XAW98" s="219"/>
      <c r="XAX98" s="219"/>
      <c r="XAY98" s="219"/>
      <c r="XAZ98" s="219"/>
      <c r="XBA98" s="219"/>
      <c r="XBB98" s="219"/>
      <c r="XBC98" s="219"/>
      <c r="XBD98" s="219"/>
      <c r="XBE98" s="219"/>
      <c r="XBF98" s="219"/>
      <c r="XBG98" s="219"/>
      <c r="XBH98" s="219"/>
      <c r="XBI98" s="219"/>
      <c r="XBJ98" s="219"/>
      <c r="XBK98" s="219"/>
      <c r="XBL98" s="219"/>
      <c r="XBM98" s="219"/>
      <c r="XBN98" s="219"/>
      <c r="XBO98" s="219"/>
      <c r="XBP98" s="219"/>
      <c r="XBQ98" s="219"/>
      <c r="XBR98" s="219"/>
      <c r="XBS98" s="219"/>
      <c r="XBT98" s="219"/>
      <c r="XBU98" s="219"/>
      <c r="XBV98" s="219"/>
      <c r="XBW98" s="219"/>
      <c r="XBX98" s="219"/>
      <c r="XBY98" s="219"/>
      <c r="XBZ98" s="219"/>
      <c r="XCA98" s="219"/>
      <c r="XCB98" s="219"/>
      <c r="XCC98" s="219"/>
      <c r="XCD98" s="219"/>
      <c r="XCE98" s="219"/>
      <c r="XCF98" s="219"/>
      <c r="XCG98" s="219"/>
      <c r="XCH98" s="219"/>
      <c r="XCI98" s="219"/>
      <c r="XCJ98" s="219"/>
      <c r="XCK98" s="219"/>
      <c r="XCL98" s="219"/>
      <c r="XCM98" s="219"/>
      <c r="XCN98" s="219"/>
      <c r="XCO98" s="219"/>
      <c r="XCP98" s="219"/>
      <c r="XCQ98" s="219"/>
      <c r="XCR98" s="219"/>
      <c r="XCS98" s="219"/>
      <c r="XCT98" s="219"/>
      <c r="XCU98" s="219"/>
      <c r="XCV98" s="219"/>
      <c r="XCW98" s="219"/>
      <c r="XCX98" s="219"/>
      <c r="XCY98" s="219"/>
      <c r="XCZ98" s="219"/>
      <c r="XDA98" s="219"/>
      <c r="XDB98" s="219"/>
      <c r="XDC98" s="219"/>
      <c r="XDD98" s="219"/>
      <c r="XDE98" s="219"/>
      <c r="XDF98" s="219"/>
      <c r="XDG98" s="219"/>
      <c r="XDH98" s="219"/>
      <c r="XDI98" s="219"/>
      <c r="XDJ98" s="219"/>
      <c r="XDK98" s="219"/>
      <c r="XDL98" s="219"/>
      <c r="XDM98" s="219"/>
      <c r="XDN98" s="219"/>
      <c r="XDO98" s="219"/>
      <c r="XDP98" s="219"/>
      <c r="XDQ98" s="219"/>
      <c r="XDR98" s="219"/>
      <c r="XDS98" s="219"/>
      <c r="XDT98" s="219"/>
      <c r="XDU98" s="219"/>
      <c r="XDV98" s="219"/>
      <c r="XDW98" s="219"/>
      <c r="XDX98" s="219"/>
      <c r="XDY98" s="219"/>
      <c r="XDZ98" s="219"/>
      <c r="XEA98" s="219"/>
      <c r="XEB98" s="219"/>
      <c r="XEC98" s="219"/>
      <c r="XED98" s="219"/>
      <c r="XEE98" s="219"/>
      <c r="XEF98" s="219"/>
      <c r="XEG98" s="219"/>
      <c r="XEH98" s="219"/>
      <c r="XEI98" s="219"/>
      <c r="XEJ98" s="219"/>
      <c r="XEK98" s="219"/>
      <c r="XEL98" s="219"/>
      <c r="XEM98" s="219"/>
      <c r="XEN98" s="219"/>
      <c r="XEO98" s="219"/>
      <c r="XEP98" s="219"/>
      <c r="XEQ98" s="219"/>
      <c r="XER98" s="219"/>
      <c r="XES98" s="219"/>
      <c r="XET98" s="219"/>
      <c r="XEU98" s="219"/>
      <c r="XEV98" s="219"/>
    </row>
    <row r="99" s="302" customFormat="1" ht="18" customHeight="1" spans="1:6">
      <c r="A99" s="324" t="s">
        <v>267</v>
      </c>
      <c r="B99" s="320">
        <v>13960.35</v>
      </c>
      <c r="C99" s="320">
        <v>15050</v>
      </c>
      <c r="D99" s="321">
        <f t="shared" si="4"/>
        <v>1089.65</v>
      </c>
      <c r="E99" s="322">
        <f t="shared" si="3"/>
        <v>0.0780532006719029</v>
      </c>
      <c r="F99" s="323"/>
    </row>
    <row r="100" s="302" customFormat="1" ht="18" customHeight="1" spans="1:6">
      <c r="A100" s="324" t="s">
        <v>268</v>
      </c>
      <c r="B100" s="320">
        <v>5.99</v>
      </c>
      <c r="C100" s="320">
        <v>6</v>
      </c>
      <c r="D100" s="321"/>
      <c r="E100" s="322"/>
      <c r="F100" s="323"/>
    </row>
    <row r="101" s="301" customFormat="1" ht="18" customHeight="1" spans="1:16376">
      <c r="A101" s="342" t="s">
        <v>269</v>
      </c>
      <c r="B101" s="338">
        <f>SUM(B102:B103)</f>
        <v>6294.32</v>
      </c>
      <c r="C101" s="338">
        <f>SUM(C102:C103)</f>
        <v>5703</v>
      </c>
      <c r="D101" s="316">
        <f t="shared" si="4"/>
        <v>-591.32</v>
      </c>
      <c r="E101" s="317">
        <f t="shared" si="3"/>
        <v>-0.0939450170947775</v>
      </c>
      <c r="F101" s="318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19"/>
      <c r="DA101" s="219"/>
      <c r="DB101" s="219"/>
      <c r="DC101" s="219"/>
      <c r="DD101" s="219"/>
      <c r="DE101" s="219"/>
      <c r="DF101" s="219"/>
      <c r="DG101" s="219"/>
      <c r="DH101" s="219"/>
      <c r="DI101" s="219"/>
      <c r="DJ101" s="219"/>
      <c r="DK101" s="219"/>
      <c r="DL101" s="219"/>
      <c r="DM101" s="219"/>
      <c r="DN101" s="219"/>
      <c r="DO101" s="219"/>
      <c r="DP101" s="219"/>
      <c r="DQ101" s="219"/>
      <c r="DR101" s="219"/>
      <c r="DS101" s="219"/>
      <c r="DT101" s="219"/>
      <c r="DU101" s="219"/>
      <c r="DV101" s="219"/>
      <c r="DW101" s="219"/>
      <c r="DX101" s="219"/>
      <c r="DY101" s="219"/>
      <c r="DZ101" s="219"/>
      <c r="EA101" s="219"/>
      <c r="EB101" s="219"/>
      <c r="EC101" s="219"/>
      <c r="ED101" s="219"/>
      <c r="EE101" s="219"/>
      <c r="EF101" s="219"/>
      <c r="EG101" s="219"/>
      <c r="EH101" s="219"/>
      <c r="EI101" s="219"/>
      <c r="EJ101" s="219"/>
      <c r="EK101" s="219"/>
      <c r="EL101" s="219"/>
      <c r="EM101" s="219"/>
      <c r="EN101" s="219"/>
      <c r="EO101" s="219"/>
      <c r="EP101" s="219"/>
      <c r="EQ101" s="219"/>
      <c r="ER101" s="219"/>
      <c r="ES101" s="219"/>
      <c r="ET101" s="219"/>
      <c r="EU101" s="219"/>
      <c r="EV101" s="219"/>
      <c r="EW101" s="219"/>
      <c r="EX101" s="219"/>
      <c r="EY101" s="219"/>
      <c r="EZ101" s="219"/>
      <c r="FA101" s="219"/>
      <c r="FB101" s="219"/>
      <c r="FC101" s="219"/>
      <c r="FD101" s="219"/>
      <c r="FE101" s="219"/>
      <c r="FF101" s="219"/>
      <c r="FG101" s="219"/>
      <c r="FH101" s="219"/>
      <c r="FI101" s="219"/>
      <c r="FJ101" s="219"/>
      <c r="FK101" s="219"/>
      <c r="FL101" s="219"/>
      <c r="FM101" s="219"/>
      <c r="FN101" s="219"/>
      <c r="FO101" s="219"/>
      <c r="FP101" s="219"/>
      <c r="FQ101" s="219"/>
      <c r="FR101" s="219"/>
      <c r="FS101" s="219"/>
      <c r="FT101" s="219"/>
      <c r="FU101" s="219"/>
      <c r="FV101" s="219"/>
      <c r="FW101" s="219"/>
      <c r="FX101" s="219"/>
      <c r="FY101" s="219"/>
      <c r="FZ101" s="219"/>
      <c r="GA101" s="219"/>
      <c r="GB101" s="219"/>
      <c r="GC101" s="219"/>
      <c r="GD101" s="219"/>
      <c r="GE101" s="219"/>
      <c r="GF101" s="219"/>
      <c r="GG101" s="219"/>
      <c r="GH101" s="219"/>
      <c r="GI101" s="219"/>
      <c r="GJ101" s="219"/>
      <c r="GK101" s="219"/>
      <c r="GL101" s="219"/>
      <c r="GM101" s="219"/>
      <c r="GN101" s="219"/>
      <c r="GO101" s="219"/>
      <c r="GP101" s="219"/>
      <c r="GQ101" s="219"/>
      <c r="GR101" s="219"/>
      <c r="GS101" s="219"/>
      <c r="GT101" s="219"/>
      <c r="GU101" s="219"/>
      <c r="GV101" s="219"/>
      <c r="GW101" s="219"/>
      <c r="GX101" s="219"/>
      <c r="GY101" s="219"/>
      <c r="GZ101" s="219"/>
      <c r="HA101" s="219"/>
      <c r="HB101" s="219"/>
      <c r="HC101" s="219"/>
      <c r="HD101" s="219"/>
      <c r="HE101" s="219"/>
      <c r="HF101" s="219"/>
      <c r="HG101" s="219"/>
      <c r="HH101" s="219"/>
      <c r="HI101" s="219"/>
      <c r="HJ101" s="219"/>
      <c r="HK101" s="219"/>
      <c r="HL101" s="219"/>
      <c r="HM101" s="219"/>
      <c r="HN101" s="219"/>
      <c r="HO101" s="219"/>
      <c r="HP101" s="219"/>
      <c r="HQ101" s="219"/>
      <c r="HR101" s="219"/>
      <c r="HS101" s="219"/>
      <c r="HT101" s="219"/>
      <c r="HU101" s="219"/>
      <c r="HV101" s="219"/>
      <c r="HW101" s="219"/>
      <c r="HX101" s="219"/>
      <c r="HY101" s="219"/>
      <c r="HZ101" s="219"/>
      <c r="IA101" s="219"/>
      <c r="IB101" s="219"/>
      <c r="IC101" s="219"/>
      <c r="ID101" s="219"/>
      <c r="IE101" s="219"/>
      <c r="IF101" s="219"/>
      <c r="IG101" s="219"/>
      <c r="IH101" s="219"/>
      <c r="II101" s="219"/>
      <c r="IJ101" s="219"/>
      <c r="IK101" s="219"/>
      <c r="IL101" s="219"/>
      <c r="IM101" s="219"/>
      <c r="IN101" s="219"/>
      <c r="IO101" s="219"/>
      <c r="IP101" s="219"/>
      <c r="IQ101" s="219"/>
      <c r="IR101" s="219"/>
      <c r="IS101" s="219"/>
      <c r="IT101" s="219"/>
      <c r="IU101" s="219"/>
      <c r="IV101" s="219"/>
      <c r="IW101" s="219"/>
      <c r="IX101" s="219"/>
      <c r="IY101" s="219"/>
      <c r="IZ101" s="219"/>
      <c r="JA101" s="219"/>
      <c r="JB101" s="219"/>
      <c r="JC101" s="219"/>
      <c r="JD101" s="219"/>
      <c r="JE101" s="219"/>
      <c r="JF101" s="219"/>
      <c r="JG101" s="219"/>
      <c r="JH101" s="219"/>
      <c r="JI101" s="219"/>
      <c r="JJ101" s="219"/>
      <c r="JK101" s="219"/>
      <c r="JL101" s="219"/>
      <c r="JM101" s="219"/>
      <c r="JN101" s="219"/>
      <c r="JO101" s="219"/>
      <c r="JP101" s="219"/>
      <c r="JQ101" s="219"/>
      <c r="JR101" s="219"/>
      <c r="JS101" s="219"/>
      <c r="JT101" s="219"/>
      <c r="JU101" s="219"/>
      <c r="JV101" s="219"/>
      <c r="JW101" s="219"/>
      <c r="JX101" s="219"/>
      <c r="JY101" s="219"/>
      <c r="JZ101" s="219"/>
      <c r="KA101" s="219"/>
      <c r="KB101" s="219"/>
      <c r="KC101" s="219"/>
      <c r="KD101" s="219"/>
      <c r="KE101" s="219"/>
      <c r="KF101" s="219"/>
      <c r="KG101" s="219"/>
      <c r="KH101" s="219"/>
      <c r="KI101" s="219"/>
      <c r="KJ101" s="219"/>
      <c r="KK101" s="219"/>
      <c r="KL101" s="219"/>
      <c r="KM101" s="219"/>
      <c r="KN101" s="219"/>
      <c r="KO101" s="219"/>
      <c r="KP101" s="219"/>
      <c r="KQ101" s="219"/>
      <c r="KR101" s="219"/>
      <c r="KS101" s="219"/>
      <c r="KT101" s="219"/>
      <c r="KU101" s="219"/>
      <c r="KV101" s="219"/>
      <c r="KW101" s="219"/>
      <c r="KX101" s="219"/>
      <c r="KY101" s="219"/>
      <c r="KZ101" s="219"/>
      <c r="LA101" s="219"/>
      <c r="LB101" s="219"/>
      <c r="LC101" s="219"/>
      <c r="LD101" s="219"/>
      <c r="LE101" s="219"/>
      <c r="LF101" s="219"/>
      <c r="LG101" s="219"/>
      <c r="LH101" s="219"/>
      <c r="LI101" s="219"/>
      <c r="LJ101" s="219"/>
      <c r="LK101" s="219"/>
      <c r="LL101" s="219"/>
      <c r="LM101" s="219"/>
      <c r="LN101" s="219"/>
      <c r="LO101" s="219"/>
      <c r="LP101" s="219"/>
      <c r="LQ101" s="219"/>
      <c r="LR101" s="219"/>
      <c r="LS101" s="219"/>
      <c r="LT101" s="219"/>
      <c r="LU101" s="219"/>
      <c r="LV101" s="219"/>
      <c r="LW101" s="219"/>
      <c r="LX101" s="219"/>
      <c r="LY101" s="219"/>
      <c r="LZ101" s="219"/>
      <c r="MA101" s="219"/>
      <c r="MB101" s="219"/>
      <c r="MC101" s="219"/>
      <c r="MD101" s="219"/>
      <c r="ME101" s="219"/>
      <c r="MF101" s="219"/>
      <c r="MG101" s="219"/>
      <c r="MH101" s="219"/>
      <c r="MI101" s="219"/>
      <c r="MJ101" s="219"/>
      <c r="MK101" s="219"/>
      <c r="ML101" s="219"/>
      <c r="MM101" s="219"/>
      <c r="MN101" s="219"/>
      <c r="MO101" s="219"/>
      <c r="MP101" s="219"/>
      <c r="MQ101" s="219"/>
      <c r="MR101" s="219"/>
      <c r="MS101" s="219"/>
      <c r="MT101" s="219"/>
      <c r="MU101" s="219"/>
      <c r="MV101" s="219"/>
      <c r="MW101" s="219"/>
      <c r="MX101" s="219"/>
      <c r="MY101" s="219"/>
      <c r="MZ101" s="219"/>
      <c r="NA101" s="219"/>
      <c r="NB101" s="219"/>
      <c r="NC101" s="219"/>
      <c r="ND101" s="219"/>
      <c r="NE101" s="219"/>
      <c r="NF101" s="219"/>
      <c r="NG101" s="219"/>
      <c r="NH101" s="219"/>
      <c r="NI101" s="219"/>
      <c r="NJ101" s="219"/>
      <c r="NK101" s="219"/>
      <c r="NL101" s="219"/>
      <c r="NM101" s="219"/>
      <c r="NN101" s="219"/>
      <c r="NO101" s="219"/>
      <c r="NP101" s="219"/>
      <c r="NQ101" s="219"/>
      <c r="NR101" s="219"/>
      <c r="NS101" s="219"/>
      <c r="NT101" s="219"/>
      <c r="NU101" s="219"/>
      <c r="NV101" s="219"/>
      <c r="NW101" s="219"/>
      <c r="NX101" s="219"/>
      <c r="NY101" s="219"/>
      <c r="NZ101" s="219"/>
      <c r="OA101" s="219"/>
      <c r="OB101" s="219"/>
      <c r="OC101" s="219"/>
      <c r="OD101" s="219"/>
      <c r="OE101" s="219"/>
      <c r="OF101" s="219"/>
      <c r="OG101" s="219"/>
      <c r="OH101" s="219"/>
      <c r="OI101" s="219"/>
      <c r="OJ101" s="219"/>
      <c r="OK101" s="219"/>
      <c r="OL101" s="219"/>
      <c r="OM101" s="219"/>
      <c r="ON101" s="219"/>
      <c r="OO101" s="219"/>
      <c r="OP101" s="219"/>
      <c r="OQ101" s="219"/>
      <c r="OR101" s="219"/>
      <c r="OS101" s="219"/>
      <c r="OT101" s="219"/>
      <c r="OU101" s="219"/>
      <c r="OV101" s="219"/>
      <c r="OW101" s="219"/>
      <c r="OX101" s="219"/>
      <c r="OY101" s="219"/>
      <c r="OZ101" s="219"/>
      <c r="PA101" s="219"/>
      <c r="PB101" s="219"/>
      <c r="PC101" s="219"/>
      <c r="PD101" s="219"/>
      <c r="PE101" s="219"/>
      <c r="PF101" s="219"/>
      <c r="PG101" s="219"/>
      <c r="PH101" s="219"/>
      <c r="PI101" s="219"/>
      <c r="PJ101" s="219"/>
      <c r="PK101" s="219"/>
      <c r="PL101" s="219"/>
      <c r="PM101" s="219"/>
      <c r="PN101" s="219"/>
      <c r="PO101" s="219"/>
      <c r="PP101" s="219"/>
      <c r="PQ101" s="219"/>
      <c r="PR101" s="219"/>
      <c r="PS101" s="219"/>
      <c r="PT101" s="219"/>
      <c r="PU101" s="219"/>
      <c r="PV101" s="219"/>
      <c r="PW101" s="219"/>
      <c r="PX101" s="219"/>
      <c r="PY101" s="219"/>
      <c r="PZ101" s="219"/>
      <c r="QA101" s="219"/>
      <c r="QB101" s="219"/>
      <c r="QC101" s="219"/>
      <c r="QD101" s="219"/>
      <c r="QE101" s="219"/>
      <c r="QF101" s="219"/>
      <c r="QG101" s="219"/>
      <c r="QH101" s="219"/>
      <c r="QI101" s="219"/>
      <c r="QJ101" s="219"/>
      <c r="QK101" s="219"/>
      <c r="QL101" s="219"/>
      <c r="QM101" s="219"/>
      <c r="QN101" s="219"/>
      <c r="QO101" s="219"/>
      <c r="QP101" s="219"/>
      <c r="QQ101" s="219"/>
      <c r="QR101" s="219"/>
      <c r="QS101" s="219"/>
      <c r="QT101" s="219"/>
      <c r="QU101" s="219"/>
      <c r="QV101" s="219"/>
      <c r="QW101" s="219"/>
      <c r="QX101" s="219"/>
      <c r="QY101" s="219"/>
      <c r="QZ101" s="219"/>
      <c r="RA101" s="219"/>
      <c r="RB101" s="219"/>
      <c r="RC101" s="219"/>
      <c r="RD101" s="219"/>
      <c r="RE101" s="219"/>
      <c r="RF101" s="219"/>
      <c r="RG101" s="219"/>
      <c r="RH101" s="219"/>
      <c r="RI101" s="219"/>
      <c r="RJ101" s="219"/>
      <c r="RK101" s="219"/>
      <c r="RL101" s="219"/>
      <c r="RM101" s="219"/>
      <c r="RN101" s="219"/>
      <c r="RO101" s="219"/>
      <c r="RP101" s="219"/>
      <c r="RQ101" s="219"/>
      <c r="RR101" s="219"/>
      <c r="RS101" s="219"/>
      <c r="RT101" s="219"/>
      <c r="RU101" s="219"/>
      <c r="RV101" s="219"/>
      <c r="RW101" s="219"/>
      <c r="RX101" s="219"/>
      <c r="RY101" s="219"/>
      <c r="RZ101" s="219"/>
      <c r="SA101" s="219"/>
      <c r="SB101" s="219"/>
      <c r="SC101" s="219"/>
      <c r="SD101" s="219"/>
      <c r="SE101" s="219"/>
      <c r="SF101" s="219"/>
      <c r="SG101" s="219"/>
      <c r="SH101" s="219"/>
      <c r="SI101" s="219"/>
      <c r="SJ101" s="219"/>
      <c r="SK101" s="219"/>
      <c r="SL101" s="219"/>
      <c r="SM101" s="219"/>
      <c r="SN101" s="219"/>
      <c r="SO101" s="219"/>
      <c r="SP101" s="219"/>
      <c r="SQ101" s="219"/>
      <c r="SR101" s="219"/>
      <c r="SS101" s="219"/>
      <c r="ST101" s="219"/>
      <c r="SU101" s="219"/>
      <c r="SV101" s="219"/>
      <c r="SW101" s="219"/>
      <c r="SX101" s="219"/>
      <c r="SY101" s="219"/>
      <c r="SZ101" s="219"/>
      <c r="TA101" s="219"/>
      <c r="TB101" s="219"/>
      <c r="TC101" s="219"/>
      <c r="TD101" s="219"/>
      <c r="TE101" s="219"/>
      <c r="TF101" s="219"/>
      <c r="TG101" s="219"/>
      <c r="TH101" s="219"/>
      <c r="TI101" s="219"/>
      <c r="TJ101" s="219"/>
      <c r="TK101" s="219"/>
      <c r="TL101" s="219"/>
      <c r="TM101" s="219"/>
      <c r="TN101" s="219"/>
      <c r="TO101" s="219"/>
      <c r="TP101" s="219"/>
      <c r="TQ101" s="219"/>
      <c r="TR101" s="219"/>
      <c r="TS101" s="219"/>
      <c r="TT101" s="219"/>
      <c r="TU101" s="219"/>
      <c r="TV101" s="219"/>
      <c r="TW101" s="219"/>
      <c r="TX101" s="219"/>
      <c r="TY101" s="219"/>
      <c r="TZ101" s="219"/>
      <c r="UA101" s="219"/>
      <c r="UB101" s="219"/>
      <c r="UC101" s="219"/>
      <c r="UD101" s="219"/>
      <c r="UE101" s="219"/>
      <c r="UF101" s="219"/>
      <c r="UG101" s="219"/>
      <c r="UH101" s="219"/>
      <c r="UI101" s="219"/>
      <c r="UJ101" s="219"/>
      <c r="UK101" s="219"/>
      <c r="UL101" s="219"/>
      <c r="UM101" s="219"/>
      <c r="UN101" s="219"/>
      <c r="UO101" s="219"/>
      <c r="UP101" s="219"/>
      <c r="UQ101" s="219"/>
      <c r="UR101" s="219"/>
      <c r="US101" s="219"/>
      <c r="UT101" s="219"/>
      <c r="UU101" s="219"/>
      <c r="UV101" s="219"/>
      <c r="UW101" s="219"/>
      <c r="UX101" s="219"/>
      <c r="UY101" s="219"/>
      <c r="UZ101" s="219"/>
      <c r="VA101" s="219"/>
      <c r="VB101" s="219"/>
      <c r="VC101" s="219"/>
      <c r="VD101" s="219"/>
      <c r="VE101" s="219"/>
      <c r="VF101" s="219"/>
      <c r="VG101" s="219"/>
      <c r="VH101" s="219"/>
      <c r="VI101" s="219"/>
      <c r="VJ101" s="219"/>
      <c r="VK101" s="219"/>
      <c r="VL101" s="219"/>
      <c r="VM101" s="219"/>
      <c r="VN101" s="219"/>
      <c r="VO101" s="219"/>
      <c r="VP101" s="219"/>
      <c r="VQ101" s="219"/>
      <c r="VR101" s="219"/>
      <c r="VS101" s="219"/>
      <c r="VT101" s="219"/>
      <c r="VU101" s="219"/>
      <c r="VV101" s="219"/>
      <c r="VW101" s="219"/>
      <c r="VX101" s="219"/>
      <c r="VY101" s="219"/>
      <c r="VZ101" s="219"/>
      <c r="WA101" s="219"/>
      <c r="WB101" s="219"/>
      <c r="WC101" s="219"/>
      <c r="WD101" s="219"/>
      <c r="WE101" s="219"/>
      <c r="WF101" s="219"/>
      <c r="WG101" s="219"/>
      <c r="WH101" s="219"/>
      <c r="WI101" s="219"/>
      <c r="WJ101" s="219"/>
      <c r="WK101" s="219"/>
      <c r="WL101" s="219"/>
      <c r="WM101" s="219"/>
      <c r="WN101" s="219"/>
      <c r="WO101" s="219"/>
      <c r="WP101" s="219"/>
      <c r="WQ101" s="219"/>
      <c r="WR101" s="219"/>
      <c r="WS101" s="219"/>
      <c r="WT101" s="219"/>
      <c r="WU101" s="219"/>
      <c r="WV101" s="219"/>
      <c r="WW101" s="219"/>
      <c r="WX101" s="219"/>
      <c r="WY101" s="219"/>
      <c r="WZ101" s="219"/>
      <c r="XA101" s="219"/>
      <c r="XB101" s="219"/>
      <c r="XC101" s="219"/>
      <c r="XD101" s="219"/>
      <c r="XE101" s="219"/>
      <c r="XF101" s="219"/>
      <c r="XG101" s="219"/>
      <c r="XH101" s="219"/>
      <c r="XI101" s="219"/>
      <c r="XJ101" s="219"/>
      <c r="XK101" s="219"/>
      <c r="XL101" s="219"/>
      <c r="XM101" s="219"/>
      <c r="XN101" s="219"/>
      <c r="XO101" s="219"/>
      <c r="XP101" s="219"/>
      <c r="XQ101" s="219"/>
      <c r="XR101" s="219"/>
      <c r="XS101" s="219"/>
      <c r="XT101" s="219"/>
      <c r="XU101" s="219"/>
      <c r="XV101" s="219"/>
      <c r="XW101" s="219"/>
      <c r="XX101" s="219"/>
      <c r="XY101" s="219"/>
      <c r="XZ101" s="219"/>
      <c r="YA101" s="219"/>
      <c r="YB101" s="219"/>
      <c r="YC101" s="219"/>
      <c r="YD101" s="219"/>
      <c r="YE101" s="219"/>
      <c r="YF101" s="219"/>
      <c r="YG101" s="219"/>
      <c r="YH101" s="219"/>
      <c r="YI101" s="219"/>
      <c r="YJ101" s="219"/>
      <c r="YK101" s="219"/>
      <c r="YL101" s="219"/>
      <c r="YM101" s="219"/>
      <c r="YN101" s="219"/>
      <c r="YO101" s="219"/>
      <c r="YP101" s="219"/>
      <c r="YQ101" s="219"/>
      <c r="YR101" s="219"/>
      <c r="YS101" s="219"/>
      <c r="YT101" s="219"/>
      <c r="YU101" s="219"/>
      <c r="YV101" s="219"/>
      <c r="YW101" s="219"/>
      <c r="YX101" s="219"/>
      <c r="YY101" s="219"/>
      <c r="YZ101" s="219"/>
      <c r="ZA101" s="219"/>
      <c r="ZB101" s="219"/>
      <c r="ZC101" s="219"/>
      <c r="ZD101" s="219"/>
      <c r="ZE101" s="219"/>
      <c r="ZF101" s="219"/>
      <c r="ZG101" s="219"/>
      <c r="ZH101" s="219"/>
      <c r="ZI101" s="219"/>
      <c r="ZJ101" s="219"/>
      <c r="ZK101" s="219"/>
      <c r="ZL101" s="219"/>
      <c r="ZM101" s="219"/>
      <c r="ZN101" s="219"/>
      <c r="ZO101" s="219"/>
      <c r="ZP101" s="219"/>
      <c r="ZQ101" s="219"/>
      <c r="ZR101" s="219"/>
      <c r="ZS101" s="219"/>
      <c r="ZT101" s="219"/>
      <c r="ZU101" s="219"/>
      <c r="ZV101" s="219"/>
      <c r="ZW101" s="219"/>
      <c r="ZX101" s="219"/>
      <c r="ZY101" s="219"/>
      <c r="ZZ101" s="219"/>
      <c r="AAA101" s="219"/>
      <c r="AAB101" s="219"/>
      <c r="AAC101" s="219"/>
      <c r="AAD101" s="219"/>
      <c r="AAE101" s="219"/>
      <c r="AAF101" s="219"/>
      <c r="AAG101" s="219"/>
      <c r="AAH101" s="219"/>
      <c r="AAI101" s="219"/>
      <c r="AAJ101" s="219"/>
      <c r="AAK101" s="219"/>
      <c r="AAL101" s="219"/>
      <c r="AAM101" s="219"/>
      <c r="AAN101" s="219"/>
      <c r="AAO101" s="219"/>
      <c r="AAP101" s="219"/>
      <c r="AAQ101" s="219"/>
      <c r="AAR101" s="219"/>
      <c r="AAS101" s="219"/>
      <c r="AAT101" s="219"/>
      <c r="AAU101" s="219"/>
      <c r="AAV101" s="219"/>
      <c r="AAW101" s="219"/>
      <c r="AAX101" s="219"/>
      <c r="AAY101" s="219"/>
      <c r="AAZ101" s="219"/>
      <c r="ABA101" s="219"/>
      <c r="ABB101" s="219"/>
      <c r="ABC101" s="219"/>
      <c r="ABD101" s="219"/>
      <c r="ABE101" s="219"/>
      <c r="ABF101" s="219"/>
      <c r="ABG101" s="219"/>
      <c r="ABH101" s="219"/>
      <c r="ABI101" s="219"/>
      <c r="ABJ101" s="219"/>
      <c r="ABK101" s="219"/>
      <c r="ABL101" s="219"/>
      <c r="ABM101" s="219"/>
      <c r="ABN101" s="219"/>
      <c r="ABO101" s="219"/>
      <c r="ABP101" s="219"/>
      <c r="ABQ101" s="219"/>
      <c r="ABR101" s="219"/>
      <c r="ABS101" s="219"/>
      <c r="ABT101" s="219"/>
      <c r="ABU101" s="219"/>
      <c r="ABV101" s="219"/>
      <c r="ABW101" s="219"/>
      <c r="ABX101" s="219"/>
      <c r="ABY101" s="219"/>
      <c r="ABZ101" s="219"/>
      <c r="ACA101" s="219"/>
      <c r="ACB101" s="219"/>
      <c r="ACC101" s="219"/>
      <c r="ACD101" s="219"/>
      <c r="ACE101" s="219"/>
      <c r="ACF101" s="219"/>
      <c r="ACG101" s="219"/>
      <c r="ACH101" s="219"/>
      <c r="ACI101" s="219"/>
      <c r="ACJ101" s="219"/>
      <c r="ACK101" s="219"/>
      <c r="ACL101" s="219"/>
      <c r="ACM101" s="219"/>
      <c r="ACN101" s="219"/>
      <c r="ACO101" s="219"/>
      <c r="ACP101" s="219"/>
      <c r="ACQ101" s="219"/>
      <c r="ACR101" s="219"/>
      <c r="ACS101" s="219"/>
      <c r="ACT101" s="219"/>
      <c r="ACU101" s="219"/>
      <c r="ACV101" s="219"/>
      <c r="ACW101" s="219"/>
      <c r="ACX101" s="219"/>
      <c r="ACY101" s="219"/>
      <c r="ACZ101" s="219"/>
      <c r="ADA101" s="219"/>
      <c r="ADB101" s="219"/>
      <c r="ADC101" s="219"/>
      <c r="ADD101" s="219"/>
      <c r="ADE101" s="219"/>
      <c r="ADF101" s="219"/>
      <c r="ADG101" s="219"/>
      <c r="ADH101" s="219"/>
      <c r="ADI101" s="219"/>
      <c r="ADJ101" s="219"/>
      <c r="ADK101" s="219"/>
      <c r="ADL101" s="219"/>
      <c r="ADM101" s="219"/>
      <c r="ADN101" s="219"/>
      <c r="ADO101" s="219"/>
      <c r="ADP101" s="219"/>
      <c r="ADQ101" s="219"/>
      <c r="ADR101" s="219"/>
      <c r="ADS101" s="219"/>
      <c r="ADT101" s="219"/>
      <c r="ADU101" s="219"/>
      <c r="ADV101" s="219"/>
      <c r="ADW101" s="219"/>
      <c r="ADX101" s="219"/>
      <c r="ADY101" s="219"/>
      <c r="ADZ101" s="219"/>
      <c r="AEA101" s="219"/>
      <c r="AEB101" s="219"/>
      <c r="AEC101" s="219"/>
      <c r="AED101" s="219"/>
      <c r="AEE101" s="219"/>
      <c r="AEF101" s="219"/>
      <c r="AEG101" s="219"/>
      <c r="AEH101" s="219"/>
      <c r="AEI101" s="219"/>
      <c r="AEJ101" s="219"/>
      <c r="AEK101" s="219"/>
      <c r="AEL101" s="219"/>
      <c r="AEM101" s="219"/>
      <c r="AEN101" s="219"/>
      <c r="AEO101" s="219"/>
      <c r="AEP101" s="219"/>
      <c r="AEQ101" s="219"/>
      <c r="AER101" s="219"/>
      <c r="AES101" s="219"/>
      <c r="AET101" s="219"/>
      <c r="AEU101" s="219"/>
      <c r="AEV101" s="219"/>
      <c r="AEW101" s="219"/>
      <c r="AEX101" s="219"/>
      <c r="AEY101" s="219"/>
      <c r="AEZ101" s="219"/>
      <c r="AFA101" s="219"/>
      <c r="AFB101" s="219"/>
      <c r="AFC101" s="219"/>
      <c r="AFD101" s="219"/>
      <c r="AFE101" s="219"/>
      <c r="AFF101" s="219"/>
      <c r="AFG101" s="219"/>
      <c r="AFH101" s="219"/>
      <c r="AFI101" s="219"/>
      <c r="AFJ101" s="219"/>
      <c r="AFK101" s="219"/>
      <c r="AFL101" s="219"/>
      <c r="AFM101" s="219"/>
      <c r="AFN101" s="219"/>
      <c r="AFO101" s="219"/>
      <c r="AFP101" s="219"/>
      <c r="AFQ101" s="219"/>
      <c r="AFR101" s="219"/>
      <c r="AFS101" s="219"/>
      <c r="AFT101" s="219"/>
      <c r="AFU101" s="219"/>
      <c r="AFV101" s="219"/>
      <c r="AFW101" s="219"/>
      <c r="AFX101" s="219"/>
      <c r="AFY101" s="219"/>
      <c r="AFZ101" s="219"/>
      <c r="AGA101" s="219"/>
      <c r="AGB101" s="219"/>
      <c r="AGC101" s="219"/>
      <c r="AGD101" s="219"/>
      <c r="AGE101" s="219"/>
      <c r="AGF101" s="219"/>
      <c r="AGG101" s="219"/>
      <c r="AGH101" s="219"/>
      <c r="AGI101" s="219"/>
      <c r="AGJ101" s="219"/>
      <c r="AGK101" s="219"/>
      <c r="AGL101" s="219"/>
      <c r="AGM101" s="219"/>
      <c r="AGN101" s="219"/>
      <c r="AGO101" s="219"/>
      <c r="AGP101" s="219"/>
      <c r="AGQ101" s="219"/>
      <c r="AGR101" s="219"/>
      <c r="AGS101" s="219"/>
      <c r="AGT101" s="219"/>
      <c r="AGU101" s="219"/>
      <c r="AGV101" s="219"/>
      <c r="AGW101" s="219"/>
      <c r="AGX101" s="219"/>
      <c r="AGY101" s="219"/>
      <c r="AGZ101" s="219"/>
      <c r="AHA101" s="219"/>
      <c r="AHB101" s="219"/>
      <c r="AHC101" s="219"/>
      <c r="AHD101" s="219"/>
      <c r="AHE101" s="219"/>
      <c r="AHF101" s="219"/>
      <c r="AHG101" s="219"/>
      <c r="AHH101" s="219"/>
      <c r="AHI101" s="219"/>
      <c r="AHJ101" s="219"/>
      <c r="AHK101" s="219"/>
      <c r="AHL101" s="219"/>
      <c r="AHM101" s="219"/>
      <c r="AHN101" s="219"/>
      <c r="AHO101" s="219"/>
      <c r="AHP101" s="219"/>
      <c r="AHQ101" s="219"/>
      <c r="AHR101" s="219"/>
      <c r="AHS101" s="219"/>
      <c r="AHT101" s="219"/>
      <c r="AHU101" s="219"/>
      <c r="AHV101" s="219"/>
      <c r="AHW101" s="219"/>
      <c r="AHX101" s="219"/>
      <c r="AHY101" s="219"/>
      <c r="AHZ101" s="219"/>
      <c r="AIA101" s="219"/>
      <c r="AIB101" s="219"/>
      <c r="AIC101" s="219"/>
      <c r="AID101" s="219"/>
      <c r="AIE101" s="219"/>
      <c r="AIF101" s="219"/>
      <c r="AIG101" s="219"/>
      <c r="AIH101" s="219"/>
      <c r="AII101" s="219"/>
      <c r="AIJ101" s="219"/>
      <c r="AIK101" s="219"/>
      <c r="AIL101" s="219"/>
      <c r="AIM101" s="219"/>
      <c r="AIN101" s="219"/>
      <c r="AIO101" s="219"/>
      <c r="AIP101" s="219"/>
      <c r="AIQ101" s="219"/>
      <c r="AIR101" s="219"/>
      <c r="AIS101" s="219"/>
      <c r="AIT101" s="219"/>
      <c r="AIU101" s="219"/>
      <c r="AIV101" s="219"/>
      <c r="AIW101" s="219"/>
      <c r="AIX101" s="219"/>
      <c r="AIY101" s="219"/>
      <c r="AIZ101" s="219"/>
      <c r="AJA101" s="219"/>
      <c r="AJB101" s="219"/>
      <c r="AJC101" s="219"/>
      <c r="AJD101" s="219"/>
      <c r="AJE101" s="219"/>
      <c r="AJF101" s="219"/>
      <c r="AJG101" s="219"/>
      <c r="AJH101" s="219"/>
      <c r="AJI101" s="219"/>
      <c r="AJJ101" s="219"/>
      <c r="AJK101" s="219"/>
      <c r="AJL101" s="219"/>
      <c r="AJM101" s="219"/>
      <c r="AJN101" s="219"/>
      <c r="AJO101" s="219"/>
      <c r="AJP101" s="219"/>
      <c r="AJQ101" s="219"/>
      <c r="AJR101" s="219"/>
      <c r="AJS101" s="219"/>
      <c r="AJT101" s="219"/>
      <c r="AJU101" s="219"/>
      <c r="AJV101" s="219"/>
      <c r="AJW101" s="219"/>
      <c r="AJX101" s="219"/>
      <c r="AJY101" s="219"/>
      <c r="AJZ101" s="219"/>
      <c r="AKA101" s="219"/>
      <c r="AKB101" s="219"/>
      <c r="AKC101" s="219"/>
      <c r="AKD101" s="219"/>
      <c r="AKE101" s="219"/>
      <c r="AKF101" s="219"/>
      <c r="AKG101" s="219"/>
      <c r="AKH101" s="219"/>
      <c r="AKI101" s="219"/>
      <c r="AKJ101" s="219"/>
      <c r="AKK101" s="219"/>
      <c r="AKL101" s="219"/>
      <c r="AKM101" s="219"/>
      <c r="AKN101" s="219"/>
      <c r="AKO101" s="219"/>
      <c r="AKP101" s="219"/>
      <c r="AKQ101" s="219"/>
      <c r="AKR101" s="219"/>
      <c r="AKS101" s="219"/>
      <c r="AKT101" s="219"/>
      <c r="AKU101" s="219"/>
      <c r="AKV101" s="219"/>
      <c r="AKW101" s="219"/>
      <c r="AKX101" s="219"/>
      <c r="AKY101" s="219"/>
      <c r="AKZ101" s="219"/>
      <c r="ALA101" s="219"/>
      <c r="ALB101" s="219"/>
      <c r="ALC101" s="219"/>
      <c r="ALD101" s="219"/>
      <c r="ALE101" s="219"/>
      <c r="ALF101" s="219"/>
      <c r="ALG101" s="219"/>
      <c r="ALH101" s="219"/>
      <c r="ALI101" s="219"/>
      <c r="ALJ101" s="219"/>
      <c r="ALK101" s="219"/>
      <c r="ALL101" s="219"/>
      <c r="ALM101" s="219"/>
      <c r="ALN101" s="219"/>
      <c r="ALO101" s="219"/>
      <c r="ALP101" s="219"/>
      <c r="ALQ101" s="219"/>
      <c r="ALR101" s="219"/>
      <c r="ALS101" s="219"/>
      <c r="ALT101" s="219"/>
      <c r="ALU101" s="219"/>
      <c r="ALV101" s="219"/>
      <c r="ALW101" s="219"/>
      <c r="ALX101" s="219"/>
      <c r="ALY101" s="219"/>
      <c r="ALZ101" s="219"/>
      <c r="AMA101" s="219"/>
      <c r="AMB101" s="219"/>
      <c r="AMC101" s="219"/>
      <c r="AMD101" s="219"/>
      <c r="AME101" s="219"/>
      <c r="AMF101" s="219"/>
      <c r="AMG101" s="219"/>
      <c r="AMH101" s="219"/>
      <c r="AMI101" s="219"/>
      <c r="AMJ101" s="219"/>
      <c r="AMK101" s="219"/>
      <c r="AML101" s="219"/>
      <c r="AMM101" s="219"/>
      <c r="AMN101" s="219"/>
      <c r="AMO101" s="219"/>
      <c r="AMP101" s="219"/>
      <c r="AMQ101" s="219"/>
      <c r="AMR101" s="219"/>
      <c r="AMS101" s="219"/>
      <c r="AMT101" s="219"/>
      <c r="AMU101" s="219"/>
      <c r="AMV101" s="219"/>
      <c r="AMW101" s="219"/>
      <c r="AMX101" s="219"/>
      <c r="AMY101" s="219"/>
      <c r="AMZ101" s="219"/>
      <c r="ANA101" s="219"/>
      <c r="ANB101" s="219"/>
      <c r="ANC101" s="219"/>
      <c r="AND101" s="219"/>
      <c r="ANE101" s="219"/>
      <c r="ANF101" s="219"/>
      <c r="ANG101" s="219"/>
      <c r="ANH101" s="219"/>
      <c r="ANI101" s="219"/>
      <c r="ANJ101" s="219"/>
      <c r="ANK101" s="219"/>
      <c r="ANL101" s="219"/>
      <c r="ANM101" s="219"/>
      <c r="ANN101" s="219"/>
      <c r="ANO101" s="219"/>
      <c r="ANP101" s="219"/>
      <c r="ANQ101" s="219"/>
      <c r="ANR101" s="219"/>
      <c r="ANS101" s="219"/>
      <c r="ANT101" s="219"/>
      <c r="ANU101" s="219"/>
      <c r="ANV101" s="219"/>
      <c r="ANW101" s="219"/>
      <c r="ANX101" s="219"/>
      <c r="ANY101" s="219"/>
      <c r="ANZ101" s="219"/>
      <c r="AOA101" s="219"/>
      <c r="AOB101" s="219"/>
      <c r="AOC101" s="219"/>
      <c r="AOD101" s="219"/>
      <c r="AOE101" s="219"/>
      <c r="AOF101" s="219"/>
      <c r="AOG101" s="219"/>
      <c r="AOH101" s="219"/>
      <c r="AOI101" s="219"/>
      <c r="AOJ101" s="219"/>
      <c r="AOK101" s="219"/>
      <c r="AOL101" s="219"/>
      <c r="AOM101" s="219"/>
      <c r="AON101" s="219"/>
      <c r="AOO101" s="219"/>
      <c r="AOP101" s="219"/>
      <c r="AOQ101" s="219"/>
      <c r="AOR101" s="219"/>
      <c r="AOS101" s="219"/>
      <c r="AOT101" s="219"/>
      <c r="AOU101" s="219"/>
      <c r="AOV101" s="219"/>
      <c r="AOW101" s="219"/>
      <c r="AOX101" s="219"/>
      <c r="AOY101" s="219"/>
      <c r="AOZ101" s="219"/>
      <c r="APA101" s="219"/>
      <c r="APB101" s="219"/>
      <c r="APC101" s="219"/>
      <c r="APD101" s="219"/>
      <c r="APE101" s="219"/>
      <c r="APF101" s="219"/>
      <c r="APG101" s="219"/>
      <c r="APH101" s="219"/>
      <c r="API101" s="219"/>
      <c r="APJ101" s="219"/>
      <c r="APK101" s="219"/>
      <c r="APL101" s="219"/>
      <c r="APM101" s="219"/>
      <c r="APN101" s="219"/>
      <c r="APO101" s="219"/>
      <c r="APP101" s="219"/>
      <c r="APQ101" s="219"/>
      <c r="APR101" s="219"/>
      <c r="APS101" s="219"/>
      <c r="APT101" s="219"/>
      <c r="APU101" s="219"/>
      <c r="APV101" s="219"/>
      <c r="APW101" s="219"/>
      <c r="APX101" s="219"/>
      <c r="APY101" s="219"/>
      <c r="APZ101" s="219"/>
      <c r="AQA101" s="219"/>
      <c r="AQB101" s="219"/>
      <c r="AQC101" s="219"/>
      <c r="AQD101" s="219"/>
      <c r="AQE101" s="219"/>
      <c r="AQF101" s="219"/>
      <c r="AQG101" s="219"/>
      <c r="AQH101" s="219"/>
      <c r="AQI101" s="219"/>
      <c r="AQJ101" s="219"/>
      <c r="AQK101" s="219"/>
      <c r="AQL101" s="219"/>
      <c r="AQM101" s="219"/>
      <c r="AQN101" s="219"/>
      <c r="AQO101" s="219"/>
      <c r="AQP101" s="219"/>
      <c r="AQQ101" s="219"/>
      <c r="AQR101" s="219"/>
      <c r="AQS101" s="219"/>
      <c r="AQT101" s="219"/>
      <c r="AQU101" s="219"/>
      <c r="AQV101" s="219"/>
      <c r="AQW101" s="219"/>
      <c r="AQX101" s="219"/>
      <c r="AQY101" s="219"/>
      <c r="AQZ101" s="219"/>
      <c r="ARA101" s="219"/>
      <c r="ARB101" s="219"/>
      <c r="ARC101" s="219"/>
      <c r="ARD101" s="219"/>
      <c r="ARE101" s="219"/>
      <c r="ARF101" s="219"/>
      <c r="ARG101" s="219"/>
      <c r="ARH101" s="219"/>
      <c r="ARI101" s="219"/>
      <c r="ARJ101" s="219"/>
      <c r="ARK101" s="219"/>
      <c r="ARL101" s="219"/>
      <c r="ARM101" s="219"/>
      <c r="ARN101" s="219"/>
      <c r="ARO101" s="219"/>
      <c r="ARP101" s="219"/>
      <c r="ARQ101" s="219"/>
      <c r="ARR101" s="219"/>
      <c r="ARS101" s="219"/>
      <c r="ART101" s="219"/>
      <c r="ARU101" s="219"/>
      <c r="ARV101" s="219"/>
      <c r="ARW101" s="219"/>
      <c r="ARX101" s="219"/>
      <c r="ARY101" s="219"/>
      <c r="ARZ101" s="219"/>
      <c r="ASA101" s="219"/>
      <c r="ASB101" s="219"/>
      <c r="ASC101" s="219"/>
      <c r="ASD101" s="219"/>
      <c r="ASE101" s="219"/>
      <c r="ASF101" s="219"/>
      <c r="ASG101" s="219"/>
      <c r="ASH101" s="219"/>
      <c r="ASI101" s="219"/>
      <c r="ASJ101" s="219"/>
      <c r="ASK101" s="219"/>
      <c r="ASL101" s="219"/>
      <c r="ASM101" s="219"/>
      <c r="ASN101" s="219"/>
      <c r="ASO101" s="219"/>
      <c r="ASP101" s="219"/>
      <c r="ASQ101" s="219"/>
      <c r="ASR101" s="219"/>
      <c r="ASS101" s="219"/>
      <c r="AST101" s="219"/>
      <c r="ASU101" s="219"/>
      <c r="ASV101" s="219"/>
      <c r="ASW101" s="219"/>
      <c r="ASX101" s="219"/>
      <c r="ASY101" s="219"/>
      <c r="ASZ101" s="219"/>
      <c r="ATA101" s="219"/>
      <c r="ATB101" s="219"/>
      <c r="ATC101" s="219"/>
      <c r="ATD101" s="219"/>
      <c r="ATE101" s="219"/>
      <c r="ATF101" s="219"/>
      <c r="ATG101" s="219"/>
      <c r="ATH101" s="219"/>
      <c r="ATI101" s="219"/>
      <c r="ATJ101" s="219"/>
      <c r="ATK101" s="219"/>
      <c r="ATL101" s="219"/>
      <c r="ATM101" s="219"/>
      <c r="ATN101" s="219"/>
      <c r="ATO101" s="219"/>
      <c r="ATP101" s="219"/>
      <c r="ATQ101" s="219"/>
      <c r="ATR101" s="219"/>
      <c r="ATS101" s="219"/>
      <c r="ATT101" s="219"/>
      <c r="ATU101" s="219"/>
      <c r="ATV101" s="219"/>
      <c r="ATW101" s="219"/>
      <c r="ATX101" s="219"/>
      <c r="ATY101" s="219"/>
      <c r="ATZ101" s="219"/>
      <c r="AUA101" s="219"/>
      <c r="AUB101" s="219"/>
      <c r="AUC101" s="219"/>
      <c r="AUD101" s="219"/>
      <c r="AUE101" s="219"/>
      <c r="AUF101" s="219"/>
      <c r="AUG101" s="219"/>
      <c r="AUH101" s="219"/>
      <c r="AUI101" s="219"/>
      <c r="AUJ101" s="219"/>
      <c r="AUK101" s="219"/>
      <c r="AUL101" s="219"/>
      <c r="AUM101" s="219"/>
      <c r="AUN101" s="219"/>
      <c r="AUO101" s="219"/>
      <c r="AUP101" s="219"/>
      <c r="AUQ101" s="219"/>
      <c r="AUR101" s="219"/>
      <c r="AUS101" s="219"/>
      <c r="AUT101" s="219"/>
      <c r="AUU101" s="219"/>
      <c r="AUV101" s="219"/>
      <c r="AUW101" s="219"/>
      <c r="AUX101" s="219"/>
      <c r="AUY101" s="219"/>
      <c r="AUZ101" s="219"/>
      <c r="AVA101" s="219"/>
      <c r="AVB101" s="219"/>
      <c r="AVC101" s="219"/>
      <c r="AVD101" s="219"/>
      <c r="AVE101" s="219"/>
      <c r="AVF101" s="219"/>
      <c r="AVG101" s="219"/>
      <c r="AVH101" s="219"/>
      <c r="AVI101" s="219"/>
      <c r="AVJ101" s="219"/>
      <c r="AVK101" s="219"/>
      <c r="AVL101" s="219"/>
      <c r="AVM101" s="219"/>
      <c r="AVN101" s="219"/>
      <c r="AVO101" s="219"/>
      <c r="AVP101" s="219"/>
      <c r="AVQ101" s="219"/>
      <c r="AVR101" s="219"/>
      <c r="AVS101" s="219"/>
      <c r="AVT101" s="219"/>
      <c r="AVU101" s="219"/>
      <c r="AVV101" s="219"/>
      <c r="AVW101" s="219"/>
      <c r="AVX101" s="219"/>
      <c r="AVY101" s="219"/>
      <c r="AVZ101" s="219"/>
      <c r="AWA101" s="219"/>
      <c r="AWB101" s="219"/>
      <c r="AWC101" s="219"/>
      <c r="AWD101" s="219"/>
      <c r="AWE101" s="219"/>
      <c r="AWF101" s="219"/>
      <c r="AWG101" s="219"/>
      <c r="AWH101" s="219"/>
      <c r="AWI101" s="219"/>
      <c r="AWJ101" s="219"/>
      <c r="AWK101" s="219"/>
      <c r="AWL101" s="219"/>
      <c r="AWM101" s="219"/>
      <c r="AWN101" s="219"/>
      <c r="AWO101" s="219"/>
      <c r="AWP101" s="219"/>
      <c r="AWQ101" s="219"/>
      <c r="AWR101" s="219"/>
      <c r="AWS101" s="219"/>
      <c r="AWT101" s="219"/>
      <c r="AWU101" s="219"/>
      <c r="AWV101" s="219"/>
      <c r="AWW101" s="219"/>
      <c r="AWX101" s="219"/>
      <c r="AWY101" s="219"/>
      <c r="AWZ101" s="219"/>
      <c r="AXA101" s="219"/>
      <c r="AXB101" s="219"/>
      <c r="AXC101" s="219"/>
      <c r="AXD101" s="219"/>
      <c r="AXE101" s="219"/>
      <c r="AXF101" s="219"/>
      <c r="AXG101" s="219"/>
      <c r="AXH101" s="219"/>
      <c r="AXI101" s="219"/>
      <c r="AXJ101" s="219"/>
      <c r="AXK101" s="219"/>
      <c r="AXL101" s="219"/>
      <c r="AXM101" s="219"/>
      <c r="AXN101" s="219"/>
      <c r="AXO101" s="219"/>
      <c r="AXP101" s="219"/>
      <c r="AXQ101" s="219"/>
      <c r="AXR101" s="219"/>
      <c r="AXS101" s="219"/>
      <c r="AXT101" s="219"/>
      <c r="AXU101" s="219"/>
      <c r="AXV101" s="219"/>
      <c r="AXW101" s="219"/>
      <c r="AXX101" s="219"/>
      <c r="AXY101" s="219"/>
      <c r="AXZ101" s="219"/>
      <c r="AYA101" s="219"/>
      <c r="AYB101" s="219"/>
      <c r="AYC101" s="219"/>
      <c r="AYD101" s="219"/>
      <c r="AYE101" s="219"/>
      <c r="AYF101" s="219"/>
      <c r="AYG101" s="219"/>
      <c r="AYH101" s="219"/>
      <c r="AYI101" s="219"/>
      <c r="AYJ101" s="219"/>
      <c r="AYK101" s="219"/>
      <c r="AYL101" s="219"/>
      <c r="AYM101" s="219"/>
      <c r="AYN101" s="219"/>
      <c r="AYO101" s="219"/>
      <c r="AYP101" s="219"/>
      <c r="AYQ101" s="219"/>
      <c r="AYR101" s="219"/>
      <c r="AYS101" s="219"/>
      <c r="AYT101" s="219"/>
      <c r="AYU101" s="219"/>
      <c r="AYV101" s="219"/>
      <c r="AYW101" s="219"/>
      <c r="AYX101" s="219"/>
      <c r="AYY101" s="219"/>
      <c r="AYZ101" s="219"/>
      <c r="AZA101" s="219"/>
      <c r="AZB101" s="219"/>
      <c r="AZC101" s="219"/>
      <c r="AZD101" s="219"/>
      <c r="AZE101" s="219"/>
      <c r="AZF101" s="219"/>
      <c r="AZG101" s="219"/>
      <c r="AZH101" s="219"/>
      <c r="AZI101" s="219"/>
      <c r="AZJ101" s="219"/>
      <c r="AZK101" s="219"/>
      <c r="AZL101" s="219"/>
      <c r="AZM101" s="219"/>
      <c r="AZN101" s="219"/>
      <c r="AZO101" s="219"/>
      <c r="AZP101" s="219"/>
      <c r="AZQ101" s="219"/>
      <c r="AZR101" s="219"/>
      <c r="AZS101" s="219"/>
      <c r="AZT101" s="219"/>
      <c r="AZU101" s="219"/>
      <c r="AZV101" s="219"/>
      <c r="AZW101" s="219"/>
      <c r="AZX101" s="219"/>
      <c r="AZY101" s="219"/>
      <c r="AZZ101" s="219"/>
      <c r="BAA101" s="219"/>
      <c r="BAB101" s="219"/>
      <c r="BAC101" s="219"/>
      <c r="BAD101" s="219"/>
      <c r="BAE101" s="219"/>
      <c r="BAF101" s="219"/>
      <c r="BAG101" s="219"/>
      <c r="BAH101" s="219"/>
      <c r="BAI101" s="219"/>
      <c r="BAJ101" s="219"/>
      <c r="BAK101" s="219"/>
      <c r="BAL101" s="219"/>
      <c r="BAM101" s="219"/>
      <c r="BAN101" s="219"/>
      <c r="BAO101" s="219"/>
      <c r="BAP101" s="219"/>
      <c r="BAQ101" s="219"/>
      <c r="BAR101" s="219"/>
      <c r="BAS101" s="219"/>
      <c r="BAT101" s="219"/>
      <c r="BAU101" s="219"/>
      <c r="BAV101" s="219"/>
      <c r="BAW101" s="219"/>
      <c r="BAX101" s="219"/>
      <c r="BAY101" s="219"/>
      <c r="BAZ101" s="219"/>
      <c r="BBA101" s="219"/>
      <c r="BBB101" s="219"/>
      <c r="BBC101" s="219"/>
      <c r="BBD101" s="219"/>
      <c r="BBE101" s="219"/>
      <c r="BBF101" s="219"/>
      <c r="BBG101" s="219"/>
      <c r="BBH101" s="219"/>
      <c r="BBI101" s="219"/>
      <c r="BBJ101" s="219"/>
      <c r="BBK101" s="219"/>
      <c r="BBL101" s="219"/>
      <c r="BBM101" s="219"/>
      <c r="BBN101" s="219"/>
      <c r="BBO101" s="219"/>
      <c r="BBP101" s="219"/>
      <c r="BBQ101" s="219"/>
      <c r="BBR101" s="219"/>
      <c r="BBS101" s="219"/>
      <c r="BBT101" s="219"/>
      <c r="BBU101" s="219"/>
      <c r="BBV101" s="219"/>
      <c r="BBW101" s="219"/>
      <c r="BBX101" s="219"/>
      <c r="BBY101" s="219"/>
      <c r="BBZ101" s="219"/>
      <c r="BCA101" s="219"/>
      <c r="BCB101" s="219"/>
      <c r="BCC101" s="219"/>
      <c r="BCD101" s="219"/>
      <c r="BCE101" s="219"/>
      <c r="BCF101" s="219"/>
      <c r="BCG101" s="219"/>
      <c r="BCH101" s="219"/>
      <c r="BCI101" s="219"/>
      <c r="BCJ101" s="219"/>
      <c r="BCK101" s="219"/>
      <c r="BCL101" s="219"/>
      <c r="BCM101" s="219"/>
      <c r="BCN101" s="219"/>
      <c r="BCO101" s="219"/>
      <c r="BCP101" s="219"/>
      <c r="BCQ101" s="219"/>
      <c r="BCR101" s="219"/>
      <c r="BCS101" s="219"/>
      <c r="BCT101" s="219"/>
      <c r="BCU101" s="219"/>
      <c r="BCV101" s="219"/>
      <c r="BCW101" s="219"/>
      <c r="BCX101" s="219"/>
      <c r="BCY101" s="219"/>
      <c r="BCZ101" s="219"/>
      <c r="BDA101" s="219"/>
      <c r="BDB101" s="219"/>
      <c r="BDC101" s="219"/>
      <c r="BDD101" s="219"/>
      <c r="BDE101" s="219"/>
      <c r="BDF101" s="219"/>
      <c r="BDG101" s="219"/>
      <c r="BDH101" s="219"/>
      <c r="BDI101" s="219"/>
      <c r="BDJ101" s="219"/>
      <c r="BDK101" s="219"/>
      <c r="BDL101" s="219"/>
      <c r="BDM101" s="219"/>
      <c r="BDN101" s="219"/>
      <c r="BDO101" s="219"/>
      <c r="BDP101" s="219"/>
      <c r="BDQ101" s="219"/>
      <c r="BDR101" s="219"/>
      <c r="BDS101" s="219"/>
      <c r="BDT101" s="219"/>
      <c r="BDU101" s="219"/>
      <c r="BDV101" s="219"/>
      <c r="BDW101" s="219"/>
      <c r="BDX101" s="219"/>
      <c r="BDY101" s="219"/>
      <c r="BDZ101" s="219"/>
      <c r="BEA101" s="219"/>
      <c r="BEB101" s="219"/>
      <c r="BEC101" s="219"/>
      <c r="BED101" s="219"/>
      <c r="BEE101" s="219"/>
      <c r="BEF101" s="219"/>
      <c r="BEG101" s="219"/>
      <c r="BEH101" s="219"/>
      <c r="BEI101" s="219"/>
      <c r="BEJ101" s="219"/>
      <c r="BEK101" s="219"/>
      <c r="BEL101" s="219"/>
      <c r="BEM101" s="219"/>
      <c r="BEN101" s="219"/>
      <c r="BEO101" s="219"/>
      <c r="BEP101" s="219"/>
      <c r="BEQ101" s="219"/>
      <c r="BER101" s="219"/>
      <c r="BES101" s="219"/>
      <c r="BET101" s="219"/>
      <c r="BEU101" s="219"/>
      <c r="BEV101" s="219"/>
      <c r="BEW101" s="219"/>
      <c r="BEX101" s="219"/>
      <c r="BEY101" s="219"/>
      <c r="BEZ101" s="219"/>
      <c r="BFA101" s="219"/>
      <c r="BFB101" s="219"/>
      <c r="BFC101" s="219"/>
      <c r="BFD101" s="219"/>
      <c r="BFE101" s="219"/>
      <c r="BFF101" s="219"/>
      <c r="BFG101" s="219"/>
      <c r="BFH101" s="219"/>
      <c r="BFI101" s="219"/>
      <c r="BFJ101" s="219"/>
      <c r="BFK101" s="219"/>
      <c r="BFL101" s="219"/>
      <c r="BFM101" s="219"/>
      <c r="BFN101" s="219"/>
      <c r="BFO101" s="219"/>
      <c r="BFP101" s="219"/>
      <c r="BFQ101" s="219"/>
      <c r="BFR101" s="219"/>
      <c r="BFS101" s="219"/>
      <c r="BFT101" s="219"/>
      <c r="BFU101" s="219"/>
      <c r="BFV101" s="219"/>
      <c r="BFW101" s="219"/>
      <c r="BFX101" s="219"/>
      <c r="BFY101" s="219"/>
      <c r="BFZ101" s="219"/>
      <c r="BGA101" s="219"/>
      <c r="BGB101" s="219"/>
      <c r="BGC101" s="219"/>
      <c r="BGD101" s="219"/>
      <c r="BGE101" s="219"/>
      <c r="BGF101" s="219"/>
      <c r="BGG101" s="219"/>
      <c r="BGH101" s="219"/>
      <c r="BGI101" s="219"/>
      <c r="BGJ101" s="219"/>
      <c r="BGK101" s="219"/>
      <c r="BGL101" s="219"/>
      <c r="BGM101" s="219"/>
      <c r="BGN101" s="219"/>
      <c r="BGO101" s="219"/>
      <c r="BGP101" s="219"/>
      <c r="BGQ101" s="219"/>
      <c r="BGR101" s="219"/>
      <c r="BGS101" s="219"/>
      <c r="BGT101" s="219"/>
      <c r="BGU101" s="219"/>
      <c r="BGV101" s="219"/>
      <c r="BGW101" s="219"/>
      <c r="BGX101" s="219"/>
      <c r="BGY101" s="219"/>
      <c r="BGZ101" s="219"/>
      <c r="BHA101" s="219"/>
      <c r="BHB101" s="219"/>
      <c r="BHC101" s="219"/>
      <c r="BHD101" s="219"/>
      <c r="BHE101" s="219"/>
      <c r="BHF101" s="219"/>
      <c r="BHG101" s="219"/>
      <c r="BHH101" s="219"/>
      <c r="BHI101" s="219"/>
      <c r="BHJ101" s="219"/>
      <c r="BHK101" s="219"/>
      <c r="BHL101" s="219"/>
      <c r="BHM101" s="219"/>
      <c r="BHN101" s="219"/>
      <c r="BHO101" s="219"/>
      <c r="BHP101" s="219"/>
      <c r="BHQ101" s="219"/>
      <c r="BHR101" s="219"/>
      <c r="BHS101" s="219"/>
      <c r="BHT101" s="219"/>
      <c r="BHU101" s="219"/>
      <c r="BHV101" s="219"/>
      <c r="BHW101" s="219"/>
      <c r="BHX101" s="219"/>
      <c r="BHY101" s="219"/>
      <c r="BHZ101" s="219"/>
      <c r="BIA101" s="219"/>
      <c r="BIB101" s="219"/>
      <c r="BIC101" s="219"/>
      <c r="BID101" s="219"/>
      <c r="BIE101" s="219"/>
      <c r="BIF101" s="219"/>
      <c r="BIG101" s="219"/>
      <c r="BIH101" s="219"/>
      <c r="BII101" s="219"/>
      <c r="BIJ101" s="219"/>
      <c r="BIK101" s="219"/>
      <c r="BIL101" s="219"/>
      <c r="BIM101" s="219"/>
      <c r="BIN101" s="219"/>
      <c r="BIO101" s="219"/>
      <c r="BIP101" s="219"/>
      <c r="BIQ101" s="219"/>
      <c r="BIR101" s="219"/>
      <c r="BIS101" s="219"/>
      <c r="BIT101" s="219"/>
      <c r="BIU101" s="219"/>
      <c r="BIV101" s="219"/>
      <c r="BIW101" s="219"/>
      <c r="BIX101" s="219"/>
      <c r="BIY101" s="219"/>
      <c r="BIZ101" s="219"/>
      <c r="BJA101" s="219"/>
      <c r="BJB101" s="219"/>
      <c r="BJC101" s="219"/>
      <c r="BJD101" s="219"/>
      <c r="BJE101" s="219"/>
      <c r="BJF101" s="219"/>
      <c r="BJG101" s="219"/>
      <c r="BJH101" s="219"/>
      <c r="BJI101" s="219"/>
      <c r="BJJ101" s="219"/>
      <c r="BJK101" s="219"/>
      <c r="BJL101" s="219"/>
      <c r="BJM101" s="219"/>
      <c r="BJN101" s="219"/>
      <c r="BJO101" s="219"/>
      <c r="BJP101" s="219"/>
      <c r="BJQ101" s="219"/>
      <c r="BJR101" s="219"/>
      <c r="BJS101" s="219"/>
      <c r="BJT101" s="219"/>
      <c r="BJU101" s="219"/>
      <c r="BJV101" s="219"/>
      <c r="BJW101" s="219"/>
      <c r="BJX101" s="219"/>
      <c r="BJY101" s="219"/>
      <c r="BJZ101" s="219"/>
      <c r="BKA101" s="219"/>
      <c r="BKB101" s="219"/>
      <c r="BKC101" s="219"/>
      <c r="BKD101" s="219"/>
      <c r="BKE101" s="219"/>
      <c r="BKF101" s="219"/>
      <c r="BKG101" s="219"/>
      <c r="BKH101" s="219"/>
      <c r="BKI101" s="219"/>
      <c r="BKJ101" s="219"/>
      <c r="BKK101" s="219"/>
      <c r="BKL101" s="219"/>
      <c r="BKM101" s="219"/>
      <c r="BKN101" s="219"/>
      <c r="BKO101" s="219"/>
      <c r="BKP101" s="219"/>
      <c r="BKQ101" s="219"/>
      <c r="BKR101" s="219"/>
      <c r="BKS101" s="219"/>
      <c r="BKT101" s="219"/>
      <c r="BKU101" s="219"/>
      <c r="BKV101" s="219"/>
      <c r="BKW101" s="219"/>
      <c r="BKX101" s="219"/>
      <c r="BKY101" s="219"/>
      <c r="BKZ101" s="219"/>
      <c r="BLA101" s="219"/>
      <c r="BLB101" s="219"/>
      <c r="BLC101" s="219"/>
      <c r="BLD101" s="219"/>
      <c r="BLE101" s="219"/>
      <c r="BLF101" s="219"/>
      <c r="BLG101" s="219"/>
      <c r="BLH101" s="219"/>
      <c r="BLI101" s="219"/>
      <c r="BLJ101" s="219"/>
      <c r="BLK101" s="219"/>
      <c r="BLL101" s="219"/>
      <c r="BLM101" s="219"/>
      <c r="BLN101" s="219"/>
      <c r="BLO101" s="219"/>
      <c r="BLP101" s="219"/>
      <c r="BLQ101" s="219"/>
      <c r="BLR101" s="219"/>
      <c r="BLS101" s="219"/>
      <c r="BLT101" s="219"/>
      <c r="BLU101" s="219"/>
      <c r="BLV101" s="219"/>
      <c r="BLW101" s="219"/>
      <c r="BLX101" s="219"/>
      <c r="BLY101" s="219"/>
      <c r="BLZ101" s="219"/>
      <c r="BMA101" s="219"/>
      <c r="BMB101" s="219"/>
      <c r="BMC101" s="219"/>
      <c r="BMD101" s="219"/>
      <c r="BME101" s="219"/>
      <c r="BMF101" s="219"/>
      <c r="BMG101" s="219"/>
      <c r="BMH101" s="219"/>
      <c r="BMI101" s="219"/>
      <c r="BMJ101" s="219"/>
      <c r="BMK101" s="219"/>
      <c r="BML101" s="219"/>
      <c r="BMM101" s="219"/>
      <c r="BMN101" s="219"/>
      <c r="BMO101" s="219"/>
      <c r="BMP101" s="219"/>
      <c r="BMQ101" s="219"/>
      <c r="BMR101" s="219"/>
      <c r="BMS101" s="219"/>
      <c r="BMT101" s="219"/>
      <c r="BMU101" s="219"/>
      <c r="BMV101" s="219"/>
      <c r="BMW101" s="219"/>
      <c r="BMX101" s="219"/>
      <c r="BMY101" s="219"/>
      <c r="BMZ101" s="219"/>
      <c r="BNA101" s="219"/>
      <c r="BNB101" s="219"/>
      <c r="BNC101" s="219"/>
      <c r="BND101" s="219"/>
      <c r="BNE101" s="219"/>
      <c r="BNF101" s="219"/>
      <c r="BNG101" s="219"/>
      <c r="BNH101" s="219"/>
      <c r="BNI101" s="219"/>
      <c r="BNJ101" s="219"/>
      <c r="BNK101" s="219"/>
      <c r="BNL101" s="219"/>
      <c r="BNM101" s="219"/>
      <c r="BNN101" s="219"/>
      <c r="BNO101" s="219"/>
      <c r="BNP101" s="219"/>
      <c r="BNQ101" s="219"/>
      <c r="BNR101" s="219"/>
      <c r="BNS101" s="219"/>
      <c r="BNT101" s="219"/>
      <c r="BNU101" s="219"/>
      <c r="BNV101" s="219"/>
      <c r="BNW101" s="219"/>
      <c r="BNX101" s="219"/>
      <c r="BNY101" s="219"/>
      <c r="BNZ101" s="219"/>
      <c r="BOA101" s="219"/>
      <c r="BOB101" s="219"/>
      <c r="BOC101" s="219"/>
      <c r="BOD101" s="219"/>
      <c r="BOE101" s="219"/>
      <c r="BOF101" s="219"/>
      <c r="BOG101" s="219"/>
      <c r="BOH101" s="219"/>
      <c r="BOI101" s="219"/>
      <c r="BOJ101" s="219"/>
      <c r="BOK101" s="219"/>
      <c r="BOL101" s="219"/>
      <c r="BOM101" s="219"/>
      <c r="BON101" s="219"/>
      <c r="BOO101" s="219"/>
      <c r="BOP101" s="219"/>
      <c r="BOQ101" s="219"/>
      <c r="BOR101" s="219"/>
      <c r="BOS101" s="219"/>
      <c r="BOT101" s="219"/>
      <c r="BOU101" s="219"/>
      <c r="BOV101" s="219"/>
      <c r="BOW101" s="219"/>
      <c r="BOX101" s="219"/>
      <c r="BOY101" s="219"/>
      <c r="BOZ101" s="219"/>
      <c r="BPA101" s="219"/>
      <c r="BPB101" s="219"/>
      <c r="BPC101" s="219"/>
      <c r="BPD101" s="219"/>
      <c r="BPE101" s="219"/>
      <c r="BPF101" s="219"/>
      <c r="BPG101" s="219"/>
      <c r="BPH101" s="219"/>
      <c r="BPI101" s="219"/>
      <c r="BPJ101" s="219"/>
      <c r="BPK101" s="219"/>
      <c r="BPL101" s="219"/>
      <c r="BPM101" s="219"/>
      <c r="BPN101" s="219"/>
      <c r="BPO101" s="219"/>
      <c r="BPP101" s="219"/>
      <c r="BPQ101" s="219"/>
      <c r="BPR101" s="219"/>
      <c r="BPS101" s="219"/>
      <c r="BPT101" s="219"/>
      <c r="BPU101" s="219"/>
      <c r="BPV101" s="219"/>
      <c r="BPW101" s="219"/>
      <c r="BPX101" s="219"/>
      <c r="BPY101" s="219"/>
      <c r="BPZ101" s="219"/>
      <c r="BQA101" s="219"/>
      <c r="BQB101" s="219"/>
      <c r="BQC101" s="219"/>
      <c r="BQD101" s="219"/>
      <c r="BQE101" s="219"/>
      <c r="BQF101" s="219"/>
      <c r="BQG101" s="219"/>
      <c r="BQH101" s="219"/>
      <c r="BQI101" s="219"/>
      <c r="BQJ101" s="219"/>
      <c r="BQK101" s="219"/>
      <c r="BQL101" s="219"/>
      <c r="BQM101" s="219"/>
      <c r="BQN101" s="219"/>
      <c r="BQO101" s="219"/>
      <c r="BQP101" s="219"/>
      <c r="BQQ101" s="219"/>
      <c r="BQR101" s="219"/>
      <c r="BQS101" s="219"/>
      <c r="BQT101" s="219"/>
      <c r="BQU101" s="219"/>
      <c r="BQV101" s="219"/>
      <c r="BQW101" s="219"/>
      <c r="BQX101" s="219"/>
      <c r="BQY101" s="219"/>
      <c r="BQZ101" s="219"/>
      <c r="BRA101" s="219"/>
      <c r="BRB101" s="219"/>
      <c r="BRC101" s="219"/>
      <c r="BRD101" s="219"/>
      <c r="BRE101" s="219"/>
      <c r="BRF101" s="219"/>
      <c r="BRG101" s="219"/>
      <c r="BRH101" s="219"/>
      <c r="BRI101" s="219"/>
      <c r="BRJ101" s="219"/>
      <c r="BRK101" s="219"/>
      <c r="BRL101" s="219"/>
      <c r="BRM101" s="219"/>
      <c r="BRN101" s="219"/>
      <c r="BRO101" s="219"/>
      <c r="BRP101" s="219"/>
      <c r="BRQ101" s="219"/>
      <c r="BRR101" s="219"/>
      <c r="BRS101" s="219"/>
      <c r="BRT101" s="219"/>
      <c r="BRU101" s="219"/>
      <c r="BRV101" s="219"/>
      <c r="BRW101" s="219"/>
      <c r="BRX101" s="219"/>
      <c r="BRY101" s="219"/>
      <c r="BRZ101" s="219"/>
      <c r="BSA101" s="219"/>
      <c r="BSB101" s="219"/>
      <c r="BSC101" s="219"/>
      <c r="BSD101" s="219"/>
      <c r="BSE101" s="219"/>
      <c r="BSF101" s="219"/>
      <c r="BSG101" s="219"/>
      <c r="BSH101" s="219"/>
      <c r="BSI101" s="219"/>
      <c r="BSJ101" s="219"/>
      <c r="BSK101" s="219"/>
      <c r="BSL101" s="219"/>
      <c r="BSM101" s="219"/>
      <c r="BSN101" s="219"/>
      <c r="BSO101" s="219"/>
      <c r="BSP101" s="219"/>
      <c r="BSQ101" s="219"/>
      <c r="BSR101" s="219"/>
      <c r="BSS101" s="219"/>
      <c r="BST101" s="219"/>
      <c r="BSU101" s="219"/>
      <c r="BSV101" s="219"/>
      <c r="BSW101" s="219"/>
      <c r="BSX101" s="219"/>
      <c r="BSY101" s="219"/>
      <c r="BSZ101" s="219"/>
      <c r="BTA101" s="219"/>
      <c r="BTB101" s="219"/>
      <c r="BTC101" s="219"/>
      <c r="BTD101" s="219"/>
      <c r="BTE101" s="219"/>
      <c r="BTF101" s="219"/>
      <c r="BTG101" s="219"/>
      <c r="BTH101" s="219"/>
      <c r="BTI101" s="219"/>
      <c r="BTJ101" s="219"/>
      <c r="BTK101" s="219"/>
      <c r="BTL101" s="219"/>
      <c r="BTM101" s="219"/>
      <c r="BTN101" s="219"/>
      <c r="BTO101" s="219"/>
      <c r="BTP101" s="219"/>
      <c r="BTQ101" s="219"/>
      <c r="BTR101" s="219"/>
      <c r="BTS101" s="219"/>
      <c r="BTT101" s="219"/>
      <c r="BTU101" s="219"/>
      <c r="BTV101" s="219"/>
      <c r="BTW101" s="219"/>
      <c r="BTX101" s="219"/>
      <c r="BTY101" s="219"/>
      <c r="BTZ101" s="219"/>
      <c r="BUA101" s="219"/>
      <c r="BUB101" s="219"/>
      <c r="BUC101" s="219"/>
      <c r="BUD101" s="219"/>
      <c r="BUE101" s="219"/>
      <c r="BUF101" s="219"/>
      <c r="BUG101" s="219"/>
      <c r="BUH101" s="219"/>
      <c r="BUI101" s="219"/>
      <c r="BUJ101" s="219"/>
      <c r="BUK101" s="219"/>
      <c r="BUL101" s="219"/>
      <c r="BUM101" s="219"/>
      <c r="BUN101" s="219"/>
      <c r="BUO101" s="219"/>
      <c r="BUP101" s="219"/>
      <c r="BUQ101" s="219"/>
      <c r="BUR101" s="219"/>
      <c r="BUS101" s="219"/>
      <c r="BUT101" s="219"/>
      <c r="BUU101" s="219"/>
      <c r="BUV101" s="219"/>
      <c r="BUW101" s="219"/>
      <c r="BUX101" s="219"/>
      <c r="BUY101" s="219"/>
      <c r="BUZ101" s="219"/>
      <c r="BVA101" s="219"/>
      <c r="BVB101" s="219"/>
      <c r="BVC101" s="219"/>
      <c r="BVD101" s="219"/>
      <c r="BVE101" s="219"/>
      <c r="BVF101" s="219"/>
      <c r="BVG101" s="219"/>
      <c r="BVH101" s="219"/>
      <c r="BVI101" s="219"/>
      <c r="BVJ101" s="219"/>
      <c r="BVK101" s="219"/>
      <c r="BVL101" s="219"/>
      <c r="BVM101" s="219"/>
      <c r="BVN101" s="219"/>
      <c r="BVO101" s="219"/>
      <c r="BVP101" s="219"/>
      <c r="BVQ101" s="219"/>
      <c r="BVR101" s="219"/>
      <c r="BVS101" s="219"/>
      <c r="BVT101" s="219"/>
      <c r="BVU101" s="219"/>
      <c r="BVV101" s="219"/>
      <c r="BVW101" s="219"/>
      <c r="BVX101" s="219"/>
      <c r="BVY101" s="219"/>
      <c r="BVZ101" s="219"/>
      <c r="BWA101" s="219"/>
      <c r="BWB101" s="219"/>
      <c r="BWC101" s="219"/>
      <c r="BWD101" s="219"/>
      <c r="BWE101" s="219"/>
      <c r="BWF101" s="219"/>
      <c r="BWG101" s="219"/>
      <c r="BWH101" s="219"/>
      <c r="BWI101" s="219"/>
      <c r="BWJ101" s="219"/>
      <c r="BWK101" s="219"/>
      <c r="BWL101" s="219"/>
      <c r="BWM101" s="219"/>
      <c r="BWN101" s="219"/>
      <c r="BWO101" s="219"/>
      <c r="BWP101" s="219"/>
      <c r="BWQ101" s="219"/>
      <c r="BWR101" s="219"/>
      <c r="BWS101" s="219"/>
      <c r="BWT101" s="219"/>
      <c r="BWU101" s="219"/>
      <c r="BWV101" s="219"/>
      <c r="BWW101" s="219"/>
      <c r="BWX101" s="219"/>
      <c r="BWY101" s="219"/>
      <c r="BWZ101" s="219"/>
      <c r="BXA101" s="219"/>
      <c r="BXB101" s="219"/>
      <c r="BXC101" s="219"/>
      <c r="BXD101" s="219"/>
      <c r="BXE101" s="219"/>
      <c r="BXF101" s="219"/>
      <c r="BXG101" s="219"/>
      <c r="BXH101" s="219"/>
      <c r="BXI101" s="219"/>
      <c r="BXJ101" s="219"/>
      <c r="BXK101" s="219"/>
      <c r="BXL101" s="219"/>
      <c r="BXM101" s="219"/>
      <c r="BXN101" s="219"/>
      <c r="BXO101" s="219"/>
      <c r="BXP101" s="219"/>
      <c r="BXQ101" s="219"/>
      <c r="BXR101" s="219"/>
      <c r="BXS101" s="219"/>
      <c r="BXT101" s="219"/>
      <c r="BXU101" s="219"/>
      <c r="BXV101" s="219"/>
      <c r="BXW101" s="219"/>
      <c r="BXX101" s="219"/>
      <c r="BXY101" s="219"/>
      <c r="BXZ101" s="219"/>
      <c r="BYA101" s="219"/>
      <c r="BYB101" s="219"/>
      <c r="BYC101" s="219"/>
      <c r="BYD101" s="219"/>
      <c r="BYE101" s="219"/>
      <c r="BYF101" s="219"/>
      <c r="BYG101" s="219"/>
      <c r="BYH101" s="219"/>
      <c r="BYI101" s="219"/>
      <c r="BYJ101" s="219"/>
      <c r="BYK101" s="219"/>
      <c r="BYL101" s="219"/>
      <c r="BYM101" s="219"/>
      <c r="BYN101" s="219"/>
      <c r="BYO101" s="219"/>
      <c r="BYP101" s="219"/>
      <c r="BYQ101" s="219"/>
      <c r="BYR101" s="219"/>
      <c r="BYS101" s="219"/>
      <c r="BYT101" s="219"/>
      <c r="BYU101" s="219"/>
      <c r="BYV101" s="219"/>
      <c r="BYW101" s="219"/>
      <c r="BYX101" s="219"/>
      <c r="BYY101" s="219"/>
      <c r="BYZ101" s="219"/>
      <c r="BZA101" s="219"/>
      <c r="BZB101" s="219"/>
      <c r="BZC101" s="219"/>
      <c r="BZD101" s="219"/>
      <c r="BZE101" s="219"/>
      <c r="BZF101" s="219"/>
      <c r="BZG101" s="219"/>
      <c r="BZH101" s="219"/>
      <c r="BZI101" s="219"/>
      <c r="BZJ101" s="219"/>
      <c r="BZK101" s="219"/>
      <c r="BZL101" s="219"/>
      <c r="BZM101" s="219"/>
      <c r="BZN101" s="219"/>
      <c r="BZO101" s="219"/>
      <c r="BZP101" s="219"/>
      <c r="BZQ101" s="219"/>
      <c r="BZR101" s="219"/>
      <c r="BZS101" s="219"/>
      <c r="BZT101" s="219"/>
      <c r="BZU101" s="219"/>
      <c r="BZV101" s="219"/>
      <c r="BZW101" s="219"/>
      <c r="BZX101" s="219"/>
      <c r="BZY101" s="219"/>
      <c r="BZZ101" s="219"/>
      <c r="CAA101" s="219"/>
      <c r="CAB101" s="219"/>
      <c r="CAC101" s="219"/>
      <c r="CAD101" s="219"/>
      <c r="CAE101" s="219"/>
      <c r="CAF101" s="219"/>
      <c r="CAG101" s="219"/>
      <c r="CAH101" s="219"/>
      <c r="CAI101" s="219"/>
      <c r="CAJ101" s="219"/>
      <c r="CAK101" s="219"/>
      <c r="CAL101" s="219"/>
      <c r="CAM101" s="219"/>
      <c r="CAN101" s="219"/>
      <c r="CAO101" s="219"/>
      <c r="CAP101" s="219"/>
      <c r="CAQ101" s="219"/>
      <c r="CAR101" s="219"/>
      <c r="CAS101" s="219"/>
      <c r="CAT101" s="219"/>
      <c r="CAU101" s="219"/>
      <c r="CAV101" s="219"/>
      <c r="CAW101" s="219"/>
      <c r="CAX101" s="219"/>
      <c r="CAY101" s="219"/>
      <c r="CAZ101" s="219"/>
      <c r="CBA101" s="219"/>
      <c r="CBB101" s="219"/>
      <c r="CBC101" s="219"/>
      <c r="CBD101" s="219"/>
      <c r="CBE101" s="219"/>
      <c r="CBF101" s="219"/>
      <c r="CBG101" s="219"/>
      <c r="CBH101" s="219"/>
      <c r="CBI101" s="219"/>
      <c r="CBJ101" s="219"/>
      <c r="CBK101" s="219"/>
      <c r="CBL101" s="219"/>
      <c r="CBM101" s="219"/>
      <c r="CBN101" s="219"/>
      <c r="CBO101" s="219"/>
      <c r="CBP101" s="219"/>
      <c r="CBQ101" s="219"/>
      <c r="CBR101" s="219"/>
      <c r="CBS101" s="219"/>
      <c r="CBT101" s="219"/>
      <c r="CBU101" s="219"/>
      <c r="CBV101" s="219"/>
      <c r="CBW101" s="219"/>
      <c r="CBX101" s="219"/>
      <c r="CBY101" s="219"/>
      <c r="CBZ101" s="219"/>
      <c r="CCA101" s="219"/>
      <c r="CCB101" s="219"/>
      <c r="CCC101" s="219"/>
      <c r="CCD101" s="219"/>
      <c r="CCE101" s="219"/>
      <c r="CCF101" s="219"/>
      <c r="CCG101" s="219"/>
      <c r="CCH101" s="219"/>
      <c r="CCI101" s="219"/>
      <c r="CCJ101" s="219"/>
      <c r="CCK101" s="219"/>
      <c r="CCL101" s="219"/>
      <c r="CCM101" s="219"/>
      <c r="CCN101" s="219"/>
      <c r="CCO101" s="219"/>
      <c r="CCP101" s="219"/>
      <c r="CCQ101" s="219"/>
      <c r="CCR101" s="219"/>
      <c r="CCS101" s="219"/>
      <c r="CCT101" s="219"/>
      <c r="CCU101" s="219"/>
      <c r="CCV101" s="219"/>
      <c r="CCW101" s="219"/>
      <c r="CCX101" s="219"/>
      <c r="CCY101" s="219"/>
      <c r="CCZ101" s="219"/>
      <c r="CDA101" s="219"/>
      <c r="CDB101" s="219"/>
      <c r="CDC101" s="219"/>
      <c r="CDD101" s="219"/>
      <c r="CDE101" s="219"/>
      <c r="CDF101" s="219"/>
      <c r="CDG101" s="219"/>
      <c r="CDH101" s="219"/>
      <c r="CDI101" s="219"/>
      <c r="CDJ101" s="219"/>
      <c r="CDK101" s="219"/>
      <c r="CDL101" s="219"/>
      <c r="CDM101" s="219"/>
      <c r="CDN101" s="219"/>
      <c r="CDO101" s="219"/>
      <c r="CDP101" s="219"/>
      <c r="CDQ101" s="219"/>
      <c r="CDR101" s="219"/>
      <c r="CDS101" s="219"/>
      <c r="CDT101" s="219"/>
      <c r="CDU101" s="219"/>
      <c r="CDV101" s="219"/>
      <c r="CDW101" s="219"/>
      <c r="CDX101" s="219"/>
      <c r="CDY101" s="219"/>
      <c r="CDZ101" s="219"/>
      <c r="CEA101" s="219"/>
      <c r="CEB101" s="219"/>
      <c r="CEC101" s="219"/>
      <c r="CED101" s="219"/>
      <c r="CEE101" s="219"/>
      <c r="CEF101" s="219"/>
      <c r="CEG101" s="219"/>
      <c r="CEH101" s="219"/>
      <c r="CEI101" s="219"/>
      <c r="CEJ101" s="219"/>
      <c r="CEK101" s="219"/>
      <c r="CEL101" s="219"/>
      <c r="CEM101" s="219"/>
      <c r="CEN101" s="219"/>
      <c r="CEO101" s="219"/>
      <c r="CEP101" s="219"/>
      <c r="CEQ101" s="219"/>
      <c r="CER101" s="219"/>
      <c r="CES101" s="219"/>
      <c r="CET101" s="219"/>
      <c r="CEU101" s="219"/>
      <c r="CEV101" s="219"/>
      <c r="CEW101" s="219"/>
      <c r="CEX101" s="219"/>
      <c r="CEY101" s="219"/>
      <c r="CEZ101" s="219"/>
      <c r="CFA101" s="219"/>
      <c r="CFB101" s="219"/>
      <c r="CFC101" s="219"/>
      <c r="CFD101" s="219"/>
      <c r="CFE101" s="219"/>
      <c r="CFF101" s="219"/>
      <c r="CFG101" s="219"/>
      <c r="CFH101" s="219"/>
      <c r="CFI101" s="219"/>
      <c r="CFJ101" s="219"/>
      <c r="CFK101" s="219"/>
      <c r="CFL101" s="219"/>
      <c r="CFM101" s="219"/>
      <c r="CFN101" s="219"/>
      <c r="CFO101" s="219"/>
      <c r="CFP101" s="219"/>
      <c r="CFQ101" s="219"/>
      <c r="CFR101" s="219"/>
      <c r="CFS101" s="219"/>
      <c r="CFT101" s="219"/>
      <c r="CFU101" s="219"/>
      <c r="CFV101" s="219"/>
      <c r="CFW101" s="219"/>
      <c r="CFX101" s="219"/>
      <c r="CFY101" s="219"/>
      <c r="CFZ101" s="219"/>
      <c r="CGA101" s="219"/>
      <c r="CGB101" s="219"/>
      <c r="CGC101" s="219"/>
      <c r="CGD101" s="219"/>
      <c r="CGE101" s="219"/>
      <c r="CGF101" s="219"/>
      <c r="CGG101" s="219"/>
      <c r="CGH101" s="219"/>
      <c r="CGI101" s="219"/>
      <c r="CGJ101" s="219"/>
      <c r="CGK101" s="219"/>
      <c r="CGL101" s="219"/>
      <c r="CGM101" s="219"/>
      <c r="CGN101" s="219"/>
      <c r="CGO101" s="219"/>
      <c r="CGP101" s="219"/>
      <c r="CGQ101" s="219"/>
      <c r="CGR101" s="219"/>
      <c r="CGS101" s="219"/>
      <c r="CGT101" s="219"/>
      <c r="CGU101" s="219"/>
      <c r="CGV101" s="219"/>
      <c r="CGW101" s="219"/>
      <c r="CGX101" s="219"/>
      <c r="CGY101" s="219"/>
      <c r="CGZ101" s="219"/>
      <c r="CHA101" s="219"/>
      <c r="CHB101" s="219"/>
      <c r="CHC101" s="219"/>
      <c r="CHD101" s="219"/>
      <c r="CHE101" s="219"/>
      <c r="CHF101" s="219"/>
      <c r="CHG101" s="219"/>
      <c r="CHH101" s="219"/>
      <c r="CHI101" s="219"/>
      <c r="CHJ101" s="219"/>
      <c r="CHK101" s="219"/>
      <c r="CHL101" s="219"/>
      <c r="CHM101" s="219"/>
      <c r="CHN101" s="219"/>
      <c r="CHO101" s="219"/>
      <c r="CHP101" s="219"/>
      <c r="CHQ101" s="219"/>
      <c r="CHR101" s="219"/>
      <c r="CHS101" s="219"/>
      <c r="CHT101" s="219"/>
      <c r="CHU101" s="219"/>
      <c r="CHV101" s="219"/>
      <c r="CHW101" s="219"/>
      <c r="CHX101" s="219"/>
      <c r="CHY101" s="219"/>
      <c r="CHZ101" s="219"/>
      <c r="CIA101" s="219"/>
      <c r="CIB101" s="219"/>
      <c r="CIC101" s="219"/>
      <c r="CID101" s="219"/>
      <c r="CIE101" s="219"/>
      <c r="CIF101" s="219"/>
      <c r="CIG101" s="219"/>
      <c r="CIH101" s="219"/>
      <c r="CII101" s="219"/>
      <c r="CIJ101" s="219"/>
      <c r="CIK101" s="219"/>
      <c r="CIL101" s="219"/>
      <c r="CIM101" s="219"/>
      <c r="CIN101" s="219"/>
      <c r="CIO101" s="219"/>
      <c r="CIP101" s="219"/>
      <c r="CIQ101" s="219"/>
      <c r="CIR101" s="219"/>
      <c r="CIS101" s="219"/>
      <c r="CIT101" s="219"/>
      <c r="CIU101" s="219"/>
      <c r="CIV101" s="219"/>
      <c r="CIW101" s="219"/>
      <c r="CIX101" s="219"/>
      <c r="CIY101" s="219"/>
      <c r="CIZ101" s="219"/>
      <c r="CJA101" s="219"/>
      <c r="CJB101" s="219"/>
      <c r="CJC101" s="219"/>
      <c r="CJD101" s="219"/>
      <c r="CJE101" s="219"/>
      <c r="CJF101" s="219"/>
      <c r="CJG101" s="219"/>
      <c r="CJH101" s="219"/>
      <c r="CJI101" s="219"/>
      <c r="CJJ101" s="219"/>
      <c r="CJK101" s="219"/>
      <c r="CJL101" s="219"/>
      <c r="CJM101" s="219"/>
      <c r="CJN101" s="219"/>
      <c r="CJO101" s="219"/>
      <c r="CJP101" s="219"/>
      <c r="CJQ101" s="219"/>
      <c r="CJR101" s="219"/>
      <c r="CJS101" s="219"/>
      <c r="CJT101" s="219"/>
      <c r="CJU101" s="219"/>
      <c r="CJV101" s="219"/>
      <c r="CJW101" s="219"/>
      <c r="CJX101" s="219"/>
      <c r="CJY101" s="219"/>
      <c r="CJZ101" s="219"/>
      <c r="CKA101" s="219"/>
      <c r="CKB101" s="219"/>
      <c r="CKC101" s="219"/>
      <c r="CKD101" s="219"/>
      <c r="CKE101" s="219"/>
      <c r="CKF101" s="219"/>
      <c r="CKG101" s="219"/>
      <c r="CKH101" s="219"/>
      <c r="CKI101" s="219"/>
      <c r="CKJ101" s="219"/>
      <c r="CKK101" s="219"/>
      <c r="CKL101" s="219"/>
      <c r="CKM101" s="219"/>
      <c r="CKN101" s="219"/>
      <c r="CKO101" s="219"/>
      <c r="CKP101" s="219"/>
      <c r="CKQ101" s="219"/>
      <c r="CKR101" s="219"/>
      <c r="CKS101" s="219"/>
      <c r="CKT101" s="219"/>
      <c r="CKU101" s="219"/>
      <c r="CKV101" s="219"/>
      <c r="CKW101" s="219"/>
      <c r="CKX101" s="219"/>
      <c r="CKY101" s="219"/>
      <c r="CKZ101" s="219"/>
      <c r="CLA101" s="219"/>
      <c r="CLB101" s="219"/>
      <c r="CLC101" s="219"/>
      <c r="CLD101" s="219"/>
      <c r="CLE101" s="219"/>
      <c r="CLF101" s="219"/>
      <c r="CLG101" s="219"/>
      <c r="CLH101" s="219"/>
      <c r="CLI101" s="219"/>
      <c r="CLJ101" s="219"/>
      <c r="CLK101" s="219"/>
      <c r="CLL101" s="219"/>
      <c r="CLM101" s="219"/>
      <c r="CLN101" s="219"/>
      <c r="CLO101" s="219"/>
      <c r="CLP101" s="219"/>
      <c r="CLQ101" s="219"/>
      <c r="CLR101" s="219"/>
      <c r="CLS101" s="219"/>
      <c r="CLT101" s="219"/>
      <c r="CLU101" s="219"/>
      <c r="CLV101" s="219"/>
      <c r="CLW101" s="219"/>
      <c r="CLX101" s="219"/>
      <c r="CLY101" s="219"/>
      <c r="CLZ101" s="219"/>
      <c r="CMA101" s="219"/>
      <c r="CMB101" s="219"/>
      <c r="CMC101" s="219"/>
      <c r="CMD101" s="219"/>
      <c r="CME101" s="219"/>
      <c r="CMF101" s="219"/>
      <c r="CMG101" s="219"/>
      <c r="CMH101" s="219"/>
      <c r="CMI101" s="219"/>
      <c r="CMJ101" s="219"/>
      <c r="CMK101" s="219"/>
      <c r="CML101" s="219"/>
      <c r="CMM101" s="219"/>
      <c r="CMN101" s="219"/>
      <c r="CMO101" s="219"/>
      <c r="CMP101" s="219"/>
      <c r="CMQ101" s="219"/>
      <c r="CMR101" s="219"/>
      <c r="CMS101" s="219"/>
      <c r="CMT101" s="219"/>
      <c r="CMU101" s="219"/>
      <c r="CMV101" s="219"/>
      <c r="CMW101" s="219"/>
      <c r="CMX101" s="219"/>
      <c r="CMY101" s="219"/>
      <c r="CMZ101" s="219"/>
      <c r="CNA101" s="219"/>
      <c r="CNB101" s="219"/>
      <c r="CNC101" s="219"/>
      <c r="CND101" s="219"/>
      <c r="CNE101" s="219"/>
      <c r="CNF101" s="219"/>
      <c r="CNG101" s="219"/>
      <c r="CNH101" s="219"/>
      <c r="CNI101" s="219"/>
      <c r="CNJ101" s="219"/>
      <c r="CNK101" s="219"/>
      <c r="CNL101" s="219"/>
      <c r="CNM101" s="219"/>
      <c r="CNN101" s="219"/>
      <c r="CNO101" s="219"/>
      <c r="CNP101" s="219"/>
      <c r="CNQ101" s="219"/>
      <c r="CNR101" s="219"/>
      <c r="CNS101" s="219"/>
      <c r="CNT101" s="219"/>
      <c r="CNU101" s="219"/>
      <c r="CNV101" s="219"/>
      <c r="CNW101" s="219"/>
      <c r="CNX101" s="219"/>
      <c r="CNY101" s="219"/>
      <c r="CNZ101" s="219"/>
      <c r="COA101" s="219"/>
      <c r="COB101" s="219"/>
      <c r="COC101" s="219"/>
      <c r="COD101" s="219"/>
      <c r="COE101" s="219"/>
      <c r="COF101" s="219"/>
      <c r="COG101" s="219"/>
      <c r="COH101" s="219"/>
      <c r="COI101" s="219"/>
      <c r="COJ101" s="219"/>
      <c r="COK101" s="219"/>
      <c r="COL101" s="219"/>
      <c r="COM101" s="219"/>
      <c r="CON101" s="219"/>
      <c r="COO101" s="219"/>
      <c r="COP101" s="219"/>
      <c r="COQ101" s="219"/>
      <c r="COR101" s="219"/>
      <c r="COS101" s="219"/>
      <c r="COT101" s="219"/>
      <c r="COU101" s="219"/>
      <c r="COV101" s="219"/>
      <c r="COW101" s="219"/>
      <c r="COX101" s="219"/>
      <c r="COY101" s="219"/>
      <c r="COZ101" s="219"/>
      <c r="CPA101" s="219"/>
      <c r="CPB101" s="219"/>
      <c r="CPC101" s="219"/>
      <c r="CPD101" s="219"/>
      <c r="CPE101" s="219"/>
      <c r="CPF101" s="219"/>
      <c r="CPG101" s="219"/>
      <c r="CPH101" s="219"/>
      <c r="CPI101" s="219"/>
      <c r="CPJ101" s="219"/>
      <c r="CPK101" s="219"/>
      <c r="CPL101" s="219"/>
      <c r="CPM101" s="219"/>
      <c r="CPN101" s="219"/>
      <c r="CPO101" s="219"/>
      <c r="CPP101" s="219"/>
      <c r="CPQ101" s="219"/>
      <c r="CPR101" s="219"/>
      <c r="CPS101" s="219"/>
      <c r="CPT101" s="219"/>
      <c r="CPU101" s="219"/>
      <c r="CPV101" s="219"/>
      <c r="CPW101" s="219"/>
      <c r="CPX101" s="219"/>
      <c r="CPY101" s="219"/>
      <c r="CPZ101" s="219"/>
      <c r="CQA101" s="219"/>
      <c r="CQB101" s="219"/>
      <c r="CQC101" s="219"/>
      <c r="CQD101" s="219"/>
      <c r="CQE101" s="219"/>
      <c r="CQF101" s="219"/>
      <c r="CQG101" s="219"/>
      <c r="CQH101" s="219"/>
      <c r="CQI101" s="219"/>
      <c r="CQJ101" s="219"/>
      <c r="CQK101" s="219"/>
      <c r="CQL101" s="219"/>
      <c r="CQM101" s="219"/>
      <c r="CQN101" s="219"/>
      <c r="CQO101" s="219"/>
      <c r="CQP101" s="219"/>
      <c r="CQQ101" s="219"/>
      <c r="CQR101" s="219"/>
      <c r="CQS101" s="219"/>
      <c r="CQT101" s="219"/>
      <c r="CQU101" s="219"/>
      <c r="CQV101" s="219"/>
      <c r="CQW101" s="219"/>
      <c r="CQX101" s="219"/>
      <c r="CQY101" s="219"/>
      <c r="CQZ101" s="219"/>
      <c r="CRA101" s="219"/>
      <c r="CRB101" s="219"/>
      <c r="CRC101" s="219"/>
      <c r="CRD101" s="219"/>
      <c r="CRE101" s="219"/>
      <c r="CRF101" s="219"/>
      <c r="CRG101" s="219"/>
      <c r="CRH101" s="219"/>
      <c r="CRI101" s="219"/>
      <c r="CRJ101" s="219"/>
      <c r="CRK101" s="219"/>
      <c r="CRL101" s="219"/>
      <c r="CRM101" s="219"/>
      <c r="CRN101" s="219"/>
      <c r="CRO101" s="219"/>
      <c r="CRP101" s="219"/>
      <c r="CRQ101" s="219"/>
      <c r="CRR101" s="219"/>
      <c r="CRS101" s="219"/>
      <c r="CRT101" s="219"/>
      <c r="CRU101" s="219"/>
      <c r="CRV101" s="219"/>
      <c r="CRW101" s="219"/>
      <c r="CRX101" s="219"/>
      <c r="CRY101" s="219"/>
      <c r="CRZ101" s="219"/>
      <c r="CSA101" s="219"/>
      <c r="CSB101" s="219"/>
      <c r="CSC101" s="219"/>
      <c r="CSD101" s="219"/>
      <c r="CSE101" s="219"/>
      <c r="CSF101" s="219"/>
      <c r="CSG101" s="219"/>
      <c r="CSH101" s="219"/>
      <c r="CSI101" s="219"/>
      <c r="CSJ101" s="219"/>
      <c r="CSK101" s="219"/>
      <c r="CSL101" s="219"/>
      <c r="CSM101" s="219"/>
      <c r="CSN101" s="219"/>
      <c r="CSO101" s="219"/>
      <c r="CSP101" s="219"/>
      <c r="CSQ101" s="219"/>
      <c r="CSR101" s="219"/>
      <c r="CSS101" s="219"/>
      <c r="CST101" s="219"/>
      <c r="CSU101" s="219"/>
      <c r="CSV101" s="219"/>
      <c r="CSW101" s="219"/>
      <c r="CSX101" s="219"/>
      <c r="CSY101" s="219"/>
      <c r="CSZ101" s="219"/>
      <c r="CTA101" s="219"/>
      <c r="CTB101" s="219"/>
      <c r="CTC101" s="219"/>
      <c r="CTD101" s="219"/>
      <c r="CTE101" s="219"/>
      <c r="CTF101" s="219"/>
      <c r="CTG101" s="219"/>
      <c r="CTH101" s="219"/>
      <c r="CTI101" s="219"/>
      <c r="CTJ101" s="219"/>
      <c r="CTK101" s="219"/>
      <c r="CTL101" s="219"/>
      <c r="CTM101" s="219"/>
      <c r="CTN101" s="219"/>
      <c r="CTO101" s="219"/>
      <c r="CTP101" s="219"/>
      <c r="CTQ101" s="219"/>
      <c r="CTR101" s="219"/>
      <c r="CTS101" s="219"/>
      <c r="CTT101" s="219"/>
      <c r="CTU101" s="219"/>
      <c r="CTV101" s="219"/>
      <c r="CTW101" s="219"/>
      <c r="CTX101" s="219"/>
      <c r="CTY101" s="219"/>
      <c r="CTZ101" s="219"/>
      <c r="CUA101" s="219"/>
      <c r="CUB101" s="219"/>
      <c r="CUC101" s="219"/>
      <c r="CUD101" s="219"/>
      <c r="CUE101" s="219"/>
      <c r="CUF101" s="219"/>
      <c r="CUG101" s="219"/>
      <c r="CUH101" s="219"/>
      <c r="CUI101" s="219"/>
      <c r="CUJ101" s="219"/>
      <c r="CUK101" s="219"/>
      <c r="CUL101" s="219"/>
      <c r="CUM101" s="219"/>
      <c r="CUN101" s="219"/>
      <c r="CUO101" s="219"/>
      <c r="CUP101" s="219"/>
      <c r="CUQ101" s="219"/>
      <c r="CUR101" s="219"/>
      <c r="CUS101" s="219"/>
      <c r="CUT101" s="219"/>
      <c r="CUU101" s="219"/>
      <c r="CUV101" s="219"/>
      <c r="CUW101" s="219"/>
      <c r="CUX101" s="219"/>
      <c r="CUY101" s="219"/>
      <c r="CUZ101" s="219"/>
      <c r="CVA101" s="219"/>
      <c r="CVB101" s="219"/>
      <c r="CVC101" s="219"/>
      <c r="CVD101" s="219"/>
      <c r="CVE101" s="219"/>
      <c r="CVF101" s="219"/>
      <c r="CVG101" s="219"/>
      <c r="CVH101" s="219"/>
      <c r="CVI101" s="219"/>
      <c r="CVJ101" s="219"/>
      <c r="CVK101" s="219"/>
      <c r="CVL101" s="219"/>
      <c r="CVM101" s="219"/>
      <c r="CVN101" s="219"/>
      <c r="CVO101" s="219"/>
      <c r="CVP101" s="219"/>
      <c r="CVQ101" s="219"/>
      <c r="CVR101" s="219"/>
      <c r="CVS101" s="219"/>
      <c r="CVT101" s="219"/>
      <c r="CVU101" s="219"/>
      <c r="CVV101" s="219"/>
      <c r="CVW101" s="219"/>
      <c r="CVX101" s="219"/>
      <c r="CVY101" s="219"/>
      <c r="CVZ101" s="219"/>
      <c r="CWA101" s="219"/>
      <c r="CWB101" s="219"/>
      <c r="CWC101" s="219"/>
      <c r="CWD101" s="219"/>
      <c r="CWE101" s="219"/>
      <c r="CWF101" s="219"/>
      <c r="CWG101" s="219"/>
      <c r="CWH101" s="219"/>
      <c r="CWI101" s="219"/>
      <c r="CWJ101" s="219"/>
      <c r="CWK101" s="219"/>
      <c r="CWL101" s="219"/>
      <c r="CWM101" s="219"/>
      <c r="CWN101" s="219"/>
      <c r="CWO101" s="219"/>
      <c r="CWP101" s="219"/>
      <c r="CWQ101" s="219"/>
      <c r="CWR101" s="219"/>
      <c r="CWS101" s="219"/>
      <c r="CWT101" s="219"/>
      <c r="CWU101" s="219"/>
      <c r="CWV101" s="219"/>
      <c r="CWW101" s="219"/>
      <c r="CWX101" s="219"/>
      <c r="CWY101" s="219"/>
      <c r="CWZ101" s="219"/>
      <c r="CXA101" s="219"/>
      <c r="CXB101" s="219"/>
      <c r="CXC101" s="219"/>
      <c r="CXD101" s="219"/>
      <c r="CXE101" s="219"/>
      <c r="CXF101" s="219"/>
      <c r="CXG101" s="219"/>
      <c r="CXH101" s="219"/>
      <c r="CXI101" s="219"/>
      <c r="CXJ101" s="219"/>
      <c r="CXK101" s="219"/>
      <c r="CXL101" s="219"/>
      <c r="CXM101" s="219"/>
      <c r="CXN101" s="219"/>
      <c r="CXO101" s="219"/>
      <c r="CXP101" s="219"/>
      <c r="CXQ101" s="219"/>
      <c r="CXR101" s="219"/>
      <c r="CXS101" s="219"/>
      <c r="CXT101" s="219"/>
      <c r="CXU101" s="219"/>
      <c r="CXV101" s="219"/>
      <c r="CXW101" s="219"/>
      <c r="CXX101" s="219"/>
      <c r="CXY101" s="219"/>
      <c r="CXZ101" s="219"/>
      <c r="CYA101" s="219"/>
      <c r="CYB101" s="219"/>
      <c r="CYC101" s="219"/>
      <c r="CYD101" s="219"/>
      <c r="CYE101" s="219"/>
      <c r="CYF101" s="219"/>
      <c r="CYG101" s="219"/>
      <c r="CYH101" s="219"/>
      <c r="CYI101" s="219"/>
      <c r="CYJ101" s="219"/>
      <c r="CYK101" s="219"/>
      <c r="CYL101" s="219"/>
      <c r="CYM101" s="219"/>
      <c r="CYN101" s="219"/>
      <c r="CYO101" s="219"/>
      <c r="CYP101" s="219"/>
      <c r="CYQ101" s="219"/>
      <c r="CYR101" s="219"/>
      <c r="CYS101" s="219"/>
      <c r="CYT101" s="219"/>
      <c r="CYU101" s="219"/>
      <c r="CYV101" s="219"/>
      <c r="CYW101" s="219"/>
      <c r="CYX101" s="219"/>
      <c r="CYY101" s="219"/>
      <c r="CYZ101" s="219"/>
      <c r="CZA101" s="219"/>
      <c r="CZB101" s="219"/>
      <c r="CZC101" s="219"/>
      <c r="CZD101" s="219"/>
      <c r="CZE101" s="219"/>
      <c r="CZF101" s="219"/>
      <c r="CZG101" s="219"/>
      <c r="CZH101" s="219"/>
      <c r="CZI101" s="219"/>
      <c r="CZJ101" s="219"/>
      <c r="CZK101" s="219"/>
      <c r="CZL101" s="219"/>
      <c r="CZM101" s="219"/>
      <c r="CZN101" s="219"/>
      <c r="CZO101" s="219"/>
      <c r="CZP101" s="219"/>
      <c r="CZQ101" s="219"/>
      <c r="CZR101" s="219"/>
      <c r="CZS101" s="219"/>
      <c r="CZT101" s="219"/>
      <c r="CZU101" s="219"/>
      <c r="CZV101" s="219"/>
      <c r="CZW101" s="219"/>
      <c r="CZX101" s="219"/>
      <c r="CZY101" s="219"/>
      <c r="CZZ101" s="219"/>
      <c r="DAA101" s="219"/>
      <c r="DAB101" s="219"/>
      <c r="DAC101" s="219"/>
      <c r="DAD101" s="219"/>
      <c r="DAE101" s="219"/>
      <c r="DAF101" s="219"/>
      <c r="DAG101" s="219"/>
      <c r="DAH101" s="219"/>
      <c r="DAI101" s="219"/>
      <c r="DAJ101" s="219"/>
      <c r="DAK101" s="219"/>
      <c r="DAL101" s="219"/>
      <c r="DAM101" s="219"/>
      <c r="DAN101" s="219"/>
      <c r="DAO101" s="219"/>
      <c r="DAP101" s="219"/>
      <c r="DAQ101" s="219"/>
      <c r="DAR101" s="219"/>
      <c r="DAS101" s="219"/>
      <c r="DAT101" s="219"/>
      <c r="DAU101" s="219"/>
      <c r="DAV101" s="219"/>
      <c r="DAW101" s="219"/>
      <c r="DAX101" s="219"/>
      <c r="DAY101" s="219"/>
      <c r="DAZ101" s="219"/>
      <c r="DBA101" s="219"/>
      <c r="DBB101" s="219"/>
      <c r="DBC101" s="219"/>
      <c r="DBD101" s="219"/>
      <c r="DBE101" s="219"/>
      <c r="DBF101" s="219"/>
      <c r="DBG101" s="219"/>
      <c r="DBH101" s="219"/>
      <c r="DBI101" s="219"/>
      <c r="DBJ101" s="219"/>
      <c r="DBK101" s="219"/>
      <c r="DBL101" s="219"/>
      <c r="DBM101" s="219"/>
      <c r="DBN101" s="219"/>
      <c r="DBO101" s="219"/>
      <c r="DBP101" s="219"/>
      <c r="DBQ101" s="219"/>
      <c r="DBR101" s="219"/>
      <c r="DBS101" s="219"/>
      <c r="DBT101" s="219"/>
      <c r="DBU101" s="219"/>
      <c r="DBV101" s="219"/>
      <c r="DBW101" s="219"/>
      <c r="DBX101" s="219"/>
      <c r="DBY101" s="219"/>
      <c r="DBZ101" s="219"/>
      <c r="DCA101" s="219"/>
      <c r="DCB101" s="219"/>
      <c r="DCC101" s="219"/>
      <c r="DCD101" s="219"/>
      <c r="DCE101" s="219"/>
      <c r="DCF101" s="219"/>
      <c r="DCG101" s="219"/>
      <c r="DCH101" s="219"/>
      <c r="DCI101" s="219"/>
      <c r="DCJ101" s="219"/>
      <c r="DCK101" s="219"/>
      <c r="DCL101" s="219"/>
      <c r="DCM101" s="219"/>
      <c r="DCN101" s="219"/>
      <c r="DCO101" s="219"/>
      <c r="DCP101" s="219"/>
      <c r="DCQ101" s="219"/>
      <c r="DCR101" s="219"/>
      <c r="DCS101" s="219"/>
      <c r="DCT101" s="219"/>
      <c r="DCU101" s="219"/>
      <c r="DCV101" s="219"/>
      <c r="DCW101" s="219"/>
      <c r="DCX101" s="219"/>
      <c r="DCY101" s="219"/>
      <c r="DCZ101" s="219"/>
      <c r="DDA101" s="219"/>
      <c r="DDB101" s="219"/>
      <c r="DDC101" s="219"/>
      <c r="DDD101" s="219"/>
      <c r="DDE101" s="219"/>
      <c r="DDF101" s="219"/>
      <c r="DDG101" s="219"/>
      <c r="DDH101" s="219"/>
      <c r="DDI101" s="219"/>
      <c r="DDJ101" s="219"/>
      <c r="DDK101" s="219"/>
      <c r="DDL101" s="219"/>
      <c r="DDM101" s="219"/>
      <c r="DDN101" s="219"/>
      <c r="DDO101" s="219"/>
      <c r="DDP101" s="219"/>
      <c r="DDQ101" s="219"/>
      <c r="DDR101" s="219"/>
      <c r="DDS101" s="219"/>
      <c r="DDT101" s="219"/>
      <c r="DDU101" s="219"/>
      <c r="DDV101" s="219"/>
      <c r="DDW101" s="219"/>
      <c r="DDX101" s="219"/>
      <c r="DDY101" s="219"/>
      <c r="DDZ101" s="219"/>
      <c r="DEA101" s="219"/>
      <c r="DEB101" s="219"/>
      <c r="DEC101" s="219"/>
      <c r="DED101" s="219"/>
      <c r="DEE101" s="219"/>
      <c r="DEF101" s="219"/>
      <c r="DEG101" s="219"/>
      <c r="DEH101" s="219"/>
      <c r="DEI101" s="219"/>
      <c r="DEJ101" s="219"/>
      <c r="DEK101" s="219"/>
      <c r="DEL101" s="219"/>
      <c r="DEM101" s="219"/>
      <c r="DEN101" s="219"/>
      <c r="DEO101" s="219"/>
      <c r="DEP101" s="219"/>
      <c r="DEQ101" s="219"/>
      <c r="DER101" s="219"/>
      <c r="DES101" s="219"/>
      <c r="DET101" s="219"/>
      <c r="DEU101" s="219"/>
      <c r="DEV101" s="219"/>
      <c r="DEW101" s="219"/>
      <c r="DEX101" s="219"/>
      <c r="DEY101" s="219"/>
      <c r="DEZ101" s="219"/>
      <c r="DFA101" s="219"/>
      <c r="DFB101" s="219"/>
      <c r="DFC101" s="219"/>
      <c r="DFD101" s="219"/>
      <c r="DFE101" s="219"/>
      <c r="DFF101" s="219"/>
      <c r="DFG101" s="219"/>
      <c r="DFH101" s="219"/>
      <c r="DFI101" s="219"/>
      <c r="DFJ101" s="219"/>
      <c r="DFK101" s="219"/>
      <c r="DFL101" s="219"/>
      <c r="DFM101" s="219"/>
      <c r="DFN101" s="219"/>
      <c r="DFO101" s="219"/>
      <c r="DFP101" s="219"/>
      <c r="DFQ101" s="219"/>
      <c r="DFR101" s="219"/>
      <c r="DFS101" s="219"/>
      <c r="DFT101" s="219"/>
      <c r="DFU101" s="219"/>
      <c r="DFV101" s="219"/>
      <c r="DFW101" s="219"/>
      <c r="DFX101" s="219"/>
      <c r="DFY101" s="219"/>
      <c r="DFZ101" s="219"/>
      <c r="DGA101" s="219"/>
      <c r="DGB101" s="219"/>
      <c r="DGC101" s="219"/>
      <c r="DGD101" s="219"/>
      <c r="DGE101" s="219"/>
      <c r="DGF101" s="219"/>
      <c r="DGG101" s="219"/>
      <c r="DGH101" s="219"/>
      <c r="DGI101" s="219"/>
      <c r="DGJ101" s="219"/>
      <c r="DGK101" s="219"/>
      <c r="DGL101" s="219"/>
      <c r="DGM101" s="219"/>
      <c r="DGN101" s="219"/>
      <c r="DGO101" s="219"/>
      <c r="DGP101" s="219"/>
      <c r="DGQ101" s="219"/>
      <c r="DGR101" s="219"/>
      <c r="DGS101" s="219"/>
      <c r="DGT101" s="219"/>
      <c r="DGU101" s="219"/>
      <c r="DGV101" s="219"/>
      <c r="DGW101" s="219"/>
      <c r="DGX101" s="219"/>
      <c r="DGY101" s="219"/>
      <c r="DGZ101" s="219"/>
      <c r="DHA101" s="219"/>
      <c r="DHB101" s="219"/>
      <c r="DHC101" s="219"/>
      <c r="DHD101" s="219"/>
      <c r="DHE101" s="219"/>
      <c r="DHF101" s="219"/>
      <c r="DHG101" s="219"/>
      <c r="DHH101" s="219"/>
      <c r="DHI101" s="219"/>
      <c r="DHJ101" s="219"/>
      <c r="DHK101" s="219"/>
      <c r="DHL101" s="219"/>
      <c r="DHM101" s="219"/>
      <c r="DHN101" s="219"/>
      <c r="DHO101" s="219"/>
      <c r="DHP101" s="219"/>
      <c r="DHQ101" s="219"/>
      <c r="DHR101" s="219"/>
      <c r="DHS101" s="219"/>
      <c r="DHT101" s="219"/>
      <c r="DHU101" s="219"/>
      <c r="DHV101" s="219"/>
      <c r="DHW101" s="219"/>
      <c r="DHX101" s="219"/>
      <c r="DHY101" s="219"/>
      <c r="DHZ101" s="219"/>
      <c r="DIA101" s="219"/>
      <c r="DIB101" s="219"/>
      <c r="DIC101" s="219"/>
      <c r="DID101" s="219"/>
      <c r="DIE101" s="219"/>
      <c r="DIF101" s="219"/>
      <c r="DIG101" s="219"/>
      <c r="DIH101" s="219"/>
      <c r="DII101" s="219"/>
      <c r="DIJ101" s="219"/>
      <c r="DIK101" s="219"/>
      <c r="DIL101" s="219"/>
      <c r="DIM101" s="219"/>
      <c r="DIN101" s="219"/>
      <c r="DIO101" s="219"/>
      <c r="DIP101" s="219"/>
      <c r="DIQ101" s="219"/>
      <c r="DIR101" s="219"/>
      <c r="DIS101" s="219"/>
      <c r="DIT101" s="219"/>
      <c r="DIU101" s="219"/>
      <c r="DIV101" s="219"/>
      <c r="DIW101" s="219"/>
      <c r="DIX101" s="219"/>
      <c r="DIY101" s="219"/>
      <c r="DIZ101" s="219"/>
      <c r="DJA101" s="219"/>
      <c r="DJB101" s="219"/>
      <c r="DJC101" s="219"/>
      <c r="DJD101" s="219"/>
      <c r="DJE101" s="219"/>
      <c r="DJF101" s="219"/>
      <c r="DJG101" s="219"/>
      <c r="DJH101" s="219"/>
      <c r="DJI101" s="219"/>
      <c r="DJJ101" s="219"/>
      <c r="DJK101" s="219"/>
      <c r="DJL101" s="219"/>
      <c r="DJM101" s="219"/>
      <c r="DJN101" s="219"/>
      <c r="DJO101" s="219"/>
      <c r="DJP101" s="219"/>
      <c r="DJQ101" s="219"/>
      <c r="DJR101" s="219"/>
      <c r="DJS101" s="219"/>
      <c r="DJT101" s="219"/>
      <c r="DJU101" s="219"/>
      <c r="DJV101" s="219"/>
      <c r="DJW101" s="219"/>
      <c r="DJX101" s="219"/>
      <c r="DJY101" s="219"/>
      <c r="DJZ101" s="219"/>
      <c r="DKA101" s="219"/>
      <c r="DKB101" s="219"/>
      <c r="DKC101" s="219"/>
      <c r="DKD101" s="219"/>
      <c r="DKE101" s="219"/>
      <c r="DKF101" s="219"/>
      <c r="DKG101" s="219"/>
      <c r="DKH101" s="219"/>
      <c r="DKI101" s="219"/>
      <c r="DKJ101" s="219"/>
      <c r="DKK101" s="219"/>
      <c r="DKL101" s="219"/>
      <c r="DKM101" s="219"/>
      <c r="DKN101" s="219"/>
      <c r="DKO101" s="219"/>
      <c r="DKP101" s="219"/>
      <c r="DKQ101" s="219"/>
      <c r="DKR101" s="219"/>
      <c r="DKS101" s="219"/>
      <c r="DKT101" s="219"/>
      <c r="DKU101" s="219"/>
      <c r="DKV101" s="219"/>
      <c r="DKW101" s="219"/>
      <c r="DKX101" s="219"/>
      <c r="DKY101" s="219"/>
      <c r="DKZ101" s="219"/>
      <c r="DLA101" s="219"/>
      <c r="DLB101" s="219"/>
      <c r="DLC101" s="219"/>
      <c r="DLD101" s="219"/>
      <c r="DLE101" s="219"/>
      <c r="DLF101" s="219"/>
      <c r="DLG101" s="219"/>
      <c r="DLH101" s="219"/>
      <c r="DLI101" s="219"/>
      <c r="DLJ101" s="219"/>
      <c r="DLK101" s="219"/>
      <c r="DLL101" s="219"/>
      <c r="DLM101" s="219"/>
      <c r="DLN101" s="219"/>
      <c r="DLO101" s="219"/>
      <c r="DLP101" s="219"/>
      <c r="DLQ101" s="219"/>
      <c r="DLR101" s="219"/>
      <c r="DLS101" s="219"/>
      <c r="DLT101" s="219"/>
      <c r="DLU101" s="219"/>
      <c r="DLV101" s="219"/>
      <c r="DLW101" s="219"/>
      <c r="DLX101" s="219"/>
      <c r="DLY101" s="219"/>
      <c r="DLZ101" s="219"/>
      <c r="DMA101" s="219"/>
      <c r="DMB101" s="219"/>
      <c r="DMC101" s="219"/>
      <c r="DMD101" s="219"/>
      <c r="DME101" s="219"/>
      <c r="DMF101" s="219"/>
      <c r="DMG101" s="219"/>
      <c r="DMH101" s="219"/>
      <c r="DMI101" s="219"/>
      <c r="DMJ101" s="219"/>
      <c r="DMK101" s="219"/>
      <c r="DML101" s="219"/>
      <c r="DMM101" s="219"/>
      <c r="DMN101" s="219"/>
      <c r="DMO101" s="219"/>
      <c r="DMP101" s="219"/>
      <c r="DMQ101" s="219"/>
      <c r="DMR101" s="219"/>
      <c r="DMS101" s="219"/>
      <c r="DMT101" s="219"/>
      <c r="DMU101" s="219"/>
      <c r="DMV101" s="219"/>
      <c r="DMW101" s="219"/>
      <c r="DMX101" s="219"/>
      <c r="DMY101" s="219"/>
      <c r="DMZ101" s="219"/>
      <c r="DNA101" s="219"/>
      <c r="DNB101" s="219"/>
      <c r="DNC101" s="219"/>
      <c r="DND101" s="219"/>
      <c r="DNE101" s="219"/>
      <c r="DNF101" s="219"/>
      <c r="DNG101" s="219"/>
      <c r="DNH101" s="219"/>
      <c r="DNI101" s="219"/>
      <c r="DNJ101" s="219"/>
      <c r="DNK101" s="219"/>
      <c r="DNL101" s="219"/>
      <c r="DNM101" s="219"/>
      <c r="DNN101" s="219"/>
      <c r="DNO101" s="219"/>
      <c r="DNP101" s="219"/>
      <c r="DNQ101" s="219"/>
      <c r="DNR101" s="219"/>
      <c r="DNS101" s="219"/>
      <c r="DNT101" s="219"/>
      <c r="DNU101" s="219"/>
      <c r="DNV101" s="219"/>
      <c r="DNW101" s="219"/>
      <c r="DNX101" s="219"/>
      <c r="DNY101" s="219"/>
      <c r="DNZ101" s="219"/>
      <c r="DOA101" s="219"/>
      <c r="DOB101" s="219"/>
      <c r="DOC101" s="219"/>
      <c r="DOD101" s="219"/>
      <c r="DOE101" s="219"/>
      <c r="DOF101" s="219"/>
      <c r="DOG101" s="219"/>
      <c r="DOH101" s="219"/>
      <c r="DOI101" s="219"/>
      <c r="DOJ101" s="219"/>
      <c r="DOK101" s="219"/>
      <c r="DOL101" s="219"/>
      <c r="DOM101" s="219"/>
      <c r="DON101" s="219"/>
      <c r="DOO101" s="219"/>
      <c r="DOP101" s="219"/>
      <c r="DOQ101" s="219"/>
      <c r="DOR101" s="219"/>
      <c r="DOS101" s="219"/>
      <c r="DOT101" s="219"/>
      <c r="DOU101" s="219"/>
      <c r="DOV101" s="219"/>
      <c r="DOW101" s="219"/>
      <c r="DOX101" s="219"/>
      <c r="DOY101" s="219"/>
      <c r="DOZ101" s="219"/>
      <c r="DPA101" s="219"/>
      <c r="DPB101" s="219"/>
      <c r="DPC101" s="219"/>
      <c r="DPD101" s="219"/>
      <c r="DPE101" s="219"/>
      <c r="DPF101" s="219"/>
      <c r="DPG101" s="219"/>
      <c r="DPH101" s="219"/>
      <c r="DPI101" s="219"/>
      <c r="DPJ101" s="219"/>
      <c r="DPK101" s="219"/>
      <c r="DPL101" s="219"/>
      <c r="DPM101" s="219"/>
      <c r="DPN101" s="219"/>
      <c r="DPO101" s="219"/>
      <c r="DPP101" s="219"/>
      <c r="DPQ101" s="219"/>
      <c r="DPR101" s="219"/>
      <c r="DPS101" s="219"/>
      <c r="DPT101" s="219"/>
      <c r="DPU101" s="219"/>
      <c r="DPV101" s="219"/>
      <c r="DPW101" s="219"/>
      <c r="DPX101" s="219"/>
      <c r="DPY101" s="219"/>
      <c r="DPZ101" s="219"/>
      <c r="DQA101" s="219"/>
      <c r="DQB101" s="219"/>
      <c r="DQC101" s="219"/>
      <c r="DQD101" s="219"/>
      <c r="DQE101" s="219"/>
      <c r="DQF101" s="219"/>
      <c r="DQG101" s="219"/>
      <c r="DQH101" s="219"/>
      <c r="DQI101" s="219"/>
      <c r="DQJ101" s="219"/>
      <c r="DQK101" s="219"/>
      <c r="DQL101" s="219"/>
      <c r="DQM101" s="219"/>
      <c r="DQN101" s="219"/>
      <c r="DQO101" s="219"/>
      <c r="DQP101" s="219"/>
      <c r="DQQ101" s="219"/>
      <c r="DQR101" s="219"/>
      <c r="DQS101" s="219"/>
      <c r="DQT101" s="219"/>
      <c r="DQU101" s="219"/>
      <c r="DQV101" s="219"/>
      <c r="DQW101" s="219"/>
      <c r="DQX101" s="219"/>
      <c r="DQY101" s="219"/>
      <c r="DQZ101" s="219"/>
      <c r="DRA101" s="219"/>
      <c r="DRB101" s="219"/>
      <c r="DRC101" s="219"/>
      <c r="DRD101" s="219"/>
      <c r="DRE101" s="219"/>
      <c r="DRF101" s="219"/>
      <c r="DRG101" s="219"/>
      <c r="DRH101" s="219"/>
      <c r="DRI101" s="219"/>
      <c r="DRJ101" s="219"/>
      <c r="DRK101" s="219"/>
      <c r="DRL101" s="219"/>
      <c r="DRM101" s="219"/>
      <c r="DRN101" s="219"/>
      <c r="DRO101" s="219"/>
      <c r="DRP101" s="219"/>
      <c r="DRQ101" s="219"/>
      <c r="DRR101" s="219"/>
      <c r="DRS101" s="219"/>
      <c r="DRT101" s="219"/>
      <c r="DRU101" s="219"/>
      <c r="DRV101" s="219"/>
      <c r="DRW101" s="219"/>
      <c r="DRX101" s="219"/>
      <c r="DRY101" s="219"/>
      <c r="DRZ101" s="219"/>
      <c r="DSA101" s="219"/>
      <c r="DSB101" s="219"/>
      <c r="DSC101" s="219"/>
      <c r="DSD101" s="219"/>
      <c r="DSE101" s="219"/>
      <c r="DSF101" s="219"/>
      <c r="DSG101" s="219"/>
      <c r="DSH101" s="219"/>
      <c r="DSI101" s="219"/>
      <c r="DSJ101" s="219"/>
      <c r="DSK101" s="219"/>
      <c r="DSL101" s="219"/>
      <c r="DSM101" s="219"/>
      <c r="DSN101" s="219"/>
      <c r="DSO101" s="219"/>
      <c r="DSP101" s="219"/>
      <c r="DSQ101" s="219"/>
      <c r="DSR101" s="219"/>
      <c r="DSS101" s="219"/>
      <c r="DST101" s="219"/>
      <c r="DSU101" s="219"/>
      <c r="DSV101" s="219"/>
      <c r="DSW101" s="219"/>
      <c r="DSX101" s="219"/>
      <c r="DSY101" s="219"/>
      <c r="DSZ101" s="219"/>
      <c r="DTA101" s="219"/>
      <c r="DTB101" s="219"/>
      <c r="DTC101" s="219"/>
      <c r="DTD101" s="219"/>
      <c r="DTE101" s="219"/>
      <c r="DTF101" s="219"/>
      <c r="DTG101" s="219"/>
      <c r="DTH101" s="219"/>
      <c r="DTI101" s="219"/>
      <c r="DTJ101" s="219"/>
      <c r="DTK101" s="219"/>
      <c r="DTL101" s="219"/>
      <c r="DTM101" s="219"/>
      <c r="DTN101" s="219"/>
      <c r="DTO101" s="219"/>
      <c r="DTP101" s="219"/>
      <c r="DTQ101" s="219"/>
      <c r="DTR101" s="219"/>
      <c r="DTS101" s="219"/>
      <c r="DTT101" s="219"/>
      <c r="DTU101" s="219"/>
      <c r="DTV101" s="219"/>
      <c r="DTW101" s="219"/>
      <c r="DTX101" s="219"/>
      <c r="DTY101" s="219"/>
      <c r="DTZ101" s="219"/>
      <c r="DUA101" s="219"/>
      <c r="DUB101" s="219"/>
      <c r="DUC101" s="219"/>
      <c r="DUD101" s="219"/>
      <c r="DUE101" s="219"/>
      <c r="DUF101" s="219"/>
      <c r="DUG101" s="219"/>
      <c r="DUH101" s="219"/>
      <c r="DUI101" s="219"/>
      <c r="DUJ101" s="219"/>
      <c r="DUK101" s="219"/>
      <c r="DUL101" s="219"/>
      <c r="DUM101" s="219"/>
      <c r="DUN101" s="219"/>
      <c r="DUO101" s="219"/>
      <c r="DUP101" s="219"/>
      <c r="DUQ101" s="219"/>
      <c r="DUR101" s="219"/>
      <c r="DUS101" s="219"/>
      <c r="DUT101" s="219"/>
      <c r="DUU101" s="219"/>
      <c r="DUV101" s="219"/>
      <c r="DUW101" s="219"/>
      <c r="DUX101" s="219"/>
      <c r="DUY101" s="219"/>
      <c r="DUZ101" s="219"/>
      <c r="DVA101" s="219"/>
      <c r="DVB101" s="219"/>
      <c r="DVC101" s="219"/>
      <c r="DVD101" s="219"/>
      <c r="DVE101" s="219"/>
      <c r="DVF101" s="219"/>
      <c r="DVG101" s="219"/>
      <c r="DVH101" s="219"/>
      <c r="DVI101" s="219"/>
      <c r="DVJ101" s="219"/>
      <c r="DVK101" s="219"/>
      <c r="DVL101" s="219"/>
      <c r="DVM101" s="219"/>
      <c r="DVN101" s="219"/>
      <c r="DVO101" s="219"/>
      <c r="DVP101" s="219"/>
      <c r="DVQ101" s="219"/>
      <c r="DVR101" s="219"/>
      <c r="DVS101" s="219"/>
      <c r="DVT101" s="219"/>
      <c r="DVU101" s="219"/>
      <c r="DVV101" s="219"/>
      <c r="DVW101" s="219"/>
      <c r="DVX101" s="219"/>
      <c r="DVY101" s="219"/>
      <c r="DVZ101" s="219"/>
      <c r="DWA101" s="219"/>
      <c r="DWB101" s="219"/>
      <c r="DWC101" s="219"/>
      <c r="DWD101" s="219"/>
      <c r="DWE101" s="219"/>
      <c r="DWF101" s="219"/>
      <c r="DWG101" s="219"/>
      <c r="DWH101" s="219"/>
      <c r="DWI101" s="219"/>
      <c r="DWJ101" s="219"/>
      <c r="DWK101" s="219"/>
      <c r="DWL101" s="219"/>
      <c r="DWM101" s="219"/>
      <c r="DWN101" s="219"/>
      <c r="DWO101" s="219"/>
      <c r="DWP101" s="219"/>
      <c r="DWQ101" s="219"/>
      <c r="DWR101" s="219"/>
      <c r="DWS101" s="219"/>
      <c r="DWT101" s="219"/>
      <c r="DWU101" s="219"/>
      <c r="DWV101" s="219"/>
      <c r="DWW101" s="219"/>
      <c r="DWX101" s="219"/>
      <c r="DWY101" s="219"/>
      <c r="DWZ101" s="219"/>
      <c r="DXA101" s="219"/>
      <c r="DXB101" s="219"/>
      <c r="DXC101" s="219"/>
      <c r="DXD101" s="219"/>
      <c r="DXE101" s="219"/>
      <c r="DXF101" s="219"/>
      <c r="DXG101" s="219"/>
      <c r="DXH101" s="219"/>
      <c r="DXI101" s="219"/>
      <c r="DXJ101" s="219"/>
      <c r="DXK101" s="219"/>
      <c r="DXL101" s="219"/>
      <c r="DXM101" s="219"/>
      <c r="DXN101" s="219"/>
      <c r="DXO101" s="219"/>
      <c r="DXP101" s="219"/>
      <c r="DXQ101" s="219"/>
      <c r="DXR101" s="219"/>
      <c r="DXS101" s="219"/>
      <c r="DXT101" s="219"/>
      <c r="DXU101" s="219"/>
      <c r="DXV101" s="219"/>
      <c r="DXW101" s="219"/>
      <c r="DXX101" s="219"/>
      <c r="DXY101" s="219"/>
      <c r="DXZ101" s="219"/>
      <c r="DYA101" s="219"/>
      <c r="DYB101" s="219"/>
      <c r="DYC101" s="219"/>
      <c r="DYD101" s="219"/>
      <c r="DYE101" s="219"/>
      <c r="DYF101" s="219"/>
      <c r="DYG101" s="219"/>
      <c r="DYH101" s="219"/>
      <c r="DYI101" s="219"/>
      <c r="DYJ101" s="219"/>
      <c r="DYK101" s="219"/>
      <c r="DYL101" s="219"/>
      <c r="DYM101" s="219"/>
      <c r="DYN101" s="219"/>
      <c r="DYO101" s="219"/>
      <c r="DYP101" s="219"/>
      <c r="DYQ101" s="219"/>
      <c r="DYR101" s="219"/>
      <c r="DYS101" s="219"/>
      <c r="DYT101" s="219"/>
      <c r="DYU101" s="219"/>
      <c r="DYV101" s="219"/>
      <c r="DYW101" s="219"/>
      <c r="DYX101" s="219"/>
      <c r="DYY101" s="219"/>
      <c r="DYZ101" s="219"/>
      <c r="DZA101" s="219"/>
      <c r="DZB101" s="219"/>
      <c r="DZC101" s="219"/>
      <c r="DZD101" s="219"/>
      <c r="DZE101" s="219"/>
      <c r="DZF101" s="219"/>
      <c r="DZG101" s="219"/>
      <c r="DZH101" s="219"/>
      <c r="DZI101" s="219"/>
      <c r="DZJ101" s="219"/>
      <c r="DZK101" s="219"/>
      <c r="DZL101" s="219"/>
      <c r="DZM101" s="219"/>
      <c r="DZN101" s="219"/>
      <c r="DZO101" s="219"/>
      <c r="DZP101" s="219"/>
      <c r="DZQ101" s="219"/>
      <c r="DZR101" s="219"/>
      <c r="DZS101" s="219"/>
      <c r="DZT101" s="219"/>
      <c r="DZU101" s="219"/>
      <c r="DZV101" s="219"/>
      <c r="DZW101" s="219"/>
      <c r="DZX101" s="219"/>
      <c r="DZY101" s="219"/>
      <c r="DZZ101" s="219"/>
      <c r="EAA101" s="219"/>
      <c r="EAB101" s="219"/>
      <c r="EAC101" s="219"/>
      <c r="EAD101" s="219"/>
      <c r="EAE101" s="219"/>
      <c r="EAF101" s="219"/>
      <c r="EAG101" s="219"/>
      <c r="EAH101" s="219"/>
      <c r="EAI101" s="219"/>
      <c r="EAJ101" s="219"/>
      <c r="EAK101" s="219"/>
      <c r="EAL101" s="219"/>
      <c r="EAM101" s="219"/>
      <c r="EAN101" s="219"/>
      <c r="EAO101" s="219"/>
      <c r="EAP101" s="219"/>
      <c r="EAQ101" s="219"/>
      <c r="EAR101" s="219"/>
      <c r="EAS101" s="219"/>
      <c r="EAT101" s="219"/>
      <c r="EAU101" s="219"/>
      <c r="EAV101" s="219"/>
      <c r="EAW101" s="219"/>
      <c r="EAX101" s="219"/>
      <c r="EAY101" s="219"/>
      <c r="EAZ101" s="219"/>
      <c r="EBA101" s="219"/>
      <c r="EBB101" s="219"/>
      <c r="EBC101" s="219"/>
      <c r="EBD101" s="219"/>
      <c r="EBE101" s="219"/>
      <c r="EBF101" s="219"/>
      <c r="EBG101" s="219"/>
      <c r="EBH101" s="219"/>
      <c r="EBI101" s="219"/>
      <c r="EBJ101" s="219"/>
      <c r="EBK101" s="219"/>
      <c r="EBL101" s="219"/>
      <c r="EBM101" s="219"/>
      <c r="EBN101" s="219"/>
      <c r="EBO101" s="219"/>
      <c r="EBP101" s="219"/>
      <c r="EBQ101" s="219"/>
      <c r="EBR101" s="219"/>
      <c r="EBS101" s="219"/>
      <c r="EBT101" s="219"/>
      <c r="EBU101" s="219"/>
      <c r="EBV101" s="219"/>
      <c r="EBW101" s="219"/>
      <c r="EBX101" s="219"/>
      <c r="EBY101" s="219"/>
      <c r="EBZ101" s="219"/>
      <c r="ECA101" s="219"/>
      <c r="ECB101" s="219"/>
      <c r="ECC101" s="219"/>
      <c r="ECD101" s="219"/>
      <c r="ECE101" s="219"/>
      <c r="ECF101" s="219"/>
      <c r="ECG101" s="219"/>
      <c r="ECH101" s="219"/>
      <c r="ECI101" s="219"/>
      <c r="ECJ101" s="219"/>
      <c r="ECK101" s="219"/>
      <c r="ECL101" s="219"/>
      <c r="ECM101" s="219"/>
      <c r="ECN101" s="219"/>
      <c r="ECO101" s="219"/>
      <c r="ECP101" s="219"/>
      <c r="ECQ101" s="219"/>
      <c r="ECR101" s="219"/>
      <c r="ECS101" s="219"/>
      <c r="ECT101" s="219"/>
      <c r="ECU101" s="219"/>
      <c r="ECV101" s="219"/>
      <c r="ECW101" s="219"/>
      <c r="ECX101" s="219"/>
      <c r="ECY101" s="219"/>
      <c r="ECZ101" s="219"/>
      <c r="EDA101" s="219"/>
      <c r="EDB101" s="219"/>
      <c r="EDC101" s="219"/>
      <c r="EDD101" s="219"/>
      <c r="EDE101" s="219"/>
      <c r="EDF101" s="219"/>
      <c r="EDG101" s="219"/>
      <c r="EDH101" s="219"/>
      <c r="EDI101" s="219"/>
      <c r="EDJ101" s="219"/>
      <c r="EDK101" s="219"/>
      <c r="EDL101" s="219"/>
      <c r="EDM101" s="219"/>
      <c r="EDN101" s="219"/>
      <c r="EDO101" s="219"/>
      <c r="EDP101" s="219"/>
      <c r="EDQ101" s="219"/>
      <c r="EDR101" s="219"/>
      <c r="EDS101" s="219"/>
      <c r="EDT101" s="219"/>
      <c r="EDU101" s="219"/>
      <c r="EDV101" s="219"/>
      <c r="EDW101" s="219"/>
      <c r="EDX101" s="219"/>
      <c r="EDY101" s="219"/>
      <c r="EDZ101" s="219"/>
      <c r="EEA101" s="219"/>
      <c r="EEB101" s="219"/>
      <c r="EEC101" s="219"/>
      <c r="EED101" s="219"/>
      <c r="EEE101" s="219"/>
      <c r="EEF101" s="219"/>
      <c r="EEG101" s="219"/>
      <c r="EEH101" s="219"/>
      <c r="EEI101" s="219"/>
      <c r="EEJ101" s="219"/>
      <c r="EEK101" s="219"/>
      <c r="EEL101" s="219"/>
      <c r="EEM101" s="219"/>
      <c r="EEN101" s="219"/>
      <c r="EEO101" s="219"/>
      <c r="EEP101" s="219"/>
      <c r="EEQ101" s="219"/>
      <c r="EER101" s="219"/>
      <c r="EES101" s="219"/>
      <c r="EET101" s="219"/>
      <c r="EEU101" s="219"/>
      <c r="EEV101" s="219"/>
      <c r="EEW101" s="219"/>
      <c r="EEX101" s="219"/>
      <c r="EEY101" s="219"/>
      <c r="EEZ101" s="219"/>
      <c r="EFA101" s="219"/>
      <c r="EFB101" s="219"/>
      <c r="EFC101" s="219"/>
      <c r="EFD101" s="219"/>
      <c r="EFE101" s="219"/>
      <c r="EFF101" s="219"/>
      <c r="EFG101" s="219"/>
      <c r="EFH101" s="219"/>
      <c r="EFI101" s="219"/>
      <c r="EFJ101" s="219"/>
      <c r="EFK101" s="219"/>
      <c r="EFL101" s="219"/>
      <c r="EFM101" s="219"/>
      <c r="EFN101" s="219"/>
      <c r="EFO101" s="219"/>
      <c r="EFP101" s="219"/>
      <c r="EFQ101" s="219"/>
      <c r="EFR101" s="219"/>
      <c r="EFS101" s="219"/>
      <c r="EFT101" s="219"/>
      <c r="EFU101" s="219"/>
      <c r="EFV101" s="219"/>
      <c r="EFW101" s="219"/>
      <c r="EFX101" s="219"/>
      <c r="EFY101" s="219"/>
      <c r="EFZ101" s="219"/>
      <c r="EGA101" s="219"/>
      <c r="EGB101" s="219"/>
      <c r="EGC101" s="219"/>
      <c r="EGD101" s="219"/>
      <c r="EGE101" s="219"/>
      <c r="EGF101" s="219"/>
      <c r="EGG101" s="219"/>
      <c r="EGH101" s="219"/>
      <c r="EGI101" s="219"/>
      <c r="EGJ101" s="219"/>
      <c r="EGK101" s="219"/>
      <c r="EGL101" s="219"/>
      <c r="EGM101" s="219"/>
      <c r="EGN101" s="219"/>
      <c r="EGO101" s="219"/>
      <c r="EGP101" s="219"/>
      <c r="EGQ101" s="219"/>
      <c r="EGR101" s="219"/>
      <c r="EGS101" s="219"/>
      <c r="EGT101" s="219"/>
      <c r="EGU101" s="219"/>
      <c r="EGV101" s="219"/>
      <c r="EGW101" s="219"/>
      <c r="EGX101" s="219"/>
      <c r="EGY101" s="219"/>
      <c r="EGZ101" s="219"/>
      <c r="EHA101" s="219"/>
      <c r="EHB101" s="219"/>
      <c r="EHC101" s="219"/>
      <c r="EHD101" s="219"/>
      <c r="EHE101" s="219"/>
      <c r="EHF101" s="219"/>
      <c r="EHG101" s="219"/>
      <c r="EHH101" s="219"/>
      <c r="EHI101" s="219"/>
      <c r="EHJ101" s="219"/>
      <c r="EHK101" s="219"/>
      <c r="EHL101" s="219"/>
      <c r="EHM101" s="219"/>
      <c r="EHN101" s="219"/>
      <c r="EHO101" s="219"/>
      <c r="EHP101" s="219"/>
      <c r="EHQ101" s="219"/>
      <c r="EHR101" s="219"/>
      <c r="EHS101" s="219"/>
      <c r="EHT101" s="219"/>
      <c r="EHU101" s="219"/>
      <c r="EHV101" s="219"/>
      <c r="EHW101" s="219"/>
      <c r="EHX101" s="219"/>
      <c r="EHY101" s="219"/>
      <c r="EHZ101" s="219"/>
      <c r="EIA101" s="219"/>
      <c r="EIB101" s="219"/>
      <c r="EIC101" s="219"/>
      <c r="EID101" s="219"/>
      <c r="EIE101" s="219"/>
      <c r="EIF101" s="219"/>
      <c r="EIG101" s="219"/>
      <c r="EIH101" s="219"/>
      <c r="EII101" s="219"/>
      <c r="EIJ101" s="219"/>
      <c r="EIK101" s="219"/>
      <c r="EIL101" s="219"/>
      <c r="EIM101" s="219"/>
      <c r="EIN101" s="219"/>
      <c r="EIO101" s="219"/>
      <c r="EIP101" s="219"/>
      <c r="EIQ101" s="219"/>
      <c r="EIR101" s="219"/>
      <c r="EIS101" s="219"/>
      <c r="EIT101" s="219"/>
      <c r="EIU101" s="219"/>
      <c r="EIV101" s="219"/>
      <c r="EIW101" s="219"/>
      <c r="EIX101" s="219"/>
      <c r="EIY101" s="219"/>
      <c r="EIZ101" s="219"/>
      <c r="EJA101" s="219"/>
      <c r="EJB101" s="219"/>
      <c r="EJC101" s="219"/>
      <c r="EJD101" s="219"/>
      <c r="EJE101" s="219"/>
      <c r="EJF101" s="219"/>
      <c r="EJG101" s="219"/>
      <c r="EJH101" s="219"/>
      <c r="EJI101" s="219"/>
      <c r="EJJ101" s="219"/>
      <c r="EJK101" s="219"/>
      <c r="EJL101" s="219"/>
      <c r="EJM101" s="219"/>
      <c r="EJN101" s="219"/>
      <c r="EJO101" s="219"/>
      <c r="EJP101" s="219"/>
      <c r="EJQ101" s="219"/>
      <c r="EJR101" s="219"/>
      <c r="EJS101" s="219"/>
      <c r="EJT101" s="219"/>
      <c r="EJU101" s="219"/>
      <c r="EJV101" s="219"/>
      <c r="EJW101" s="219"/>
      <c r="EJX101" s="219"/>
      <c r="EJY101" s="219"/>
      <c r="EJZ101" s="219"/>
      <c r="EKA101" s="219"/>
      <c r="EKB101" s="219"/>
      <c r="EKC101" s="219"/>
      <c r="EKD101" s="219"/>
      <c r="EKE101" s="219"/>
      <c r="EKF101" s="219"/>
      <c r="EKG101" s="219"/>
      <c r="EKH101" s="219"/>
      <c r="EKI101" s="219"/>
      <c r="EKJ101" s="219"/>
      <c r="EKK101" s="219"/>
      <c r="EKL101" s="219"/>
      <c r="EKM101" s="219"/>
      <c r="EKN101" s="219"/>
      <c r="EKO101" s="219"/>
      <c r="EKP101" s="219"/>
      <c r="EKQ101" s="219"/>
      <c r="EKR101" s="219"/>
      <c r="EKS101" s="219"/>
      <c r="EKT101" s="219"/>
      <c r="EKU101" s="219"/>
      <c r="EKV101" s="219"/>
      <c r="EKW101" s="219"/>
      <c r="EKX101" s="219"/>
      <c r="EKY101" s="219"/>
      <c r="EKZ101" s="219"/>
      <c r="ELA101" s="219"/>
      <c r="ELB101" s="219"/>
      <c r="ELC101" s="219"/>
      <c r="ELD101" s="219"/>
      <c r="ELE101" s="219"/>
      <c r="ELF101" s="219"/>
      <c r="ELG101" s="219"/>
      <c r="ELH101" s="219"/>
      <c r="ELI101" s="219"/>
      <c r="ELJ101" s="219"/>
      <c r="ELK101" s="219"/>
      <c r="ELL101" s="219"/>
      <c r="ELM101" s="219"/>
      <c r="ELN101" s="219"/>
      <c r="ELO101" s="219"/>
      <c r="ELP101" s="219"/>
      <c r="ELQ101" s="219"/>
      <c r="ELR101" s="219"/>
      <c r="ELS101" s="219"/>
      <c r="ELT101" s="219"/>
      <c r="ELU101" s="219"/>
      <c r="ELV101" s="219"/>
      <c r="ELW101" s="219"/>
      <c r="ELX101" s="219"/>
      <c r="ELY101" s="219"/>
      <c r="ELZ101" s="219"/>
      <c r="EMA101" s="219"/>
      <c r="EMB101" s="219"/>
      <c r="EMC101" s="219"/>
      <c r="EMD101" s="219"/>
      <c r="EME101" s="219"/>
      <c r="EMF101" s="219"/>
      <c r="EMG101" s="219"/>
      <c r="EMH101" s="219"/>
      <c r="EMI101" s="219"/>
      <c r="EMJ101" s="219"/>
      <c r="EMK101" s="219"/>
      <c r="EML101" s="219"/>
      <c r="EMM101" s="219"/>
      <c r="EMN101" s="219"/>
      <c r="EMO101" s="219"/>
      <c r="EMP101" s="219"/>
      <c r="EMQ101" s="219"/>
      <c r="EMR101" s="219"/>
      <c r="EMS101" s="219"/>
      <c r="EMT101" s="219"/>
      <c r="EMU101" s="219"/>
      <c r="EMV101" s="219"/>
      <c r="EMW101" s="219"/>
      <c r="EMX101" s="219"/>
      <c r="EMY101" s="219"/>
      <c r="EMZ101" s="219"/>
      <c r="ENA101" s="219"/>
      <c r="ENB101" s="219"/>
      <c r="ENC101" s="219"/>
      <c r="END101" s="219"/>
      <c r="ENE101" s="219"/>
      <c r="ENF101" s="219"/>
      <c r="ENG101" s="219"/>
      <c r="ENH101" s="219"/>
      <c r="ENI101" s="219"/>
      <c r="ENJ101" s="219"/>
      <c r="ENK101" s="219"/>
      <c r="ENL101" s="219"/>
      <c r="ENM101" s="219"/>
      <c r="ENN101" s="219"/>
      <c r="ENO101" s="219"/>
      <c r="ENP101" s="219"/>
      <c r="ENQ101" s="219"/>
      <c r="ENR101" s="219"/>
      <c r="ENS101" s="219"/>
      <c r="ENT101" s="219"/>
      <c r="ENU101" s="219"/>
      <c r="ENV101" s="219"/>
      <c r="ENW101" s="219"/>
      <c r="ENX101" s="219"/>
      <c r="ENY101" s="219"/>
      <c r="ENZ101" s="219"/>
      <c r="EOA101" s="219"/>
      <c r="EOB101" s="219"/>
      <c r="EOC101" s="219"/>
      <c r="EOD101" s="219"/>
      <c r="EOE101" s="219"/>
      <c r="EOF101" s="219"/>
      <c r="EOG101" s="219"/>
      <c r="EOH101" s="219"/>
      <c r="EOI101" s="219"/>
      <c r="EOJ101" s="219"/>
      <c r="EOK101" s="219"/>
      <c r="EOL101" s="219"/>
      <c r="EOM101" s="219"/>
      <c r="EON101" s="219"/>
      <c r="EOO101" s="219"/>
      <c r="EOP101" s="219"/>
      <c r="EOQ101" s="219"/>
      <c r="EOR101" s="219"/>
      <c r="EOS101" s="219"/>
      <c r="EOT101" s="219"/>
      <c r="EOU101" s="219"/>
      <c r="EOV101" s="219"/>
      <c r="EOW101" s="219"/>
      <c r="EOX101" s="219"/>
      <c r="EOY101" s="219"/>
      <c r="EOZ101" s="219"/>
      <c r="EPA101" s="219"/>
      <c r="EPB101" s="219"/>
      <c r="EPC101" s="219"/>
      <c r="EPD101" s="219"/>
      <c r="EPE101" s="219"/>
      <c r="EPF101" s="219"/>
      <c r="EPG101" s="219"/>
      <c r="EPH101" s="219"/>
      <c r="EPI101" s="219"/>
      <c r="EPJ101" s="219"/>
      <c r="EPK101" s="219"/>
      <c r="EPL101" s="219"/>
      <c r="EPM101" s="219"/>
      <c r="EPN101" s="219"/>
      <c r="EPO101" s="219"/>
      <c r="EPP101" s="219"/>
      <c r="EPQ101" s="219"/>
      <c r="EPR101" s="219"/>
      <c r="EPS101" s="219"/>
      <c r="EPT101" s="219"/>
      <c r="EPU101" s="219"/>
      <c r="EPV101" s="219"/>
      <c r="EPW101" s="219"/>
      <c r="EPX101" s="219"/>
      <c r="EPY101" s="219"/>
      <c r="EPZ101" s="219"/>
      <c r="EQA101" s="219"/>
      <c r="EQB101" s="219"/>
      <c r="EQC101" s="219"/>
      <c r="EQD101" s="219"/>
      <c r="EQE101" s="219"/>
      <c r="EQF101" s="219"/>
      <c r="EQG101" s="219"/>
      <c r="EQH101" s="219"/>
      <c r="EQI101" s="219"/>
      <c r="EQJ101" s="219"/>
      <c r="EQK101" s="219"/>
      <c r="EQL101" s="219"/>
      <c r="EQM101" s="219"/>
      <c r="EQN101" s="219"/>
      <c r="EQO101" s="219"/>
      <c r="EQP101" s="219"/>
      <c r="EQQ101" s="219"/>
      <c r="EQR101" s="219"/>
      <c r="EQS101" s="219"/>
      <c r="EQT101" s="219"/>
      <c r="EQU101" s="219"/>
      <c r="EQV101" s="219"/>
      <c r="EQW101" s="219"/>
      <c r="EQX101" s="219"/>
      <c r="EQY101" s="219"/>
      <c r="EQZ101" s="219"/>
      <c r="ERA101" s="219"/>
      <c r="ERB101" s="219"/>
      <c r="ERC101" s="219"/>
      <c r="ERD101" s="219"/>
      <c r="ERE101" s="219"/>
      <c r="ERF101" s="219"/>
      <c r="ERG101" s="219"/>
      <c r="ERH101" s="219"/>
      <c r="ERI101" s="219"/>
      <c r="ERJ101" s="219"/>
      <c r="ERK101" s="219"/>
      <c r="ERL101" s="219"/>
      <c r="ERM101" s="219"/>
      <c r="ERN101" s="219"/>
      <c r="ERO101" s="219"/>
      <c r="ERP101" s="219"/>
      <c r="ERQ101" s="219"/>
      <c r="ERR101" s="219"/>
      <c r="ERS101" s="219"/>
      <c r="ERT101" s="219"/>
      <c r="ERU101" s="219"/>
      <c r="ERV101" s="219"/>
      <c r="ERW101" s="219"/>
      <c r="ERX101" s="219"/>
      <c r="ERY101" s="219"/>
      <c r="ERZ101" s="219"/>
      <c r="ESA101" s="219"/>
      <c r="ESB101" s="219"/>
      <c r="ESC101" s="219"/>
      <c r="ESD101" s="219"/>
      <c r="ESE101" s="219"/>
      <c r="ESF101" s="219"/>
      <c r="ESG101" s="219"/>
      <c r="ESH101" s="219"/>
      <c r="ESI101" s="219"/>
      <c r="ESJ101" s="219"/>
      <c r="ESK101" s="219"/>
      <c r="ESL101" s="219"/>
      <c r="ESM101" s="219"/>
      <c r="ESN101" s="219"/>
      <c r="ESO101" s="219"/>
      <c r="ESP101" s="219"/>
      <c r="ESQ101" s="219"/>
      <c r="ESR101" s="219"/>
      <c r="ESS101" s="219"/>
      <c r="EST101" s="219"/>
      <c r="ESU101" s="219"/>
      <c r="ESV101" s="219"/>
      <c r="ESW101" s="219"/>
      <c r="ESX101" s="219"/>
      <c r="ESY101" s="219"/>
      <c r="ESZ101" s="219"/>
      <c r="ETA101" s="219"/>
      <c r="ETB101" s="219"/>
      <c r="ETC101" s="219"/>
      <c r="ETD101" s="219"/>
      <c r="ETE101" s="219"/>
      <c r="ETF101" s="219"/>
      <c r="ETG101" s="219"/>
      <c r="ETH101" s="219"/>
      <c r="ETI101" s="219"/>
      <c r="ETJ101" s="219"/>
      <c r="ETK101" s="219"/>
      <c r="ETL101" s="219"/>
      <c r="ETM101" s="219"/>
      <c r="ETN101" s="219"/>
      <c r="ETO101" s="219"/>
      <c r="ETP101" s="219"/>
      <c r="ETQ101" s="219"/>
      <c r="ETR101" s="219"/>
      <c r="ETS101" s="219"/>
      <c r="ETT101" s="219"/>
      <c r="ETU101" s="219"/>
      <c r="ETV101" s="219"/>
      <c r="ETW101" s="219"/>
      <c r="ETX101" s="219"/>
      <c r="ETY101" s="219"/>
      <c r="ETZ101" s="219"/>
      <c r="EUA101" s="219"/>
      <c r="EUB101" s="219"/>
      <c r="EUC101" s="219"/>
      <c r="EUD101" s="219"/>
      <c r="EUE101" s="219"/>
      <c r="EUF101" s="219"/>
      <c r="EUG101" s="219"/>
      <c r="EUH101" s="219"/>
      <c r="EUI101" s="219"/>
      <c r="EUJ101" s="219"/>
      <c r="EUK101" s="219"/>
      <c r="EUL101" s="219"/>
      <c r="EUM101" s="219"/>
      <c r="EUN101" s="219"/>
      <c r="EUO101" s="219"/>
      <c r="EUP101" s="219"/>
      <c r="EUQ101" s="219"/>
      <c r="EUR101" s="219"/>
      <c r="EUS101" s="219"/>
      <c r="EUT101" s="219"/>
      <c r="EUU101" s="219"/>
      <c r="EUV101" s="219"/>
      <c r="EUW101" s="219"/>
      <c r="EUX101" s="219"/>
      <c r="EUY101" s="219"/>
      <c r="EUZ101" s="219"/>
      <c r="EVA101" s="219"/>
      <c r="EVB101" s="219"/>
      <c r="EVC101" s="219"/>
      <c r="EVD101" s="219"/>
      <c r="EVE101" s="219"/>
      <c r="EVF101" s="219"/>
      <c r="EVG101" s="219"/>
      <c r="EVH101" s="219"/>
      <c r="EVI101" s="219"/>
      <c r="EVJ101" s="219"/>
      <c r="EVK101" s="219"/>
      <c r="EVL101" s="219"/>
      <c r="EVM101" s="219"/>
      <c r="EVN101" s="219"/>
      <c r="EVO101" s="219"/>
      <c r="EVP101" s="219"/>
      <c r="EVQ101" s="219"/>
      <c r="EVR101" s="219"/>
      <c r="EVS101" s="219"/>
      <c r="EVT101" s="219"/>
      <c r="EVU101" s="219"/>
      <c r="EVV101" s="219"/>
      <c r="EVW101" s="219"/>
      <c r="EVX101" s="219"/>
      <c r="EVY101" s="219"/>
      <c r="EVZ101" s="219"/>
      <c r="EWA101" s="219"/>
      <c r="EWB101" s="219"/>
      <c r="EWC101" s="219"/>
      <c r="EWD101" s="219"/>
      <c r="EWE101" s="219"/>
      <c r="EWF101" s="219"/>
      <c r="EWG101" s="219"/>
      <c r="EWH101" s="219"/>
      <c r="EWI101" s="219"/>
      <c r="EWJ101" s="219"/>
      <c r="EWK101" s="219"/>
      <c r="EWL101" s="219"/>
      <c r="EWM101" s="219"/>
      <c r="EWN101" s="219"/>
      <c r="EWO101" s="219"/>
      <c r="EWP101" s="219"/>
      <c r="EWQ101" s="219"/>
      <c r="EWR101" s="219"/>
      <c r="EWS101" s="219"/>
      <c r="EWT101" s="219"/>
      <c r="EWU101" s="219"/>
      <c r="EWV101" s="219"/>
      <c r="EWW101" s="219"/>
      <c r="EWX101" s="219"/>
      <c r="EWY101" s="219"/>
      <c r="EWZ101" s="219"/>
      <c r="EXA101" s="219"/>
      <c r="EXB101" s="219"/>
      <c r="EXC101" s="219"/>
      <c r="EXD101" s="219"/>
      <c r="EXE101" s="219"/>
      <c r="EXF101" s="219"/>
      <c r="EXG101" s="219"/>
      <c r="EXH101" s="219"/>
      <c r="EXI101" s="219"/>
      <c r="EXJ101" s="219"/>
      <c r="EXK101" s="219"/>
      <c r="EXL101" s="219"/>
      <c r="EXM101" s="219"/>
      <c r="EXN101" s="219"/>
      <c r="EXO101" s="219"/>
      <c r="EXP101" s="219"/>
      <c r="EXQ101" s="219"/>
      <c r="EXR101" s="219"/>
      <c r="EXS101" s="219"/>
      <c r="EXT101" s="219"/>
      <c r="EXU101" s="219"/>
      <c r="EXV101" s="219"/>
      <c r="EXW101" s="219"/>
      <c r="EXX101" s="219"/>
      <c r="EXY101" s="219"/>
      <c r="EXZ101" s="219"/>
      <c r="EYA101" s="219"/>
      <c r="EYB101" s="219"/>
      <c r="EYC101" s="219"/>
      <c r="EYD101" s="219"/>
      <c r="EYE101" s="219"/>
      <c r="EYF101" s="219"/>
      <c r="EYG101" s="219"/>
      <c r="EYH101" s="219"/>
      <c r="EYI101" s="219"/>
      <c r="EYJ101" s="219"/>
      <c r="EYK101" s="219"/>
      <c r="EYL101" s="219"/>
      <c r="EYM101" s="219"/>
      <c r="EYN101" s="219"/>
      <c r="EYO101" s="219"/>
      <c r="EYP101" s="219"/>
      <c r="EYQ101" s="219"/>
      <c r="EYR101" s="219"/>
      <c r="EYS101" s="219"/>
      <c r="EYT101" s="219"/>
      <c r="EYU101" s="219"/>
      <c r="EYV101" s="219"/>
      <c r="EYW101" s="219"/>
      <c r="EYX101" s="219"/>
      <c r="EYY101" s="219"/>
      <c r="EYZ101" s="219"/>
      <c r="EZA101" s="219"/>
      <c r="EZB101" s="219"/>
      <c r="EZC101" s="219"/>
      <c r="EZD101" s="219"/>
      <c r="EZE101" s="219"/>
      <c r="EZF101" s="219"/>
      <c r="EZG101" s="219"/>
      <c r="EZH101" s="219"/>
      <c r="EZI101" s="219"/>
      <c r="EZJ101" s="219"/>
      <c r="EZK101" s="219"/>
      <c r="EZL101" s="219"/>
      <c r="EZM101" s="219"/>
      <c r="EZN101" s="219"/>
      <c r="EZO101" s="219"/>
      <c r="EZP101" s="219"/>
      <c r="EZQ101" s="219"/>
      <c r="EZR101" s="219"/>
      <c r="EZS101" s="219"/>
      <c r="EZT101" s="219"/>
      <c r="EZU101" s="219"/>
      <c r="EZV101" s="219"/>
      <c r="EZW101" s="219"/>
      <c r="EZX101" s="219"/>
      <c r="EZY101" s="219"/>
      <c r="EZZ101" s="219"/>
      <c r="FAA101" s="219"/>
      <c r="FAB101" s="219"/>
      <c r="FAC101" s="219"/>
      <c r="FAD101" s="219"/>
      <c r="FAE101" s="219"/>
      <c r="FAF101" s="219"/>
      <c r="FAG101" s="219"/>
      <c r="FAH101" s="219"/>
      <c r="FAI101" s="219"/>
      <c r="FAJ101" s="219"/>
      <c r="FAK101" s="219"/>
      <c r="FAL101" s="219"/>
      <c r="FAM101" s="219"/>
      <c r="FAN101" s="219"/>
      <c r="FAO101" s="219"/>
      <c r="FAP101" s="219"/>
      <c r="FAQ101" s="219"/>
      <c r="FAR101" s="219"/>
      <c r="FAS101" s="219"/>
      <c r="FAT101" s="219"/>
      <c r="FAU101" s="219"/>
      <c r="FAV101" s="219"/>
      <c r="FAW101" s="219"/>
      <c r="FAX101" s="219"/>
      <c r="FAY101" s="219"/>
      <c r="FAZ101" s="219"/>
      <c r="FBA101" s="219"/>
      <c r="FBB101" s="219"/>
      <c r="FBC101" s="219"/>
      <c r="FBD101" s="219"/>
      <c r="FBE101" s="219"/>
      <c r="FBF101" s="219"/>
      <c r="FBG101" s="219"/>
      <c r="FBH101" s="219"/>
      <c r="FBI101" s="219"/>
      <c r="FBJ101" s="219"/>
      <c r="FBK101" s="219"/>
      <c r="FBL101" s="219"/>
      <c r="FBM101" s="219"/>
      <c r="FBN101" s="219"/>
      <c r="FBO101" s="219"/>
      <c r="FBP101" s="219"/>
      <c r="FBQ101" s="219"/>
      <c r="FBR101" s="219"/>
      <c r="FBS101" s="219"/>
      <c r="FBT101" s="219"/>
      <c r="FBU101" s="219"/>
      <c r="FBV101" s="219"/>
      <c r="FBW101" s="219"/>
      <c r="FBX101" s="219"/>
      <c r="FBY101" s="219"/>
      <c r="FBZ101" s="219"/>
      <c r="FCA101" s="219"/>
      <c r="FCB101" s="219"/>
      <c r="FCC101" s="219"/>
      <c r="FCD101" s="219"/>
      <c r="FCE101" s="219"/>
      <c r="FCF101" s="219"/>
      <c r="FCG101" s="219"/>
      <c r="FCH101" s="219"/>
      <c r="FCI101" s="219"/>
      <c r="FCJ101" s="219"/>
      <c r="FCK101" s="219"/>
      <c r="FCL101" s="219"/>
      <c r="FCM101" s="219"/>
      <c r="FCN101" s="219"/>
      <c r="FCO101" s="219"/>
      <c r="FCP101" s="219"/>
      <c r="FCQ101" s="219"/>
      <c r="FCR101" s="219"/>
      <c r="FCS101" s="219"/>
      <c r="FCT101" s="219"/>
      <c r="FCU101" s="219"/>
      <c r="FCV101" s="219"/>
      <c r="FCW101" s="219"/>
      <c r="FCX101" s="219"/>
      <c r="FCY101" s="219"/>
      <c r="FCZ101" s="219"/>
      <c r="FDA101" s="219"/>
      <c r="FDB101" s="219"/>
      <c r="FDC101" s="219"/>
      <c r="FDD101" s="219"/>
      <c r="FDE101" s="219"/>
      <c r="FDF101" s="219"/>
      <c r="FDG101" s="219"/>
      <c r="FDH101" s="219"/>
      <c r="FDI101" s="219"/>
      <c r="FDJ101" s="219"/>
      <c r="FDK101" s="219"/>
      <c r="FDL101" s="219"/>
      <c r="FDM101" s="219"/>
      <c r="FDN101" s="219"/>
      <c r="FDO101" s="219"/>
      <c r="FDP101" s="219"/>
      <c r="FDQ101" s="219"/>
      <c r="FDR101" s="219"/>
      <c r="FDS101" s="219"/>
      <c r="FDT101" s="219"/>
      <c r="FDU101" s="219"/>
      <c r="FDV101" s="219"/>
      <c r="FDW101" s="219"/>
      <c r="FDX101" s="219"/>
      <c r="FDY101" s="219"/>
      <c r="FDZ101" s="219"/>
      <c r="FEA101" s="219"/>
      <c r="FEB101" s="219"/>
      <c r="FEC101" s="219"/>
      <c r="FED101" s="219"/>
      <c r="FEE101" s="219"/>
      <c r="FEF101" s="219"/>
      <c r="FEG101" s="219"/>
      <c r="FEH101" s="219"/>
      <c r="FEI101" s="219"/>
      <c r="FEJ101" s="219"/>
      <c r="FEK101" s="219"/>
      <c r="FEL101" s="219"/>
      <c r="FEM101" s="219"/>
      <c r="FEN101" s="219"/>
      <c r="FEO101" s="219"/>
      <c r="FEP101" s="219"/>
      <c r="FEQ101" s="219"/>
      <c r="FER101" s="219"/>
      <c r="FES101" s="219"/>
      <c r="FET101" s="219"/>
      <c r="FEU101" s="219"/>
      <c r="FEV101" s="219"/>
      <c r="FEW101" s="219"/>
      <c r="FEX101" s="219"/>
      <c r="FEY101" s="219"/>
      <c r="FEZ101" s="219"/>
      <c r="FFA101" s="219"/>
      <c r="FFB101" s="219"/>
      <c r="FFC101" s="219"/>
      <c r="FFD101" s="219"/>
      <c r="FFE101" s="219"/>
      <c r="FFF101" s="219"/>
      <c r="FFG101" s="219"/>
      <c r="FFH101" s="219"/>
      <c r="FFI101" s="219"/>
      <c r="FFJ101" s="219"/>
      <c r="FFK101" s="219"/>
      <c r="FFL101" s="219"/>
      <c r="FFM101" s="219"/>
      <c r="FFN101" s="219"/>
      <c r="FFO101" s="219"/>
      <c r="FFP101" s="219"/>
      <c r="FFQ101" s="219"/>
      <c r="FFR101" s="219"/>
      <c r="FFS101" s="219"/>
      <c r="FFT101" s="219"/>
      <c r="FFU101" s="219"/>
      <c r="FFV101" s="219"/>
      <c r="FFW101" s="219"/>
      <c r="FFX101" s="219"/>
      <c r="FFY101" s="219"/>
      <c r="FFZ101" s="219"/>
      <c r="FGA101" s="219"/>
      <c r="FGB101" s="219"/>
      <c r="FGC101" s="219"/>
      <c r="FGD101" s="219"/>
      <c r="FGE101" s="219"/>
      <c r="FGF101" s="219"/>
      <c r="FGG101" s="219"/>
      <c r="FGH101" s="219"/>
      <c r="FGI101" s="219"/>
      <c r="FGJ101" s="219"/>
      <c r="FGK101" s="219"/>
      <c r="FGL101" s="219"/>
      <c r="FGM101" s="219"/>
      <c r="FGN101" s="219"/>
      <c r="FGO101" s="219"/>
      <c r="FGP101" s="219"/>
      <c r="FGQ101" s="219"/>
      <c r="FGR101" s="219"/>
      <c r="FGS101" s="219"/>
      <c r="FGT101" s="219"/>
      <c r="FGU101" s="219"/>
      <c r="FGV101" s="219"/>
      <c r="FGW101" s="219"/>
      <c r="FGX101" s="219"/>
      <c r="FGY101" s="219"/>
      <c r="FGZ101" s="219"/>
      <c r="FHA101" s="219"/>
      <c r="FHB101" s="219"/>
      <c r="FHC101" s="219"/>
      <c r="FHD101" s="219"/>
      <c r="FHE101" s="219"/>
      <c r="FHF101" s="219"/>
      <c r="FHG101" s="219"/>
      <c r="FHH101" s="219"/>
      <c r="FHI101" s="219"/>
      <c r="FHJ101" s="219"/>
      <c r="FHK101" s="219"/>
      <c r="FHL101" s="219"/>
      <c r="FHM101" s="219"/>
      <c r="FHN101" s="219"/>
      <c r="FHO101" s="219"/>
      <c r="FHP101" s="219"/>
      <c r="FHQ101" s="219"/>
      <c r="FHR101" s="219"/>
      <c r="FHS101" s="219"/>
      <c r="FHT101" s="219"/>
      <c r="FHU101" s="219"/>
      <c r="FHV101" s="219"/>
      <c r="FHW101" s="219"/>
      <c r="FHX101" s="219"/>
      <c r="FHY101" s="219"/>
      <c r="FHZ101" s="219"/>
      <c r="FIA101" s="219"/>
      <c r="FIB101" s="219"/>
      <c r="FIC101" s="219"/>
      <c r="FID101" s="219"/>
      <c r="FIE101" s="219"/>
      <c r="FIF101" s="219"/>
      <c r="FIG101" s="219"/>
      <c r="FIH101" s="219"/>
      <c r="FII101" s="219"/>
      <c r="FIJ101" s="219"/>
      <c r="FIK101" s="219"/>
      <c r="FIL101" s="219"/>
      <c r="FIM101" s="219"/>
      <c r="FIN101" s="219"/>
      <c r="FIO101" s="219"/>
      <c r="FIP101" s="219"/>
      <c r="FIQ101" s="219"/>
      <c r="FIR101" s="219"/>
      <c r="FIS101" s="219"/>
      <c r="FIT101" s="219"/>
      <c r="FIU101" s="219"/>
      <c r="FIV101" s="219"/>
      <c r="FIW101" s="219"/>
      <c r="FIX101" s="219"/>
      <c r="FIY101" s="219"/>
      <c r="FIZ101" s="219"/>
      <c r="FJA101" s="219"/>
      <c r="FJB101" s="219"/>
      <c r="FJC101" s="219"/>
      <c r="FJD101" s="219"/>
      <c r="FJE101" s="219"/>
      <c r="FJF101" s="219"/>
      <c r="FJG101" s="219"/>
      <c r="FJH101" s="219"/>
      <c r="FJI101" s="219"/>
      <c r="FJJ101" s="219"/>
      <c r="FJK101" s="219"/>
      <c r="FJL101" s="219"/>
      <c r="FJM101" s="219"/>
      <c r="FJN101" s="219"/>
      <c r="FJO101" s="219"/>
      <c r="FJP101" s="219"/>
      <c r="FJQ101" s="219"/>
      <c r="FJR101" s="219"/>
      <c r="FJS101" s="219"/>
      <c r="FJT101" s="219"/>
      <c r="FJU101" s="219"/>
      <c r="FJV101" s="219"/>
      <c r="FJW101" s="219"/>
      <c r="FJX101" s="219"/>
      <c r="FJY101" s="219"/>
      <c r="FJZ101" s="219"/>
      <c r="FKA101" s="219"/>
      <c r="FKB101" s="219"/>
      <c r="FKC101" s="219"/>
      <c r="FKD101" s="219"/>
      <c r="FKE101" s="219"/>
      <c r="FKF101" s="219"/>
      <c r="FKG101" s="219"/>
      <c r="FKH101" s="219"/>
      <c r="FKI101" s="219"/>
      <c r="FKJ101" s="219"/>
      <c r="FKK101" s="219"/>
      <c r="FKL101" s="219"/>
      <c r="FKM101" s="219"/>
      <c r="FKN101" s="219"/>
      <c r="FKO101" s="219"/>
      <c r="FKP101" s="219"/>
      <c r="FKQ101" s="219"/>
      <c r="FKR101" s="219"/>
      <c r="FKS101" s="219"/>
      <c r="FKT101" s="219"/>
      <c r="FKU101" s="219"/>
      <c r="FKV101" s="219"/>
      <c r="FKW101" s="219"/>
      <c r="FKX101" s="219"/>
      <c r="FKY101" s="219"/>
      <c r="FKZ101" s="219"/>
      <c r="FLA101" s="219"/>
      <c r="FLB101" s="219"/>
      <c r="FLC101" s="219"/>
      <c r="FLD101" s="219"/>
      <c r="FLE101" s="219"/>
      <c r="FLF101" s="219"/>
      <c r="FLG101" s="219"/>
      <c r="FLH101" s="219"/>
      <c r="FLI101" s="219"/>
      <c r="FLJ101" s="219"/>
      <c r="FLK101" s="219"/>
      <c r="FLL101" s="219"/>
      <c r="FLM101" s="219"/>
      <c r="FLN101" s="219"/>
      <c r="FLO101" s="219"/>
      <c r="FLP101" s="219"/>
      <c r="FLQ101" s="219"/>
      <c r="FLR101" s="219"/>
      <c r="FLS101" s="219"/>
      <c r="FLT101" s="219"/>
      <c r="FLU101" s="219"/>
      <c r="FLV101" s="219"/>
      <c r="FLW101" s="219"/>
      <c r="FLX101" s="219"/>
      <c r="FLY101" s="219"/>
      <c r="FLZ101" s="219"/>
      <c r="FMA101" s="219"/>
      <c r="FMB101" s="219"/>
      <c r="FMC101" s="219"/>
      <c r="FMD101" s="219"/>
      <c r="FME101" s="219"/>
      <c r="FMF101" s="219"/>
      <c r="FMG101" s="219"/>
      <c r="FMH101" s="219"/>
      <c r="FMI101" s="219"/>
      <c r="FMJ101" s="219"/>
      <c r="FMK101" s="219"/>
      <c r="FML101" s="219"/>
      <c r="FMM101" s="219"/>
      <c r="FMN101" s="219"/>
      <c r="FMO101" s="219"/>
      <c r="FMP101" s="219"/>
      <c r="FMQ101" s="219"/>
      <c r="FMR101" s="219"/>
      <c r="FMS101" s="219"/>
      <c r="FMT101" s="219"/>
      <c r="FMU101" s="219"/>
      <c r="FMV101" s="219"/>
      <c r="FMW101" s="219"/>
      <c r="FMX101" s="219"/>
      <c r="FMY101" s="219"/>
      <c r="FMZ101" s="219"/>
      <c r="FNA101" s="219"/>
      <c r="FNB101" s="219"/>
      <c r="FNC101" s="219"/>
      <c r="FND101" s="219"/>
      <c r="FNE101" s="219"/>
      <c r="FNF101" s="219"/>
      <c r="FNG101" s="219"/>
      <c r="FNH101" s="219"/>
      <c r="FNI101" s="219"/>
      <c r="FNJ101" s="219"/>
      <c r="FNK101" s="219"/>
      <c r="FNL101" s="219"/>
      <c r="FNM101" s="219"/>
      <c r="FNN101" s="219"/>
      <c r="FNO101" s="219"/>
      <c r="FNP101" s="219"/>
      <c r="FNQ101" s="219"/>
      <c r="FNR101" s="219"/>
      <c r="FNS101" s="219"/>
      <c r="FNT101" s="219"/>
      <c r="FNU101" s="219"/>
      <c r="FNV101" s="219"/>
      <c r="FNW101" s="219"/>
      <c r="FNX101" s="219"/>
      <c r="FNY101" s="219"/>
      <c r="FNZ101" s="219"/>
      <c r="FOA101" s="219"/>
      <c r="FOB101" s="219"/>
      <c r="FOC101" s="219"/>
      <c r="FOD101" s="219"/>
      <c r="FOE101" s="219"/>
      <c r="FOF101" s="219"/>
      <c r="FOG101" s="219"/>
      <c r="FOH101" s="219"/>
      <c r="FOI101" s="219"/>
      <c r="FOJ101" s="219"/>
      <c r="FOK101" s="219"/>
      <c r="FOL101" s="219"/>
      <c r="FOM101" s="219"/>
      <c r="FON101" s="219"/>
      <c r="FOO101" s="219"/>
      <c r="FOP101" s="219"/>
      <c r="FOQ101" s="219"/>
      <c r="FOR101" s="219"/>
      <c r="FOS101" s="219"/>
      <c r="FOT101" s="219"/>
      <c r="FOU101" s="219"/>
      <c r="FOV101" s="219"/>
      <c r="FOW101" s="219"/>
      <c r="FOX101" s="219"/>
      <c r="FOY101" s="219"/>
      <c r="FOZ101" s="219"/>
      <c r="FPA101" s="219"/>
      <c r="FPB101" s="219"/>
      <c r="FPC101" s="219"/>
      <c r="FPD101" s="219"/>
      <c r="FPE101" s="219"/>
      <c r="FPF101" s="219"/>
      <c r="FPG101" s="219"/>
      <c r="FPH101" s="219"/>
      <c r="FPI101" s="219"/>
      <c r="FPJ101" s="219"/>
      <c r="FPK101" s="219"/>
      <c r="FPL101" s="219"/>
      <c r="FPM101" s="219"/>
      <c r="FPN101" s="219"/>
      <c r="FPO101" s="219"/>
      <c r="FPP101" s="219"/>
      <c r="FPQ101" s="219"/>
      <c r="FPR101" s="219"/>
      <c r="FPS101" s="219"/>
      <c r="FPT101" s="219"/>
      <c r="FPU101" s="219"/>
      <c r="FPV101" s="219"/>
      <c r="FPW101" s="219"/>
      <c r="FPX101" s="219"/>
      <c r="FPY101" s="219"/>
      <c r="FPZ101" s="219"/>
      <c r="FQA101" s="219"/>
      <c r="FQB101" s="219"/>
      <c r="FQC101" s="219"/>
      <c r="FQD101" s="219"/>
      <c r="FQE101" s="219"/>
      <c r="FQF101" s="219"/>
      <c r="FQG101" s="219"/>
      <c r="FQH101" s="219"/>
      <c r="FQI101" s="219"/>
      <c r="FQJ101" s="219"/>
      <c r="FQK101" s="219"/>
      <c r="FQL101" s="219"/>
      <c r="FQM101" s="219"/>
      <c r="FQN101" s="219"/>
      <c r="FQO101" s="219"/>
      <c r="FQP101" s="219"/>
      <c r="FQQ101" s="219"/>
      <c r="FQR101" s="219"/>
      <c r="FQS101" s="219"/>
      <c r="FQT101" s="219"/>
      <c r="FQU101" s="219"/>
      <c r="FQV101" s="219"/>
      <c r="FQW101" s="219"/>
      <c r="FQX101" s="219"/>
      <c r="FQY101" s="219"/>
      <c r="FQZ101" s="219"/>
      <c r="FRA101" s="219"/>
      <c r="FRB101" s="219"/>
      <c r="FRC101" s="219"/>
      <c r="FRD101" s="219"/>
      <c r="FRE101" s="219"/>
      <c r="FRF101" s="219"/>
      <c r="FRG101" s="219"/>
      <c r="FRH101" s="219"/>
      <c r="FRI101" s="219"/>
      <c r="FRJ101" s="219"/>
      <c r="FRK101" s="219"/>
      <c r="FRL101" s="219"/>
      <c r="FRM101" s="219"/>
      <c r="FRN101" s="219"/>
      <c r="FRO101" s="219"/>
      <c r="FRP101" s="219"/>
      <c r="FRQ101" s="219"/>
      <c r="FRR101" s="219"/>
      <c r="FRS101" s="219"/>
      <c r="FRT101" s="219"/>
      <c r="FRU101" s="219"/>
      <c r="FRV101" s="219"/>
      <c r="FRW101" s="219"/>
      <c r="FRX101" s="219"/>
      <c r="FRY101" s="219"/>
      <c r="FRZ101" s="219"/>
      <c r="FSA101" s="219"/>
      <c r="FSB101" s="219"/>
      <c r="FSC101" s="219"/>
      <c r="FSD101" s="219"/>
      <c r="FSE101" s="219"/>
      <c r="FSF101" s="219"/>
      <c r="FSG101" s="219"/>
      <c r="FSH101" s="219"/>
      <c r="FSI101" s="219"/>
      <c r="FSJ101" s="219"/>
      <c r="FSK101" s="219"/>
      <c r="FSL101" s="219"/>
      <c r="FSM101" s="219"/>
      <c r="FSN101" s="219"/>
      <c r="FSO101" s="219"/>
      <c r="FSP101" s="219"/>
      <c r="FSQ101" s="219"/>
      <c r="FSR101" s="219"/>
      <c r="FSS101" s="219"/>
      <c r="FST101" s="219"/>
      <c r="FSU101" s="219"/>
      <c r="FSV101" s="219"/>
      <c r="FSW101" s="219"/>
      <c r="FSX101" s="219"/>
      <c r="FSY101" s="219"/>
      <c r="FSZ101" s="219"/>
      <c r="FTA101" s="219"/>
      <c r="FTB101" s="219"/>
      <c r="FTC101" s="219"/>
      <c r="FTD101" s="219"/>
      <c r="FTE101" s="219"/>
      <c r="FTF101" s="219"/>
      <c r="FTG101" s="219"/>
      <c r="FTH101" s="219"/>
      <c r="FTI101" s="219"/>
      <c r="FTJ101" s="219"/>
      <c r="FTK101" s="219"/>
      <c r="FTL101" s="219"/>
      <c r="FTM101" s="219"/>
      <c r="FTN101" s="219"/>
      <c r="FTO101" s="219"/>
      <c r="FTP101" s="219"/>
      <c r="FTQ101" s="219"/>
      <c r="FTR101" s="219"/>
      <c r="FTS101" s="219"/>
      <c r="FTT101" s="219"/>
      <c r="FTU101" s="219"/>
      <c r="FTV101" s="219"/>
      <c r="FTW101" s="219"/>
      <c r="FTX101" s="219"/>
      <c r="FTY101" s="219"/>
      <c r="FTZ101" s="219"/>
      <c r="FUA101" s="219"/>
      <c r="FUB101" s="219"/>
      <c r="FUC101" s="219"/>
      <c r="FUD101" s="219"/>
      <c r="FUE101" s="219"/>
      <c r="FUF101" s="219"/>
      <c r="FUG101" s="219"/>
      <c r="FUH101" s="219"/>
      <c r="FUI101" s="219"/>
      <c r="FUJ101" s="219"/>
      <c r="FUK101" s="219"/>
      <c r="FUL101" s="219"/>
      <c r="FUM101" s="219"/>
      <c r="FUN101" s="219"/>
      <c r="FUO101" s="219"/>
      <c r="FUP101" s="219"/>
      <c r="FUQ101" s="219"/>
      <c r="FUR101" s="219"/>
      <c r="FUS101" s="219"/>
      <c r="FUT101" s="219"/>
      <c r="FUU101" s="219"/>
      <c r="FUV101" s="219"/>
      <c r="FUW101" s="219"/>
      <c r="FUX101" s="219"/>
      <c r="FUY101" s="219"/>
      <c r="FUZ101" s="219"/>
      <c r="FVA101" s="219"/>
      <c r="FVB101" s="219"/>
      <c r="FVC101" s="219"/>
      <c r="FVD101" s="219"/>
      <c r="FVE101" s="219"/>
      <c r="FVF101" s="219"/>
      <c r="FVG101" s="219"/>
      <c r="FVH101" s="219"/>
      <c r="FVI101" s="219"/>
      <c r="FVJ101" s="219"/>
      <c r="FVK101" s="219"/>
      <c r="FVL101" s="219"/>
      <c r="FVM101" s="219"/>
      <c r="FVN101" s="219"/>
      <c r="FVO101" s="219"/>
      <c r="FVP101" s="219"/>
      <c r="FVQ101" s="219"/>
      <c r="FVR101" s="219"/>
      <c r="FVS101" s="219"/>
      <c r="FVT101" s="219"/>
      <c r="FVU101" s="219"/>
      <c r="FVV101" s="219"/>
      <c r="FVW101" s="219"/>
      <c r="FVX101" s="219"/>
      <c r="FVY101" s="219"/>
      <c r="FVZ101" s="219"/>
      <c r="FWA101" s="219"/>
      <c r="FWB101" s="219"/>
      <c r="FWC101" s="219"/>
      <c r="FWD101" s="219"/>
      <c r="FWE101" s="219"/>
      <c r="FWF101" s="219"/>
      <c r="FWG101" s="219"/>
      <c r="FWH101" s="219"/>
      <c r="FWI101" s="219"/>
      <c r="FWJ101" s="219"/>
      <c r="FWK101" s="219"/>
      <c r="FWL101" s="219"/>
      <c r="FWM101" s="219"/>
      <c r="FWN101" s="219"/>
      <c r="FWO101" s="219"/>
      <c r="FWP101" s="219"/>
      <c r="FWQ101" s="219"/>
      <c r="FWR101" s="219"/>
      <c r="FWS101" s="219"/>
      <c r="FWT101" s="219"/>
      <c r="FWU101" s="219"/>
      <c r="FWV101" s="219"/>
      <c r="FWW101" s="219"/>
      <c r="FWX101" s="219"/>
      <c r="FWY101" s="219"/>
      <c r="FWZ101" s="219"/>
      <c r="FXA101" s="219"/>
      <c r="FXB101" s="219"/>
      <c r="FXC101" s="219"/>
      <c r="FXD101" s="219"/>
      <c r="FXE101" s="219"/>
      <c r="FXF101" s="219"/>
      <c r="FXG101" s="219"/>
      <c r="FXH101" s="219"/>
      <c r="FXI101" s="219"/>
      <c r="FXJ101" s="219"/>
      <c r="FXK101" s="219"/>
      <c r="FXL101" s="219"/>
      <c r="FXM101" s="219"/>
      <c r="FXN101" s="219"/>
      <c r="FXO101" s="219"/>
      <c r="FXP101" s="219"/>
      <c r="FXQ101" s="219"/>
      <c r="FXR101" s="219"/>
      <c r="FXS101" s="219"/>
      <c r="FXT101" s="219"/>
      <c r="FXU101" s="219"/>
      <c r="FXV101" s="219"/>
      <c r="FXW101" s="219"/>
      <c r="FXX101" s="219"/>
      <c r="FXY101" s="219"/>
      <c r="FXZ101" s="219"/>
      <c r="FYA101" s="219"/>
      <c r="FYB101" s="219"/>
      <c r="FYC101" s="219"/>
      <c r="FYD101" s="219"/>
      <c r="FYE101" s="219"/>
      <c r="FYF101" s="219"/>
      <c r="FYG101" s="219"/>
      <c r="FYH101" s="219"/>
      <c r="FYI101" s="219"/>
      <c r="FYJ101" s="219"/>
      <c r="FYK101" s="219"/>
      <c r="FYL101" s="219"/>
      <c r="FYM101" s="219"/>
      <c r="FYN101" s="219"/>
      <c r="FYO101" s="219"/>
      <c r="FYP101" s="219"/>
      <c r="FYQ101" s="219"/>
      <c r="FYR101" s="219"/>
      <c r="FYS101" s="219"/>
      <c r="FYT101" s="219"/>
      <c r="FYU101" s="219"/>
      <c r="FYV101" s="219"/>
      <c r="FYW101" s="219"/>
      <c r="FYX101" s="219"/>
      <c r="FYY101" s="219"/>
      <c r="FYZ101" s="219"/>
      <c r="FZA101" s="219"/>
      <c r="FZB101" s="219"/>
      <c r="FZC101" s="219"/>
      <c r="FZD101" s="219"/>
      <c r="FZE101" s="219"/>
      <c r="FZF101" s="219"/>
      <c r="FZG101" s="219"/>
      <c r="FZH101" s="219"/>
      <c r="FZI101" s="219"/>
      <c r="FZJ101" s="219"/>
      <c r="FZK101" s="219"/>
      <c r="FZL101" s="219"/>
      <c r="FZM101" s="219"/>
      <c r="FZN101" s="219"/>
      <c r="FZO101" s="219"/>
      <c r="FZP101" s="219"/>
      <c r="FZQ101" s="219"/>
      <c r="FZR101" s="219"/>
      <c r="FZS101" s="219"/>
      <c r="FZT101" s="219"/>
      <c r="FZU101" s="219"/>
      <c r="FZV101" s="219"/>
      <c r="FZW101" s="219"/>
      <c r="FZX101" s="219"/>
      <c r="FZY101" s="219"/>
      <c r="FZZ101" s="219"/>
      <c r="GAA101" s="219"/>
      <c r="GAB101" s="219"/>
      <c r="GAC101" s="219"/>
      <c r="GAD101" s="219"/>
      <c r="GAE101" s="219"/>
      <c r="GAF101" s="219"/>
      <c r="GAG101" s="219"/>
      <c r="GAH101" s="219"/>
      <c r="GAI101" s="219"/>
      <c r="GAJ101" s="219"/>
      <c r="GAK101" s="219"/>
      <c r="GAL101" s="219"/>
      <c r="GAM101" s="219"/>
      <c r="GAN101" s="219"/>
      <c r="GAO101" s="219"/>
      <c r="GAP101" s="219"/>
      <c r="GAQ101" s="219"/>
      <c r="GAR101" s="219"/>
      <c r="GAS101" s="219"/>
      <c r="GAT101" s="219"/>
      <c r="GAU101" s="219"/>
      <c r="GAV101" s="219"/>
      <c r="GAW101" s="219"/>
      <c r="GAX101" s="219"/>
      <c r="GAY101" s="219"/>
      <c r="GAZ101" s="219"/>
      <c r="GBA101" s="219"/>
      <c r="GBB101" s="219"/>
      <c r="GBC101" s="219"/>
      <c r="GBD101" s="219"/>
      <c r="GBE101" s="219"/>
      <c r="GBF101" s="219"/>
      <c r="GBG101" s="219"/>
      <c r="GBH101" s="219"/>
      <c r="GBI101" s="219"/>
      <c r="GBJ101" s="219"/>
      <c r="GBK101" s="219"/>
      <c r="GBL101" s="219"/>
      <c r="GBM101" s="219"/>
      <c r="GBN101" s="219"/>
      <c r="GBO101" s="219"/>
      <c r="GBP101" s="219"/>
      <c r="GBQ101" s="219"/>
      <c r="GBR101" s="219"/>
      <c r="GBS101" s="219"/>
      <c r="GBT101" s="219"/>
      <c r="GBU101" s="219"/>
      <c r="GBV101" s="219"/>
      <c r="GBW101" s="219"/>
      <c r="GBX101" s="219"/>
      <c r="GBY101" s="219"/>
      <c r="GBZ101" s="219"/>
      <c r="GCA101" s="219"/>
      <c r="GCB101" s="219"/>
      <c r="GCC101" s="219"/>
      <c r="GCD101" s="219"/>
      <c r="GCE101" s="219"/>
      <c r="GCF101" s="219"/>
      <c r="GCG101" s="219"/>
      <c r="GCH101" s="219"/>
      <c r="GCI101" s="219"/>
      <c r="GCJ101" s="219"/>
      <c r="GCK101" s="219"/>
      <c r="GCL101" s="219"/>
      <c r="GCM101" s="219"/>
      <c r="GCN101" s="219"/>
      <c r="GCO101" s="219"/>
      <c r="GCP101" s="219"/>
      <c r="GCQ101" s="219"/>
      <c r="GCR101" s="219"/>
      <c r="GCS101" s="219"/>
      <c r="GCT101" s="219"/>
      <c r="GCU101" s="219"/>
      <c r="GCV101" s="219"/>
      <c r="GCW101" s="219"/>
      <c r="GCX101" s="219"/>
      <c r="GCY101" s="219"/>
      <c r="GCZ101" s="219"/>
      <c r="GDA101" s="219"/>
      <c r="GDB101" s="219"/>
      <c r="GDC101" s="219"/>
      <c r="GDD101" s="219"/>
      <c r="GDE101" s="219"/>
      <c r="GDF101" s="219"/>
      <c r="GDG101" s="219"/>
      <c r="GDH101" s="219"/>
      <c r="GDI101" s="219"/>
      <c r="GDJ101" s="219"/>
      <c r="GDK101" s="219"/>
      <c r="GDL101" s="219"/>
      <c r="GDM101" s="219"/>
      <c r="GDN101" s="219"/>
      <c r="GDO101" s="219"/>
      <c r="GDP101" s="219"/>
      <c r="GDQ101" s="219"/>
      <c r="GDR101" s="219"/>
      <c r="GDS101" s="219"/>
      <c r="GDT101" s="219"/>
      <c r="GDU101" s="219"/>
      <c r="GDV101" s="219"/>
      <c r="GDW101" s="219"/>
      <c r="GDX101" s="219"/>
      <c r="GDY101" s="219"/>
      <c r="GDZ101" s="219"/>
      <c r="GEA101" s="219"/>
      <c r="GEB101" s="219"/>
      <c r="GEC101" s="219"/>
      <c r="GED101" s="219"/>
      <c r="GEE101" s="219"/>
      <c r="GEF101" s="219"/>
      <c r="GEG101" s="219"/>
      <c r="GEH101" s="219"/>
      <c r="GEI101" s="219"/>
      <c r="GEJ101" s="219"/>
      <c r="GEK101" s="219"/>
      <c r="GEL101" s="219"/>
      <c r="GEM101" s="219"/>
      <c r="GEN101" s="219"/>
      <c r="GEO101" s="219"/>
      <c r="GEP101" s="219"/>
      <c r="GEQ101" s="219"/>
      <c r="GER101" s="219"/>
      <c r="GES101" s="219"/>
      <c r="GET101" s="219"/>
      <c r="GEU101" s="219"/>
      <c r="GEV101" s="219"/>
      <c r="GEW101" s="219"/>
      <c r="GEX101" s="219"/>
      <c r="GEY101" s="219"/>
      <c r="GEZ101" s="219"/>
      <c r="GFA101" s="219"/>
      <c r="GFB101" s="219"/>
      <c r="GFC101" s="219"/>
      <c r="GFD101" s="219"/>
      <c r="GFE101" s="219"/>
      <c r="GFF101" s="219"/>
      <c r="GFG101" s="219"/>
      <c r="GFH101" s="219"/>
      <c r="GFI101" s="219"/>
      <c r="GFJ101" s="219"/>
      <c r="GFK101" s="219"/>
      <c r="GFL101" s="219"/>
      <c r="GFM101" s="219"/>
      <c r="GFN101" s="219"/>
      <c r="GFO101" s="219"/>
      <c r="GFP101" s="219"/>
      <c r="GFQ101" s="219"/>
      <c r="GFR101" s="219"/>
      <c r="GFS101" s="219"/>
      <c r="GFT101" s="219"/>
      <c r="GFU101" s="219"/>
      <c r="GFV101" s="219"/>
      <c r="GFW101" s="219"/>
      <c r="GFX101" s="219"/>
      <c r="GFY101" s="219"/>
      <c r="GFZ101" s="219"/>
      <c r="GGA101" s="219"/>
      <c r="GGB101" s="219"/>
      <c r="GGC101" s="219"/>
      <c r="GGD101" s="219"/>
      <c r="GGE101" s="219"/>
      <c r="GGF101" s="219"/>
      <c r="GGG101" s="219"/>
      <c r="GGH101" s="219"/>
      <c r="GGI101" s="219"/>
      <c r="GGJ101" s="219"/>
      <c r="GGK101" s="219"/>
      <c r="GGL101" s="219"/>
      <c r="GGM101" s="219"/>
      <c r="GGN101" s="219"/>
      <c r="GGO101" s="219"/>
      <c r="GGP101" s="219"/>
      <c r="GGQ101" s="219"/>
      <c r="GGR101" s="219"/>
      <c r="GGS101" s="219"/>
      <c r="GGT101" s="219"/>
      <c r="GGU101" s="219"/>
      <c r="GGV101" s="219"/>
      <c r="GGW101" s="219"/>
      <c r="GGX101" s="219"/>
      <c r="GGY101" s="219"/>
      <c r="GGZ101" s="219"/>
      <c r="GHA101" s="219"/>
      <c r="GHB101" s="219"/>
      <c r="GHC101" s="219"/>
      <c r="GHD101" s="219"/>
      <c r="GHE101" s="219"/>
      <c r="GHF101" s="219"/>
      <c r="GHG101" s="219"/>
      <c r="GHH101" s="219"/>
      <c r="GHI101" s="219"/>
      <c r="GHJ101" s="219"/>
      <c r="GHK101" s="219"/>
      <c r="GHL101" s="219"/>
      <c r="GHM101" s="219"/>
      <c r="GHN101" s="219"/>
      <c r="GHO101" s="219"/>
      <c r="GHP101" s="219"/>
      <c r="GHQ101" s="219"/>
      <c r="GHR101" s="219"/>
      <c r="GHS101" s="219"/>
      <c r="GHT101" s="219"/>
      <c r="GHU101" s="219"/>
      <c r="GHV101" s="219"/>
      <c r="GHW101" s="219"/>
      <c r="GHX101" s="219"/>
      <c r="GHY101" s="219"/>
      <c r="GHZ101" s="219"/>
      <c r="GIA101" s="219"/>
      <c r="GIB101" s="219"/>
      <c r="GIC101" s="219"/>
      <c r="GID101" s="219"/>
      <c r="GIE101" s="219"/>
      <c r="GIF101" s="219"/>
      <c r="GIG101" s="219"/>
      <c r="GIH101" s="219"/>
      <c r="GII101" s="219"/>
      <c r="GIJ101" s="219"/>
      <c r="GIK101" s="219"/>
      <c r="GIL101" s="219"/>
      <c r="GIM101" s="219"/>
      <c r="GIN101" s="219"/>
      <c r="GIO101" s="219"/>
      <c r="GIP101" s="219"/>
      <c r="GIQ101" s="219"/>
      <c r="GIR101" s="219"/>
      <c r="GIS101" s="219"/>
      <c r="GIT101" s="219"/>
      <c r="GIU101" s="219"/>
      <c r="GIV101" s="219"/>
      <c r="GIW101" s="219"/>
      <c r="GIX101" s="219"/>
      <c r="GIY101" s="219"/>
      <c r="GIZ101" s="219"/>
      <c r="GJA101" s="219"/>
      <c r="GJB101" s="219"/>
      <c r="GJC101" s="219"/>
      <c r="GJD101" s="219"/>
      <c r="GJE101" s="219"/>
      <c r="GJF101" s="219"/>
      <c r="GJG101" s="219"/>
      <c r="GJH101" s="219"/>
      <c r="GJI101" s="219"/>
      <c r="GJJ101" s="219"/>
      <c r="GJK101" s="219"/>
      <c r="GJL101" s="219"/>
      <c r="GJM101" s="219"/>
      <c r="GJN101" s="219"/>
      <c r="GJO101" s="219"/>
      <c r="GJP101" s="219"/>
      <c r="GJQ101" s="219"/>
      <c r="GJR101" s="219"/>
      <c r="GJS101" s="219"/>
      <c r="GJT101" s="219"/>
      <c r="GJU101" s="219"/>
      <c r="GJV101" s="219"/>
      <c r="GJW101" s="219"/>
      <c r="GJX101" s="219"/>
      <c r="GJY101" s="219"/>
      <c r="GJZ101" s="219"/>
      <c r="GKA101" s="219"/>
      <c r="GKB101" s="219"/>
      <c r="GKC101" s="219"/>
      <c r="GKD101" s="219"/>
      <c r="GKE101" s="219"/>
      <c r="GKF101" s="219"/>
      <c r="GKG101" s="219"/>
      <c r="GKH101" s="219"/>
      <c r="GKI101" s="219"/>
      <c r="GKJ101" s="219"/>
      <c r="GKK101" s="219"/>
      <c r="GKL101" s="219"/>
      <c r="GKM101" s="219"/>
      <c r="GKN101" s="219"/>
      <c r="GKO101" s="219"/>
      <c r="GKP101" s="219"/>
      <c r="GKQ101" s="219"/>
      <c r="GKR101" s="219"/>
      <c r="GKS101" s="219"/>
      <c r="GKT101" s="219"/>
      <c r="GKU101" s="219"/>
      <c r="GKV101" s="219"/>
      <c r="GKW101" s="219"/>
      <c r="GKX101" s="219"/>
      <c r="GKY101" s="219"/>
      <c r="GKZ101" s="219"/>
      <c r="GLA101" s="219"/>
      <c r="GLB101" s="219"/>
      <c r="GLC101" s="219"/>
      <c r="GLD101" s="219"/>
      <c r="GLE101" s="219"/>
      <c r="GLF101" s="219"/>
      <c r="GLG101" s="219"/>
      <c r="GLH101" s="219"/>
      <c r="GLI101" s="219"/>
      <c r="GLJ101" s="219"/>
      <c r="GLK101" s="219"/>
      <c r="GLL101" s="219"/>
      <c r="GLM101" s="219"/>
      <c r="GLN101" s="219"/>
      <c r="GLO101" s="219"/>
      <c r="GLP101" s="219"/>
      <c r="GLQ101" s="219"/>
      <c r="GLR101" s="219"/>
      <c r="GLS101" s="219"/>
      <c r="GLT101" s="219"/>
      <c r="GLU101" s="219"/>
      <c r="GLV101" s="219"/>
      <c r="GLW101" s="219"/>
      <c r="GLX101" s="219"/>
      <c r="GLY101" s="219"/>
      <c r="GLZ101" s="219"/>
      <c r="GMA101" s="219"/>
      <c r="GMB101" s="219"/>
      <c r="GMC101" s="219"/>
      <c r="GMD101" s="219"/>
      <c r="GME101" s="219"/>
      <c r="GMF101" s="219"/>
      <c r="GMG101" s="219"/>
      <c r="GMH101" s="219"/>
      <c r="GMI101" s="219"/>
      <c r="GMJ101" s="219"/>
      <c r="GMK101" s="219"/>
      <c r="GML101" s="219"/>
      <c r="GMM101" s="219"/>
      <c r="GMN101" s="219"/>
      <c r="GMO101" s="219"/>
      <c r="GMP101" s="219"/>
      <c r="GMQ101" s="219"/>
      <c r="GMR101" s="219"/>
      <c r="GMS101" s="219"/>
      <c r="GMT101" s="219"/>
      <c r="GMU101" s="219"/>
      <c r="GMV101" s="219"/>
      <c r="GMW101" s="219"/>
      <c r="GMX101" s="219"/>
      <c r="GMY101" s="219"/>
      <c r="GMZ101" s="219"/>
      <c r="GNA101" s="219"/>
      <c r="GNB101" s="219"/>
      <c r="GNC101" s="219"/>
      <c r="GND101" s="219"/>
      <c r="GNE101" s="219"/>
      <c r="GNF101" s="219"/>
      <c r="GNG101" s="219"/>
      <c r="GNH101" s="219"/>
      <c r="GNI101" s="219"/>
      <c r="GNJ101" s="219"/>
      <c r="GNK101" s="219"/>
      <c r="GNL101" s="219"/>
      <c r="GNM101" s="219"/>
      <c r="GNN101" s="219"/>
      <c r="GNO101" s="219"/>
      <c r="GNP101" s="219"/>
      <c r="GNQ101" s="219"/>
      <c r="GNR101" s="219"/>
      <c r="GNS101" s="219"/>
      <c r="GNT101" s="219"/>
      <c r="GNU101" s="219"/>
      <c r="GNV101" s="219"/>
      <c r="GNW101" s="219"/>
      <c r="GNX101" s="219"/>
      <c r="GNY101" s="219"/>
      <c r="GNZ101" s="219"/>
      <c r="GOA101" s="219"/>
      <c r="GOB101" s="219"/>
      <c r="GOC101" s="219"/>
      <c r="GOD101" s="219"/>
      <c r="GOE101" s="219"/>
      <c r="GOF101" s="219"/>
      <c r="GOG101" s="219"/>
      <c r="GOH101" s="219"/>
      <c r="GOI101" s="219"/>
      <c r="GOJ101" s="219"/>
      <c r="GOK101" s="219"/>
      <c r="GOL101" s="219"/>
      <c r="GOM101" s="219"/>
      <c r="GON101" s="219"/>
      <c r="GOO101" s="219"/>
      <c r="GOP101" s="219"/>
      <c r="GOQ101" s="219"/>
      <c r="GOR101" s="219"/>
      <c r="GOS101" s="219"/>
      <c r="GOT101" s="219"/>
      <c r="GOU101" s="219"/>
      <c r="GOV101" s="219"/>
      <c r="GOW101" s="219"/>
      <c r="GOX101" s="219"/>
      <c r="GOY101" s="219"/>
      <c r="GOZ101" s="219"/>
      <c r="GPA101" s="219"/>
      <c r="GPB101" s="219"/>
      <c r="GPC101" s="219"/>
      <c r="GPD101" s="219"/>
      <c r="GPE101" s="219"/>
      <c r="GPF101" s="219"/>
      <c r="GPG101" s="219"/>
      <c r="GPH101" s="219"/>
      <c r="GPI101" s="219"/>
      <c r="GPJ101" s="219"/>
      <c r="GPK101" s="219"/>
      <c r="GPL101" s="219"/>
      <c r="GPM101" s="219"/>
      <c r="GPN101" s="219"/>
      <c r="GPO101" s="219"/>
      <c r="GPP101" s="219"/>
      <c r="GPQ101" s="219"/>
      <c r="GPR101" s="219"/>
      <c r="GPS101" s="219"/>
      <c r="GPT101" s="219"/>
      <c r="GPU101" s="219"/>
      <c r="GPV101" s="219"/>
      <c r="GPW101" s="219"/>
      <c r="GPX101" s="219"/>
      <c r="GPY101" s="219"/>
      <c r="GPZ101" s="219"/>
      <c r="GQA101" s="219"/>
      <c r="GQB101" s="219"/>
      <c r="GQC101" s="219"/>
      <c r="GQD101" s="219"/>
      <c r="GQE101" s="219"/>
      <c r="GQF101" s="219"/>
      <c r="GQG101" s="219"/>
      <c r="GQH101" s="219"/>
      <c r="GQI101" s="219"/>
      <c r="GQJ101" s="219"/>
      <c r="GQK101" s="219"/>
      <c r="GQL101" s="219"/>
      <c r="GQM101" s="219"/>
      <c r="GQN101" s="219"/>
      <c r="GQO101" s="219"/>
      <c r="GQP101" s="219"/>
      <c r="GQQ101" s="219"/>
      <c r="GQR101" s="219"/>
      <c r="GQS101" s="219"/>
      <c r="GQT101" s="219"/>
      <c r="GQU101" s="219"/>
      <c r="GQV101" s="219"/>
      <c r="GQW101" s="219"/>
      <c r="GQX101" s="219"/>
      <c r="GQY101" s="219"/>
      <c r="GQZ101" s="219"/>
      <c r="GRA101" s="219"/>
      <c r="GRB101" s="219"/>
      <c r="GRC101" s="219"/>
      <c r="GRD101" s="219"/>
      <c r="GRE101" s="219"/>
      <c r="GRF101" s="219"/>
      <c r="GRG101" s="219"/>
      <c r="GRH101" s="219"/>
      <c r="GRI101" s="219"/>
      <c r="GRJ101" s="219"/>
      <c r="GRK101" s="219"/>
      <c r="GRL101" s="219"/>
      <c r="GRM101" s="219"/>
      <c r="GRN101" s="219"/>
      <c r="GRO101" s="219"/>
      <c r="GRP101" s="219"/>
      <c r="GRQ101" s="219"/>
      <c r="GRR101" s="219"/>
      <c r="GRS101" s="219"/>
      <c r="GRT101" s="219"/>
      <c r="GRU101" s="219"/>
      <c r="GRV101" s="219"/>
      <c r="GRW101" s="219"/>
      <c r="GRX101" s="219"/>
      <c r="GRY101" s="219"/>
      <c r="GRZ101" s="219"/>
      <c r="GSA101" s="219"/>
      <c r="GSB101" s="219"/>
      <c r="GSC101" s="219"/>
      <c r="GSD101" s="219"/>
      <c r="GSE101" s="219"/>
      <c r="GSF101" s="219"/>
      <c r="GSG101" s="219"/>
      <c r="GSH101" s="219"/>
      <c r="GSI101" s="219"/>
      <c r="GSJ101" s="219"/>
      <c r="GSK101" s="219"/>
      <c r="GSL101" s="219"/>
      <c r="GSM101" s="219"/>
      <c r="GSN101" s="219"/>
      <c r="GSO101" s="219"/>
      <c r="GSP101" s="219"/>
      <c r="GSQ101" s="219"/>
      <c r="GSR101" s="219"/>
      <c r="GSS101" s="219"/>
      <c r="GST101" s="219"/>
      <c r="GSU101" s="219"/>
      <c r="GSV101" s="219"/>
      <c r="GSW101" s="219"/>
      <c r="GSX101" s="219"/>
      <c r="GSY101" s="219"/>
      <c r="GSZ101" s="219"/>
      <c r="GTA101" s="219"/>
      <c r="GTB101" s="219"/>
      <c r="GTC101" s="219"/>
      <c r="GTD101" s="219"/>
      <c r="GTE101" s="219"/>
      <c r="GTF101" s="219"/>
      <c r="GTG101" s="219"/>
      <c r="GTH101" s="219"/>
      <c r="GTI101" s="219"/>
      <c r="GTJ101" s="219"/>
      <c r="GTK101" s="219"/>
      <c r="GTL101" s="219"/>
      <c r="GTM101" s="219"/>
      <c r="GTN101" s="219"/>
      <c r="GTO101" s="219"/>
      <c r="GTP101" s="219"/>
      <c r="GTQ101" s="219"/>
      <c r="GTR101" s="219"/>
      <c r="GTS101" s="219"/>
      <c r="GTT101" s="219"/>
      <c r="GTU101" s="219"/>
      <c r="GTV101" s="219"/>
      <c r="GTW101" s="219"/>
      <c r="GTX101" s="219"/>
      <c r="GTY101" s="219"/>
      <c r="GTZ101" s="219"/>
      <c r="GUA101" s="219"/>
      <c r="GUB101" s="219"/>
      <c r="GUC101" s="219"/>
      <c r="GUD101" s="219"/>
      <c r="GUE101" s="219"/>
      <c r="GUF101" s="219"/>
      <c r="GUG101" s="219"/>
      <c r="GUH101" s="219"/>
      <c r="GUI101" s="219"/>
      <c r="GUJ101" s="219"/>
      <c r="GUK101" s="219"/>
      <c r="GUL101" s="219"/>
      <c r="GUM101" s="219"/>
      <c r="GUN101" s="219"/>
      <c r="GUO101" s="219"/>
      <c r="GUP101" s="219"/>
      <c r="GUQ101" s="219"/>
      <c r="GUR101" s="219"/>
      <c r="GUS101" s="219"/>
      <c r="GUT101" s="219"/>
      <c r="GUU101" s="219"/>
      <c r="GUV101" s="219"/>
      <c r="GUW101" s="219"/>
      <c r="GUX101" s="219"/>
      <c r="GUY101" s="219"/>
      <c r="GUZ101" s="219"/>
      <c r="GVA101" s="219"/>
      <c r="GVB101" s="219"/>
      <c r="GVC101" s="219"/>
      <c r="GVD101" s="219"/>
      <c r="GVE101" s="219"/>
      <c r="GVF101" s="219"/>
      <c r="GVG101" s="219"/>
      <c r="GVH101" s="219"/>
      <c r="GVI101" s="219"/>
      <c r="GVJ101" s="219"/>
      <c r="GVK101" s="219"/>
      <c r="GVL101" s="219"/>
      <c r="GVM101" s="219"/>
      <c r="GVN101" s="219"/>
      <c r="GVO101" s="219"/>
      <c r="GVP101" s="219"/>
      <c r="GVQ101" s="219"/>
      <c r="GVR101" s="219"/>
      <c r="GVS101" s="219"/>
      <c r="GVT101" s="219"/>
      <c r="GVU101" s="219"/>
      <c r="GVV101" s="219"/>
      <c r="GVW101" s="219"/>
      <c r="GVX101" s="219"/>
      <c r="GVY101" s="219"/>
      <c r="GVZ101" s="219"/>
      <c r="GWA101" s="219"/>
      <c r="GWB101" s="219"/>
      <c r="GWC101" s="219"/>
      <c r="GWD101" s="219"/>
      <c r="GWE101" s="219"/>
      <c r="GWF101" s="219"/>
      <c r="GWG101" s="219"/>
      <c r="GWH101" s="219"/>
      <c r="GWI101" s="219"/>
      <c r="GWJ101" s="219"/>
      <c r="GWK101" s="219"/>
      <c r="GWL101" s="219"/>
      <c r="GWM101" s="219"/>
      <c r="GWN101" s="219"/>
      <c r="GWO101" s="219"/>
      <c r="GWP101" s="219"/>
      <c r="GWQ101" s="219"/>
      <c r="GWR101" s="219"/>
      <c r="GWS101" s="219"/>
      <c r="GWT101" s="219"/>
      <c r="GWU101" s="219"/>
      <c r="GWV101" s="219"/>
      <c r="GWW101" s="219"/>
      <c r="GWX101" s="219"/>
      <c r="GWY101" s="219"/>
      <c r="GWZ101" s="219"/>
      <c r="GXA101" s="219"/>
      <c r="GXB101" s="219"/>
      <c r="GXC101" s="219"/>
      <c r="GXD101" s="219"/>
      <c r="GXE101" s="219"/>
      <c r="GXF101" s="219"/>
      <c r="GXG101" s="219"/>
      <c r="GXH101" s="219"/>
      <c r="GXI101" s="219"/>
      <c r="GXJ101" s="219"/>
      <c r="GXK101" s="219"/>
      <c r="GXL101" s="219"/>
      <c r="GXM101" s="219"/>
      <c r="GXN101" s="219"/>
      <c r="GXO101" s="219"/>
      <c r="GXP101" s="219"/>
      <c r="GXQ101" s="219"/>
      <c r="GXR101" s="219"/>
      <c r="GXS101" s="219"/>
      <c r="GXT101" s="219"/>
      <c r="GXU101" s="219"/>
      <c r="GXV101" s="219"/>
      <c r="GXW101" s="219"/>
      <c r="GXX101" s="219"/>
      <c r="GXY101" s="219"/>
      <c r="GXZ101" s="219"/>
      <c r="GYA101" s="219"/>
      <c r="GYB101" s="219"/>
      <c r="GYC101" s="219"/>
      <c r="GYD101" s="219"/>
      <c r="GYE101" s="219"/>
      <c r="GYF101" s="219"/>
      <c r="GYG101" s="219"/>
      <c r="GYH101" s="219"/>
      <c r="GYI101" s="219"/>
      <c r="GYJ101" s="219"/>
      <c r="GYK101" s="219"/>
      <c r="GYL101" s="219"/>
      <c r="GYM101" s="219"/>
      <c r="GYN101" s="219"/>
      <c r="GYO101" s="219"/>
      <c r="GYP101" s="219"/>
      <c r="GYQ101" s="219"/>
      <c r="GYR101" s="219"/>
      <c r="GYS101" s="219"/>
      <c r="GYT101" s="219"/>
      <c r="GYU101" s="219"/>
      <c r="GYV101" s="219"/>
      <c r="GYW101" s="219"/>
      <c r="GYX101" s="219"/>
      <c r="GYY101" s="219"/>
      <c r="GYZ101" s="219"/>
      <c r="GZA101" s="219"/>
      <c r="GZB101" s="219"/>
      <c r="GZC101" s="219"/>
      <c r="GZD101" s="219"/>
      <c r="GZE101" s="219"/>
      <c r="GZF101" s="219"/>
      <c r="GZG101" s="219"/>
      <c r="GZH101" s="219"/>
      <c r="GZI101" s="219"/>
      <c r="GZJ101" s="219"/>
      <c r="GZK101" s="219"/>
      <c r="GZL101" s="219"/>
      <c r="GZM101" s="219"/>
      <c r="GZN101" s="219"/>
      <c r="GZO101" s="219"/>
      <c r="GZP101" s="219"/>
      <c r="GZQ101" s="219"/>
      <c r="GZR101" s="219"/>
      <c r="GZS101" s="219"/>
      <c r="GZT101" s="219"/>
      <c r="GZU101" s="219"/>
      <c r="GZV101" s="219"/>
      <c r="GZW101" s="219"/>
      <c r="GZX101" s="219"/>
      <c r="GZY101" s="219"/>
      <c r="GZZ101" s="219"/>
      <c r="HAA101" s="219"/>
      <c r="HAB101" s="219"/>
      <c r="HAC101" s="219"/>
      <c r="HAD101" s="219"/>
      <c r="HAE101" s="219"/>
      <c r="HAF101" s="219"/>
      <c r="HAG101" s="219"/>
      <c r="HAH101" s="219"/>
      <c r="HAI101" s="219"/>
      <c r="HAJ101" s="219"/>
      <c r="HAK101" s="219"/>
      <c r="HAL101" s="219"/>
      <c r="HAM101" s="219"/>
      <c r="HAN101" s="219"/>
      <c r="HAO101" s="219"/>
      <c r="HAP101" s="219"/>
      <c r="HAQ101" s="219"/>
      <c r="HAR101" s="219"/>
      <c r="HAS101" s="219"/>
      <c r="HAT101" s="219"/>
      <c r="HAU101" s="219"/>
      <c r="HAV101" s="219"/>
      <c r="HAW101" s="219"/>
      <c r="HAX101" s="219"/>
      <c r="HAY101" s="219"/>
      <c r="HAZ101" s="219"/>
      <c r="HBA101" s="219"/>
      <c r="HBB101" s="219"/>
      <c r="HBC101" s="219"/>
      <c r="HBD101" s="219"/>
      <c r="HBE101" s="219"/>
      <c r="HBF101" s="219"/>
      <c r="HBG101" s="219"/>
      <c r="HBH101" s="219"/>
      <c r="HBI101" s="219"/>
      <c r="HBJ101" s="219"/>
      <c r="HBK101" s="219"/>
      <c r="HBL101" s="219"/>
      <c r="HBM101" s="219"/>
      <c r="HBN101" s="219"/>
      <c r="HBO101" s="219"/>
      <c r="HBP101" s="219"/>
      <c r="HBQ101" s="219"/>
      <c r="HBR101" s="219"/>
      <c r="HBS101" s="219"/>
      <c r="HBT101" s="219"/>
      <c r="HBU101" s="219"/>
      <c r="HBV101" s="219"/>
      <c r="HBW101" s="219"/>
      <c r="HBX101" s="219"/>
      <c r="HBY101" s="219"/>
      <c r="HBZ101" s="219"/>
      <c r="HCA101" s="219"/>
      <c r="HCB101" s="219"/>
      <c r="HCC101" s="219"/>
      <c r="HCD101" s="219"/>
      <c r="HCE101" s="219"/>
      <c r="HCF101" s="219"/>
      <c r="HCG101" s="219"/>
      <c r="HCH101" s="219"/>
      <c r="HCI101" s="219"/>
      <c r="HCJ101" s="219"/>
      <c r="HCK101" s="219"/>
      <c r="HCL101" s="219"/>
      <c r="HCM101" s="219"/>
      <c r="HCN101" s="219"/>
      <c r="HCO101" s="219"/>
      <c r="HCP101" s="219"/>
      <c r="HCQ101" s="219"/>
      <c r="HCR101" s="219"/>
      <c r="HCS101" s="219"/>
      <c r="HCT101" s="219"/>
      <c r="HCU101" s="219"/>
      <c r="HCV101" s="219"/>
      <c r="HCW101" s="219"/>
      <c r="HCX101" s="219"/>
      <c r="HCY101" s="219"/>
      <c r="HCZ101" s="219"/>
      <c r="HDA101" s="219"/>
      <c r="HDB101" s="219"/>
      <c r="HDC101" s="219"/>
      <c r="HDD101" s="219"/>
      <c r="HDE101" s="219"/>
      <c r="HDF101" s="219"/>
      <c r="HDG101" s="219"/>
      <c r="HDH101" s="219"/>
      <c r="HDI101" s="219"/>
      <c r="HDJ101" s="219"/>
      <c r="HDK101" s="219"/>
      <c r="HDL101" s="219"/>
      <c r="HDM101" s="219"/>
      <c r="HDN101" s="219"/>
      <c r="HDO101" s="219"/>
      <c r="HDP101" s="219"/>
      <c r="HDQ101" s="219"/>
      <c r="HDR101" s="219"/>
      <c r="HDS101" s="219"/>
      <c r="HDT101" s="219"/>
      <c r="HDU101" s="219"/>
      <c r="HDV101" s="219"/>
      <c r="HDW101" s="219"/>
      <c r="HDX101" s="219"/>
      <c r="HDY101" s="219"/>
      <c r="HDZ101" s="219"/>
      <c r="HEA101" s="219"/>
      <c r="HEB101" s="219"/>
      <c r="HEC101" s="219"/>
      <c r="HED101" s="219"/>
      <c r="HEE101" s="219"/>
      <c r="HEF101" s="219"/>
      <c r="HEG101" s="219"/>
      <c r="HEH101" s="219"/>
      <c r="HEI101" s="219"/>
      <c r="HEJ101" s="219"/>
      <c r="HEK101" s="219"/>
      <c r="HEL101" s="219"/>
      <c r="HEM101" s="219"/>
      <c r="HEN101" s="219"/>
      <c r="HEO101" s="219"/>
      <c r="HEP101" s="219"/>
      <c r="HEQ101" s="219"/>
      <c r="HER101" s="219"/>
      <c r="HES101" s="219"/>
      <c r="HET101" s="219"/>
      <c r="HEU101" s="219"/>
      <c r="HEV101" s="219"/>
      <c r="HEW101" s="219"/>
      <c r="HEX101" s="219"/>
      <c r="HEY101" s="219"/>
      <c r="HEZ101" s="219"/>
      <c r="HFA101" s="219"/>
      <c r="HFB101" s="219"/>
      <c r="HFC101" s="219"/>
      <c r="HFD101" s="219"/>
      <c r="HFE101" s="219"/>
      <c r="HFF101" s="219"/>
      <c r="HFG101" s="219"/>
      <c r="HFH101" s="219"/>
      <c r="HFI101" s="219"/>
      <c r="HFJ101" s="219"/>
      <c r="HFK101" s="219"/>
      <c r="HFL101" s="219"/>
      <c r="HFM101" s="219"/>
      <c r="HFN101" s="219"/>
      <c r="HFO101" s="219"/>
      <c r="HFP101" s="219"/>
      <c r="HFQ101" s="219"/>
      <c r="HFR101" s="219"/>
      <c r="HFS101" s="219"/>
      <c r="HFT101" s="219"/>
      <c r="HFU101" s="219"/>
      <c r="HFV101" s="219"/>
      <c r="HFW101" s="219"/>
      <c r="HFX101" s="219"/>
      <c r="HFY101" s="219"/>
      <c r="HFZ101" s="219"/>
      <c r="HGA101" s="219"/>
      <c r="HGB101" s="219"/>
      <c r="HGC101" s="219"/>
      <c r="HGD101" s="219"/>
      <c r="HGE101" s="219"/>
      <c r="HGF101" s="219"/>
      <c r="HGG101" s="219"/>
      <c r="HGH101" s="219"/>
      <c r="HGI101" s="219"/>
      <c r="HGJ101" s="219"/>
      <c r="HGK101" s="219"/>
      <c r="HGL101" s="219"/>
      <c r="HGM101" s="219"/>
      <c r="HGN101" s="219"/>
      <c r="HGO101" s="219"/>
      <c r="HGP101" s="219"/>
      <c r="HGQ101" s="219"/>
      <c r="HGR101" s="219"/>
      <c r="HGS101" s="219"/>
      <c r="HGT101" s="219"/>
      <c r="HGU101" s="219"/>
      <c r="HGV101" s="219"/>
      <c r="HGW101" s="219"/>
      <c r="HGX101" s="219"/>
      <c r="HGY101" s="219"/>
      <c r="HGZ101" s="219"/>
      <c r="HHA101" s="219"/>
      <c r="HHB101" s="219"/>
      <c r="HHC101" s="219"/>
      <c r="HHD101" s="219"/>
      <c r="HHE101" s="219"/>
      <c r="HHF101" s="219"/>
      <c r="HHG101" s="219"/>
      <c r="HHH101" s="219"/>
      <c r="HHI101" s="219"/>
      <c r="HHJ101" s="219"/>
      <c r="HHK101" s="219"/>
      <c r="HHL101" s="219"/>
      <c r="HHM101" s="219"/>
      <c r="HHN101" s="219"/>
      <c r="HHO101" s="219"/>
      <c r="HHP101" s="219"/>
      <c r="HHQ101" s="219"/>
      <c r="HHR101" s="219"/>
      <c r="HHS101" s="219"/>
      <c r="HHT101" s="219"/>
      <c r="HHU101" s="219"/>
      <c r="HHV101" s="219"/>
      <c r="HHW101" s="219"/>
      <c r="HHX101" s="219"/>
      <c r="HHY101" s="219"/>
      <c r="HHZ101" s="219"/>
      <c r="HIA101" s="219"/>
      <c r="HIB101" s="219"/>
      <c r="HIC101" s="219"/>
      <c r="HID101" s="219"/>
      <c r="HIE101" s="219"/>
      <c r="HIF101" s="219"/>
      <c r="HIG101" s="219"/>
      <c r="HIH101" s="219"/>
      <c r="HII101" s="219"/>
      <c r="HIJ101" s="219"/>
      <c r="HIK101" s="219"/>
      <c r="HIL101" s="219"/>
      <c r="HIM101" s="219"/>
      <c r="HIN101" s="219"/>
      <c r="HIO101" s="219"/>
      <c r="HIP101" s="219"/>
      <c r="HIQ101" s="219"/>
      <c r="HIR101" s="219"/>
      <c r="HIS101" s="219"/>
      <c r="HIT101" s="219"/>
      <c r="HIU101" s="219"/>
      <c r="HIV101" s="219"/>
      <c r="HIW101" s="219"/>
      <c r="HIX101" s="219"/>
      <c r="HIY101" s="219"/>
      <c r="HIZ101" s="219"/>
      <c r="HJA101" s="219"/>
      <c r="HJB101" s="219"/>
      <c r="HJC101" s="219"/>
      <c r="HJD101" s="219"/>
      <c r="HJE101" s="219"/>
      <c r="HJF101" s="219"/>
      <c r="HJG101" s="219"/>
      <c r="HJH101" s="219"/>
      <c r="HJI101" s="219"/>
      <c r="HJJ101" s="219"/>
      <c r="HJK101" s="219"/>
      <c r="HJL101" s="219"/>
      <c r="HJM101" s="219"/>
      <c r="HJN101" s="219"/>
      <c r="HJO101" s="219"/>
      <c r="HJP101" s="219"/>
      <c r="HJQ101" s="219"/>
      <c r="HJR101" s="219"/>
      <c r="HJS101" s="219"/>
      <c r="HJT101" s="219"/>
      <c r="HJU101" s="219"/>
      <c r="HJV101" s="219"/>
      <c r="HJW101" s="219"/>
      <c r="HJX101" s="219"/>
      <c r="HJY101" s="219"/>
      <c r="HJZ101" s="219"/>
      <c r="HKA101" s="219"/>
      <c r="HKB101" s="219"/>
      <c r="HKC101" s="219"/>
      <c r="HKD101" s="219"/>
      <c r="HKE101" s="219"/>
      <c r="HKF101" s="219"/>
      <c r="HKG101" s="219"/>
      <c r="HKH101" s="219"/>
      <c r="HKI101" s="219"/>
      <c r="HKJ101" s="219"/>
      <c r="HKK101" s="219"/>
      <c r="HKL101" s="219"/>
      <c r="HKM101" s="219"/>
      <c r="HKN101" s="219"/>
      <c r="HKO101" s="219"/>
      <c r="HKP101" s="219"/>
      <c r="HKQ101" s="219"/>
      <c r="HKR101" s="219"/>
      <c r="HKS101" s="219"/>
      <c r="HKT101" s="219"/>
      <c r="HKU101" s="219"/>
      <c r="HKV101" s="219"/>
      <c r="HKW101" s="219"/>
      <c r="HKX101" s="219"/>
      <c r="HKY101" s="219"/>
      <c r="HKZ101" s="219"/>
      <c r="HLA101" s="219"/>
      <c r="HLB101" s="219"/>
      <c r="HLC101" s="219"/>
      <c r="HLD101" s="219"/>
      <c r="HLE101" s="219"/>
      <c r="HLF101" s="219"/>
      <c r="HLG101" s="219"/>
      <c r="HLH101" s="219"/>
      <c r="HLI101" s="219"/>
      <c r="HLJ101" s="219"/>
      <c r="HLK101" s="219"/>
      <c r="HLL101" s="219"/>
      <c r="HLM101" s="219"/>
      <c r="HLN101" s="219"/>
      <c r="HLO101" s="219"/>
      <c r="HLP101" s="219"/>
      <c r="HLQ101" s="219"/>
      <c r="HLR101" s="219"/>
      <c r="HLS101" s="219"/>
      <c r="HLT101" s="219"/>
      <c r="HLU101" s="219"/>
      <c r="HLV101" s="219"/>
      <c r="HLW101" s="219"/>
      <c r="HLX101" s="219"/>
      <c r="HLY101" s="219"/>
      <c r="HLZ101" s="219"/>
      <c r="HMA101" s="219"/>
      <c r="HMB101" s="219"/>
      <c r="HMC101" s="219"/>
      <c r="HMD101" s="219"/>
      <c r="HME101" s="219"/>
      <c r="HMF101" s="219"/>
      <c r="HMG101" s="219"/>
      <c r="HMH101" s="219"/>
      <c r="HMI101" s="219"/>
      <c r="HMJ101" s="219"/>
      <c r="HMK101" s="219"/>
      <c r="HML101" s="219"/>
      <c r="HMM101" s="219"/>
      <c r="HMN101" s="219"/>
      <c r="HMO101" s="219"/>
      <c r="HMP101" s="219"/>
      <c r="HMQ101" s="219"/>
      <c r="HMR101" s="219"/>
      <c r="HMS101" s="219"/>
      <c r="HMT101" s="219"/>
      <c r="HMU101" s="219"/>
      <c r="HMV101" s="219"/>
      <c r="HMW101" s="219"/>
      <c r="HMX101" s="219"/>
      <c r="HMY101" s="219"/>
      <c r="HMZ101" s="219"/>
      <c r="HNA101" s="219"/>
      <c r="HNB101" s="219"/>
      <c r="HNC101" s="219"/>
      <c r="HND101" s="219"/>
      <c r="HNE101" s="219"/>
      <c r="HNF101" s="219"/>
      <c r="HNG101" s="219"/>
      <c r="HNH101" s="219"/>
      <c r="HNI101" s="219"/>
      <c r="HNJ101" s="219"/>
      <c r="HNK101" s="219"/>
      <c r="HNL101" s="219"/>
      <c r="HNM101" s="219"/>
      <c r="HNN101" s="219"/>
      <c r="HNO101" s="219"/>
      <c r="HNP101" s="219"/>
      <c r="HNQ101" s="219"/>
      <c r="HNR101" s="219"/>
      <c r="HNS101" s="219"/>
      <c r="HNT101" s="219"/>
      <c r="HNU101" s="219"/>
      <c r="HNV101" s="219"/>
      <c r="HNW101" s="219"/>
      <c r="HNX101" s="219"/>
      <c r="HNY101" s="219"/>
      <c r="HNZ101" s="219"/>
      <c r="HOA101" s="219"/>
      <c r="HOB101" s="219"/>
      <c r="HOC101" s="219"/>
      <c r="HOD101" s="219"/>
      <c r="HOE101" s="219"/>
      <c r="HOF101" s="219"/>
      <c r="HOG101" s="219"/>
      <c r="HOH101" s="219"/>
      <c r="HOI101" s="219"/>
      <c r="HOJ101" s="219"/>
      <c r="HOK101" s="219"/>
      <c r="HOL101" s="219"/>
      <c r="HOM101" s="219"/>
      <c r="HON101" s="219"/>
      <c r="HOO101" s="219"/>
      <c r="HOP101" s="219"/>
      <c r="HOQ101" s="219"/>
      <c r="HOR101" s="219"/>
      <c r="HOS101" s="219"/>
      <c r="HOT101" s="219"/>
      <c r="HOU101" s="219"/>
      <c r="HOV101" s="219"/>
      <c r="HOW101" s="219"/>
      <c r="HOX101" s="219"/>
      <c r="HOY101" s="219"/>
      <c r="HOZ101" s="219"/>
      <c r="HPA101" s="219"/>
      <c r="HPB101" s="219"/>
      <c r="HPC101" s="219"/>
      <c r="HPD101" s="219"/>
      <c r="HPE101" s="219"/>
      <c r="HPF101" s="219"/>
      <c r="HPG101" s="219"/>
      <c r="HPH101" s="219"/>
      <c r="HPI101" s="219"/>
      <c r="HPJ101" s="219"/>
      <c r="HPK101" s="219"/>
      <c r="HPL101" s="219"/>
      <c r="HPM101" s="219"/>
      <c r="HPN101" s="219"/>
      <c r="HPO101" s="219"/>
      <c r="HPP101" s="219"/>
      <c r="HPQ101" s="219"/>
      <c r="HPR101" s="219"/>
      <c r="HPS101" s="219"/>
      <c r="HPT101" s="219"/>
      <c r="HPU101" s="219"/>
      <c r="HPV101" s="219"/>
      <c r="HPW101" s="219"/>
      <c r="HPX101" s="219"/>
      <c r="HPY101" s="219"/>
      <c r="HPZ101" s="219"/>
      <c r="HQA101" s="219"/>
      <c r="HQB101" s="219"/>
      <c r="HQC101" s="219"/>
      <c r="HQD101" s="219"/>
      <c r="HQE101" s="219"/>
      <c r="HQF101" s="219"/>
      <c r="HQG101" s="219"/>
      <c r="HQH101" s="219"/>
      <c r="HQI101" s="219"/>
      <c r="HQJ101" s="219"/>
      <c r="HQK101" s="219"/>
      <c r="HQL101" s="219"/>
      <c r="HQM101" s="219"/>
      <c r="HQN101" s="219"/>
      <c r="HQO101" s="219"/>
      <c r="HQP101" s="219"/>
      <c r="HQQ101" s="219"/>
      <c r="HQR101" s="219"/>
      <c r="HQS101" s="219"/>
      <c r="HQT101" s="219"/>
      <c r="HQU101" s="219"/>
      <c r="HQV101" s="219"/>
      <c r="HQW101" s="219"/>
      <c r="HQX101" s="219"/>
      <c r="HQY101" s="219"/>
      <c r="HQZ101" s="219"/>
      <c r="HRA101" s="219"/>
      <c r="HRB101" s="219"/>
      <c r="HRC101" s="219"/>
      <c r="HRD101" s="219"/>
      <c r="HRE101" s="219"/>
      <c r="HRF101" s="219"/>
      <c r="HRG101" s="219"/>
      <c r="HRH101" s="219"/>
      <c r="HRI101" s="219"/>
      <c r="HRJ101" s="219"/>
      <c r="HRK101" s="219"/>
      <c r="HRL101" s="219"/>
      <c r="HRM101" s="219"/>
      <c r="HRN101" s="219"/>
      <c r="HRO101" s="219"/>
      <c r="HRP101" s="219"/>
      <c r="HRQ101" s="219"/>
      <c r="HRR101" s="219"/>
      <c r="HRS101" s="219"/>
      <c r="HRT101" s="219"/>
      <c r="HRU101" s="219"/>
      <c r="HRV101" s="219"/>
      <c r="HRW101" s="219"/>
      <c r="HRX101" s="219"/>
      <c r="HRY101" s="219"/>
      <c r="HRZ101" s="219"/>
      <c r="HSA101" s="219"/>
      <c r="HSB101" s="219"/>
      <c r="HSC101" s="219"/>
      <c r="HSD101" s="219"/>
      <c r="HSE101" s="219"/>
      <c r="HSF101" s="219"/>
      <c r="HSG101" s="219"/>
      <c r="HSH101" s="219"/>
      <c r="HSI101" s="219"/>
      <c r="HSJ101" s="219"/>
      <c r="HSK101" s="219"/>
      <c r="HSL101" s="219"/>
      <c r="HSM101" s="219"/>
      <c r="HSN101" s="219"/>
      <c r="HSO101" s="219"/>
      <c r="HSP101" s="219"/>
      <c r="HSQ101" s="219"/>
      <c r="HSR101" s="219"/>
      <c r="HSS101" s="219"/>
      <c r="HST101" s="219"/>
      <c r="HSU101" s="219"/>
      <c r="HSV101" s="219"/>
      <c r="HSW101" s="219"/>
      <c r="HSX101" s="219"/>
      <c r="HSY101" s="219"/>
      <c r="HSZ101" s="219"/>
      <c r="HTA101" s="219"/>
      <c r="HTB101" s="219"/>
      <c r="HTC101" s="219"/>
      <c r="HTD101" s="219"/>
      <c r="HTE101" s="219"/>
      <c r="HTF101" s="219"/>
      <c r="HTG101" s="219"/>
      <c r="HTH101" s="219"/>
      <c r="HTI101" s="219"/>
      <c r="HTJ101" s="219"/>
      <c r="HTK101" s="219"/>
      <c r="HTL101" s="219"/>
      <c r="HTM101" s="219"/>
      <c r="HTN101" s="219"/>
      <c r="HTO101" s="219"/>
      <c r="HTP101" s="219"/>
      <c r="HTQ101" s="219"/>
      <c r="HTR101" s="219"/>
      <c r="HTS101" s="219"/>
      <c r="HTT101" s="219"/>
      <c r="HTU101" s="219"/>
      <c r="HTV101" s="219"/>
      <c r="HTW101" s="219"/>
      <c r="HTX101" s="219"/>
      <c r="HTY101" s="219"/>
      <c r="HTZ101" s="219"/>
      <c r="HUA101" s="219"/>
      <c r="HUB101" s="219"/>
      <c r="HUC101" s="219"/>
      <c r="HUD101" s="219"/>
      <c r="HUE101" s="219"/>
      <c r="HUF101" s="219"/>
      <c r="HUG101" s="219"/>
      <c r="HUH101" s="219"/>
      <c r="HUI101" s="219"/>
      <c r="HUJ101" s="219"/>
      <c r="HUK101" s="219"/>
      <c r="HUL101" s="219"/>
      <c r="HUM101" s="219"/>
      <c r="HUN101" s="219"/>
      <c r="HUO101" s="219"/>
      <c r="HUP101" s="219"/>
      <c r="HUQ101" s="219"/>
      <c r="HUR101" s="219"/>
      <c r="HUS101" s="219"/>
      <c r="HUT101" s="219"/>
      <c r="HUU101" s="219"/>
      <c r="HUV101" s="219"/>
      <c r="HUW101" s="219"/>
      <c r="HUX101" s="219"/>
      <c r="HUY101" s="219"/>
      <c r="HUZ101" s="219"/>
      <c r="HVA101" s="219"/>
      <c r="HVB101" s="219"/>
      <c r="HVC101" s="219"/>
      <c r="HVD101" s="219"/>
      <c r="HVE101" s="219"/>
      <c r="HVF101" s="219"/>
      <c r="HVG101" s="219"/>
      <c r="HVH101" s="219"/>
      <c r="HVI101" s="219"/>
      <c r="HVJ101" s="219"/>
      <c r="HVK101" s="219"/>
      <c r="HVL101" s="219"/>
      <c r="HVM101" s="219"/>
      <c r="HVN101" s="219"/>
      <c r="HVO101" s="219"/>
      <c r="HVP101" s="219"/>
      <c r="HVQ101" s="219"/>
      <c r="HVR101" s="219"/>
      <c r="HVS101" s="219"/>
      <c r="HVT101" s="219"/>
      <c r="HVU101" s="219"/>
      <c r="HVV101" s="219"/>
      <c r="HVW101" s="219"/>
      <c r="HVX101" s="219"/>
      <c r="HVY101" s="219"/>
      <c r="HVZ101" s="219"/>
      <c r="HWA101" s="219"/>
      <c r="HWB101" s="219"/>
      <c r="HWC101" s="219"/>
      <c r="HWD101" s="219"/>
      <c r="HWE101" s="219"/>
      <c r="HWF101" s="219"/>
      <c r="HWG101" s="219"/>
      <c r="HWH101" s="219"/>
      <c r="HWI101" s="219"/>
      <c r="HWJ101" s="219"/>
      <c r="HWK101" s="219"/>
      <c r="HWL101" s="219"/>
      <c r="HWM101" s="219"/>
      <c r="HWN101" s="219"/>
      <c r="HWO101" s="219"/>
      <c r="HWP101" s="219"/>
      <c r="HWQ101" s="219"/>
      <c r="HWR101" s="219"/>
      <c r="HWS101" s="219"/>
      <c r="HWT101" s="219"/>
      <c r="HWU101" s="219"/>
      <c r="HWV101" s="219"/>
      <c r="HWW101" s="219"/>
      <c r="HWX101" s="219"/>
      <c r="HWY101" s="219"/>
      <c r="HWZ101" s="219"/>
      <c r="HXA101" s="219"/>
      <c r="HXB101" s="219"/>
      <c r="HXC101" s="219"/>
      <c r="HXD101" s="219"/>
      <c r="HXE101" s="219"/>
      <c r="HXF101" s="219"/>
      <c r="HXG101" s="219"/>
      <c r="HXH101" s="219"/>
      <c r="HXI101" s="219"/>
      <c r="HXJ101" s="219"/>
      <c r="HXK101" s="219"/>
      <c r="HXL101" s="219"/>
      <c r="HXM101" s="219"/>
      <c r="HXN101" s="219"/>
      <c r="HXO101" s="219"/>
      <c r="HXP101" s="219"/>
      <c r="HXQ101" s="219"/>
      <c r="HXR101" s="219"/>
      <c r="HXS101" s="219"/>
      <c r="HXT101" s="219"/>
      <c r="HXU101" s="219"/>
      <c r="HXV101" s="219"/>
      <c r="HXW101" s="219"/>
      <c r="HXX101" s="219"/>
      <c r="HXY101" s="219"/>
      <c r="HXZ101" s="219"/>
      <c r="HYA101" s="219"/>
      <c r="HYB101" s="219"/>
      <c r="HYC101" s="219"/>
      <c r="HYD101" s="219"/>
      <c r="HYE101" s="219"/>
      <c r="HYF101" s="219"/>
      <c r="HYG101" s="219"/>
      <c r="HYH101" s="219"/>
      <c r="HYI101" s="219"/>
      <c r="HYJ101" s="219"/>
      <c r="HYK101" s="219"/>
      <c r="HYL101" s="219"/>
      <c r="HYM101" s="219"/>
      <c r="HYN101" s="219"/>
      <c r="HYO101" s="219"/>
      <c r="HYP101" s="219"/>
      <c r="HYQ101" s="219"/>
      <c r="HYR101" s="219"/>
      <c r="HYS101" s="219"/>
      <c r="HYT101" s="219"/>
      <c r="HYU101" s="219"/>
      <c r="HYV101" s="219"/>
      <c r="HYW101" s="219"/>
      <c r="HYX101" s="219"/>
      <c r="HYY101" s="219"/>
      <c r="HYZ101" s="219"/>
      <c r="HZA101" s="219"/>
      <c r="HZB101" s="219"/>
      <c r="HZC101" s="219"/>
      <c r="HZD101" s="219"/>
      <c r="HZE101" s="219"/>
      <c r="HZF101" s="219"/>
      <c r="HZG101" s="219"/>
      <c r="HZH101" s="219"/>
      <c r="HZI101" s="219"/>
      <c r="HZJ101" s="219"/>
      <c r="HZK101" s="219"/>
      <c r="HZL101" s="219"/>
      <c r="HZM101" s="219"/>
      <c r="HZN101" s="219"/>
      <c r="HZO101" s="219"/>
      <c r="HZP101" s="219"/>
      <c r="HZQ101" s="219"/>
      <c r="HZR101" s="219"/>
      <c r="HZS101" s="219"/>
      <c r="HZT101" s="219"/>
      <c r="HZU101" s="219"/>
      <c r="HZV101" s="219"/>
      <c r="HZW101" s="219"/>
      <c r="HZX101" s="219"/>
      <c r="HZY101" s="219"/>
      <c r="HZZ101" s="219"/>
      <c r="IAA101" s="219"/>
      <c r="IAB101" s="219"/>
      <c r="IAC101" s="219"/>
      <c r="IAD101" s="219"/>
      <c r="IAE101" s="219"/>
      <c r="IAF101" s="219"/>
      <c r="IAG101" s="219"/>
      <c r="IAH101" s="219"/>
      <c r="IAI101" s="219"/>
      <c r="IAJ101" s="219"/>
      <c r="IAK101" s="219"/>
      <c r="IAL101" s="219"/>
      <c r="IAM101" s="219"/>
      <c r="IAN101" s="219"/>
      <c r="IAO101" s="219"/>
      <c r="IAP101" s="219"/>
      <c r="IAQ101" s="219"/>
      <c r="IAR101" s="219"/>
      <c r="IAS101" s="219"/>
      <c r="IAT101" s="219"/>
      <c r="IAU101" s="219"/>
      <c r="IAV101" s="219"/>
      <c r="IAW101" s="219"/>
      <c r="IAX101" s="219"/>
      <c r="IAY101" s="219"/>
      <c r="IAZ101" s="219"/>
      <c r="IBA101" s="219"/>
      <c r="IBB101" s="219"/>
      <c r="IBC101" s="219"/>
      <c r="IBD101" s="219"/>
      <c r="IBE101" s="219"/>
      <c r="IBF101" s="219"/>
      <c r="IBG101" s="219"/>
      <c r="IBH101" s="219"/>
      <c r="IBI101" s="219"/>
      <c r="IBJ101" s="219"/>
      <c r="IBK101" s="219"/>
      <c r="IBL101" s="219"/>
      <c r="IBM101" s="219"/>
      <c r="IBN101" s="219"/>
      <c r="IBO101" s="219"/>
      <c r="IBP101" s="219"/>
      <c r="IBQ101" s="219"/>
      <c r="IBR101" s="219"/>
      <c r="IBS101" s="219"/>
      <c r="IBT101" s="219"/>
      <c r="IBU101" s="219"/>
      <c r="IBV101" s="219"/>
      <c r="IBW101" s="219"/>
      <c r="IBX101" s="219"/>
      <c r="IBY101" s="219"/>
      <c r="IBZ101" s="219"/>
      <c r="ICA101" s="219"/>
      <c r="ICB101" s="219"/>
      <c r="ICC101" s="219"/>
      <c r="ICD101" s="219"/>
      <c r="ICE101" s="219"/>
      <c r="ICF101" s="219"/>
      <c r="ICG101" s="219"/>
      <c r="ICH101" s="219"/>
      <c r="ICI101" s="219"/>
      <c r="ICJ101" s="219"/>
      <c r="ICK101" s="219"/>
      <c r="ICL101" s="219"/>
      <c r="ICM101" s="219"/>
      <c r="ICN101" s="219"/>
      <c r="ICO101" s="219"/>
      <c r="ICP101" s="219"/>
      <c r="ICQ101" s="219"/>
      <c r="ICR101" s="219"/>
      <c r="ICS101" s="219"/>
      <c r="ICT101" s="219"/>
      <c r="ICU101" s="219"/>
      <c r="ICV101" s="219"/>
      <c r="ICW101" s="219"/>
      <c r="ICX101" s="219"/>
      <c r="ICY101" s="219"/>
      <c r="ICZ101" s="219"/>
      <c r="IDA101" s="219"/>
      <c r="IDB101" s="219"/>
      <c r="IDC101" s="219"/>
      <c r="IDD101" s="219"/>
      <c r="IDE101" s="219"/>
      <c r="IDF101" s="219"/>
      <c r="IDG101" s="219"/>
      <c r="IDH101" s="219"/>
      <c r="IDI101" s="219"/>
      <c r="IDJ101" s="219"/>
      <c r="IDK101" s="219"/>
      <c r="IDL101" s="219"/>
      <c r="IDM101" s="219"/>
      <c r="IDN101" s="219"/>
      <c r="IDO101" s="219"/>
      <c r="IDP101" s="219"/>
      <c r="IDQ101" s="219"/>
      <c r="IDR101" s="219"/>
      <c r="IDS101" s="219"/>
      <c r="IDT101" s="219"/>
      <c r="IDU101" s="219"/>
      <c r="IDV101" s="219"/>
      <c r="IDW101" s="219"/>
      <c r="IDX101" s="219"/>
      <c r="IDY101" s="219"/>
      <c r="IDZ101" s="219"/>
      <c r="IEA101" s="219"/>
      <c r="IEB101" s="219"/>
      <c r="IEC101" s="219"/>
      <c r="IED101" s="219"/>
      <c r="IEE101" s="219"/>
      <c r="IEF101" s="219"/>
      <c r="IEG101" s="219"/>
      <c r="IEH101" s="219"/>
      <c r="IEI101" s="219"/>
      <c r="IEJ101" s="219"/>
      <c r="IEK101" s="219"/>
      <c r="IEL101" s="219"/>
      <c r="IEM101" s="219"/>
      <c r="IEN101" s="219"/>
      <c r="IEO101" s="219"/>
      <c r="IEP101" s="219"/>
      <c r="IEQ101" s="219"/>
      <c r="IER101" s="219"/>
      <c r="IES101" s="219"/>
      <c r="IET101" s="219"/>
      <c r="IEU101" s="219"/>
      <c r="IEV101" s="219"/>
      <c r="IEW101" s="219"/>
      <c r="IEX101" s="219"/>
      <c r="IEY101" s="219"/>
      <c r="IEZ101" s="219"/>
      <c r="IFA101" s="219"/>
      <c r="IFB101" s="219"/>
      <c r="IFC101" s="219"/>
      <c r="IFD101" s="219"/>
      <c r="IFE101" s="219"/>
      <c r="IFF101" s="219"/>
      <c r="IFG101" s="219"/>
      <c r="IFH101" s="219"/>
      <c r="IFI101" s="219"/>
      <c r="IFJ101" s="219"/>
      <c r="IFK101" s="219"/>
      <c r="IFL101" s="219"/>
      <c r="IFM101" s="219"/>
      <c r="IFN101" s="219"/>
      <c r="IFO101" s="219"/>
      <c r="IFP101" s="219"/>
      <c r="IFQ101" s="219"/>
      <c r="IFR101" s="219"/>
      <c r="IFS101" s="219"/>
      <c r="IFT101" s="219"/>
      <c r="IFU101" s="219"/>
      <c r="IFV101" s="219"/>
      <c r="IFW101" s="219"/>
      <c r="IFX101" s="219"/>
      <c r="IFY101" s="219"/>
      <c r="IFZ101" s="219"/>
      <c r="IGA101" s="219"/>
      <c r="IGB101" s="219"/>
      <c r="IGC101" s="219"/>
      <c r="IGD101" s="219"/>
      <c r="IGE101" s="219"/>
      <c r="IGF101" s="219"/>
      <c r="IGG101" s="219"/>
      <c r="IGH101" s="219"/>
      <c r="IGI101" s="219"/>
      <c r="IGJ101" s="219"/>
      <c r="IGK101" s="219"/>
      <c r="IGL101" s="219"/>
      <c r="IGM101" s="219"/>
      <c r="IGN101" s="219"/>
      <c r="IGO101" s="219"/>
      <c r="IGP101" s="219"/>
      <c r="IGQ101" s="219"/>
      <c r="IGR101" s="219"/>
      <c r="IGS101" s="219"/>
      <c r="IGT101" s="219"/>
      <c r="IGU101" s="219"/>
      <c r="IGV101" s="219"/>
      <c r="IGW101" s="219"/>
      <c r="IGX101" s="219"/>
      <c r="IGY101" s="219"/>
      <c r="IGZ101" s="219"/>
      <c r="IHA101" s="219"/>
      <c r="IHB101" s="219"/>
      <c r="IHC101" s="219"/>
      <c r="IHD101" s="219"/>
      <c r="IHE101" s="219"/>
      <c r="IHF101" s="219"/>
      <c r="IHG101" s="219"/>
      <c r="IHH101" s="219"/>
      <c r="IHI101" s="219"/>
      <c r="IHJ101" s="219"/>
      <c r="IHK101" s="219"/>
      <c r="IHL101" s="219"/>
      <c r="IHM101" s="219"/>
      <c r="IHN101" s="219"/>
      <c r="IHO101" s="219"/>
      <c r="IHP101" s="219"/>
      <c r="IHQ101" s="219"/>
      <c r="IHR101" s="219"/>
      <c r="IHS101" s="219"/>
      <c r="IHT101" s="219"/>
      <c r="IHU101" s="219"/>
      <c r="IHV101" s="219"/>
      <c r="IHW101" s="219"/>
      <c r="IHX101" s="219"/>
      <c r="IHY101" s="219"/>
      <c r="IHZ101" s="219"/>
      <c r="IIA101" s="219"/>
      <c r="IIB101" s="219"/>
      <c r="IIC101" s="219"/>
      <c r="IID101" s="219"/>
      <c r="IIE101" s="219"/>
      <c r="IIF101" s="219"/>
      <c r="IIG101" s="219"/>
      <c r="IIH101" s="219"/>
      <c r="III101" s="219"/>
      <c r="IIJ101" s="219"/>
      <c r="IIK101" s="219"/>
      <c r="IIL101" s="219"/>
      <c r="IIM101" s="219"/>
      <c r="IIN101" s="219"/>
      <c r="IIO101" s="219"/>
      <c r="IIP101" s="219"/>
      <c r="IIQ101" s="219"/>
      <c r="IIR101" s="219"/>
      <c r="IIS101" s="219"/>
      <c r="IIT101" s="219"/>
      <c r="IIU101" s="219"/>
      <c r="IIV101" s="219"/>
      <c r="IIW101" s="219"/>
      <c r="IIX101" s="219"/>
      <c r="IIY101" s="219"/>
      <c r="IIZ101" s="219"/>
      <c r="IJA101" s="219"/>
      <c r="IJB101" s="219"/>
      <c r="IJC101" s="219"/>
      <c r="IJD101" s="219"/>
      <c r="IJE101" s="219"/>
      <c r="IJF101" s="219"/>
      <c r="IJG101" s="219"/>
      <c r="IJH101" s="219"/>
      <c r="IJI101" s="219"/>
      <c r="IJJ101" s="219"/>
      <c r="IJK101" s="219"/>
      <c r="IJL101" s="219"/>
      <c r="IJM101" s="219"/>
      <c r="IJN101" s="219"/>
      <c r="IJO101" s="219"/>
      <c r="IJP101" s="219"/>
      <c r="IJQ101" s="219"/>
      <c r="IJR101" s="219"/>
      <c r="IJS101" s="219"/>
      <c r="IJT101" s="219"/>
      <c r="IJU101" s="219"/>
      <c r="IJV101" s="219"/>
      <c r="IJW101" s="219"/>
      <c r="IJX101" s="219"/>
      <c r="IJY101" s="219"/>
      <c r="IJZ101" s="219"/>
      <c r="IKA101" s="219"/>
      <c r="IKB101" s="219"/>
      <c r="IKC101" s="219"/>
      <c r="IKD101" s="219"/>
      <c r="IKE101" s="219"/>
      <c r="IKF101" s="219"/>
      <c r="IKG101" s="219"/>
      <c r="IKH101" s="219"/>
      <c r="IKI101" s="219"/>
      <c r="IKJ101" s="219"/>
      <c r="IKK101" s="219"/>
      <c r="IKL101" s="219"/>
      <c r="IKM101" s="219"/>
      <c r="IKN101" s="219"/>
      <c r="IKO101" s="219"/>
      <c r="IKP101" s="219"/>
      <c r="IKQ101" s="219"/>
      <c r="IKR101" s="219"/>
      <c r="IKS101" s="219"/>
      <c r="IKT101" s="219"/>
      <c r="IKU101" s="219"/>
      <c r="IKV101" s="219"/>
      <c r="IKW101" s="219"/>
      <c r="IKX101" s="219"/>
      <c r="IKY101" s="219"/>
      <c r="IKZ101" s="219"/>
      <c r="ILA101" s="219"/>
      <c r="ILB101" s="219"/>
      <c r="ILC101" s="219"/>
      <c r="ILD101" s="219"/>
      <c r="ILE101" s="219"/>
      <c r="ILF101" s="219"/>
      <c r="ILG101" s="219"/>
      <c r="ILH101" s="219"/>
      <c r="ILI101" s="219"/>
      <c r="ILJ101" s="219"/>
      <c r="ILK101" s="219"/>
      <c r="ILL101" s="219"/>
      <c r="ILM101" s="219"/>
      <c r="ILN101" s="219"/>
      <c r="ILO101" s="219"/>
      <c r="ILP101" s="219"/>
      <c r="ILQ101" s="219"/>
      <c r="ILR101" s="219"/>
      <c r="ILS101" s="219"/>
      <c r="ILT101" s="219"/>
      <c r="ILU101" s="219"/>
      <c r="ILV101" s="219"/>
      <c r="ILW101" s="219"/>
      <c r="ILX101" s="219"/>
      <c r="ILY101" s="219"/>
      <c r="ILZ101" s="219"/>
      <c r="IMA101" s="219"/>
      <c r="IMB101" s="219"/>
      <c r="IMC101" s="219"/>
      <c r="IMD101" s="219"/>
      <c r="IME101" s="219"/>
      <c r="IMF101" s="219"/>
      <c r="IMG101" s="219"/>
      <c r="IMH101" s="219"/>
      <c r="IMI101" s="219"/>
      <c r="IMJ101" s="219"/>
      <c r="IMK101" s="219"/>
      <c r="IML101" s="219"/>
      <c r="IMM101" s="219"/>
      <c r="IMN101" s="219"/>
      <c r="IMO101" s="219"/>
      <c r="IMP101" s="219"/>
      <c r="IMQ101" s="219"/>
      <c r="IMR101" s="219"/>
      <c r="IMS101" s="219"/>
      <c r="IMT101" s="219"/>
      <c r="IMU101" s="219"/>
      <c r="IMV101" s="219"/>
      <c r="IMW101" s="219"/>
      <c r="IMX101" s="219"/>
      <c r="IMY101" s="219"/>
      <c r="IMZ101" s="219"/>
      <c r="INA101" s="219"/>
      <c r="INB101" s="219"/>
      <c r="INC101" s="219"/>
      <c r="IND101" s="219"/>
      <c r="INE101" s="219"/>
      <c r="INF101" s="219"/>
      <c r="ING101" s="219"/>
      <c r="INH101" s="219"/>
      <c r="INI101" s="219"/>
      <c r="INJ101" s="219"/>
      <c r="INK101" s="219"/>
      <c r="INL101" s="219"/>
      <c r="INM101" s="219"/>
      <c r="INN101" s="219"/>
      <c r="INO101" s="219"/>
      <c r="INP101" s="219"/>
      <c r="INQ101" s="219"/>
      <c r="INR101" s="219"/>
      <c r="INS101" s="219"/>
      <c r="INT101" s="219"/>
      <c r="INU101" s="219"/>
      <c r="INV101" s="219"/>
      <c r="INW101" s="219"/>
      <c r="INX101" s="219"/>
      <c r="INY101" s="219"/>
      <c r="INZ101" s="219"/>
      <c r="IOA101" s="219"/>
      <c r="IOB101" s="219"/>
      <c r="IOC101" s="219"/>
      <c r="IOD101" s="219"/>
      <c r="IOE101" s="219"/>
      <c r="IOF101" s="219"/>
      <c r="IOG101" s="219"/>
      <c r="IOH101" s="219"/>
      <c r="IOI101" s="219"/>
      <c r="IOJ101" s="219"/>
      <c r="IOK101" s="219"/>
      <c r="IOL101" s="219"/>
      <c r="IOM101" s="219"/>
      <c r="ION101" s="219"/>
      <c r="IOO101" s="219"/>
      <c r="IOP101" s="219"/>
      <c r="IOQ101" s="219"/>
      <c r="IOR101" s="219"/>
      <c r="IOS101" s="219"/>
      <c r="IOT101" s="219"/>
      <c r="IOU101" s="219"/>
      <c r="IOV101" s="219"/>
      <c r="IOW101" s="219"/>
      <c r="IOX101" s="219"/>
      <c r="IOY101" s="219"/>
      <c r="IOZ101" s="219"/>
      <c r="IPA101" s="219"/>
      <c r="IPB101" s="219"/>
      <c r="IPC101" s="219"/>
      <c r="IPD101" s="219"/>
      <c r="IPE101" s="219"/>
      <c r="IPF101" s="219"/>
      <c r="IPG101" s="219"/>
      <c r="IPH101" s="219"/>
      <c r="IPI101" s="219"/>
      <c r="IPJ101" s="219"/>
      <c r="IPK101" s="219"/>
      <c r="IPL101" s="219"/>
      <c r="IPM101" s="219"/>
      <c r="IPN101" s="219"/>
      <c r="IPO101" s="219"/>
      <c r="IPP101" s="219"/>
      <c r="IPQ101" s="219"/>
      <c r="IPR101" s="219"/>
      <c r="IPS101" s="219"/>
      <c r="IPT101" s="219"/>
      <c r="IPU101" s="219"/>
      <c r="IPV101" s="219"/>
      <c r="IPW101" s="219"/>
      <c r="IPX101" s="219"/>
      <c r="IPY101" s="219"/>
      <c r="IPZ101" s="219"/>
      <c r="IQA101" s="219"/>
      <c r="IQB101" s="219"/>
      <c r="IQC101" s="219"/>
      <c r="IQD101" s="219"/>
      <c r="IQE101" s="219"/>
      <c r="IQF101" s="219"/>
      <c r="IQG101" s="219"/>
      <c r="IQH101" s="219"/>
      <c r="IQI101" s="219"/>
      <c r="IQJ101" s="219"/>
      <c r="IQK101" s="219"/>
      <c r="IQL101" s="219"/>
      <c r="IQM101" s="219"/>
      <c r="IQN101" s="219"/>
      <c r="IQO101" s="219"/>
      <c r="IQP101" s="219"/>
      <c r="IQQ101" s="219"/>
      <c r="IQR101" s="219"/>
      <c r="IQS101" s="219"/>
      <c r="IQT101" s="219"/>
      <c r="IQU101" s="219"/>
      <c r="IQV101" s="219"/>
      <c r="IQW101" s="219"/>
      <c r="IQX101" s="219"/>
      <c r="IQY101" s="219"/>
      <c r="IQZ101" s="219"/>
      <c r="IRA101" s="219"/>
      <c r="IRB101" s="219"/>
      <c r="IRC101" s="219"/>
      <c r="IRD101" s="219"/>
      <c r="IRE101" s="219"/>
      <c r="IRF101" s="219"/>
      <c r="IRG101" s="219"/>
      <c r="IRH101" s="219"/>
      <c r="IRI101" s="219"/>
      <c r="IRJ101" s="219"/>
      <c r="IRK101" s="219"/>
      <c r="IRL101" s="219"/>
      <c r="IRM101" s="219"/>
      <c r="IRN101" s="219"/>
      <c r="IRO101" s="219"/>
      <c r="IRP101" s="219"/>
      <c r="IRQ101" s="219"/>
      <c r="IRR101" s="219"/>
      <c r="IRS101" s="219"/>
      <c r="IRT101" s="219"/>
      <c r="IRU101" s="219"/>
      <c r="IRV101" s="219"/>
      <c r="IRW101" s="219"/>
      <c r="IRX101" s="219"/>
      <c r="IRY101" s="219"/>
      <c r="IRZ101" s="219"/>
      <c r="ISA101" s="219"/>
      <c r="ISB101" s="219"/>
      <c r="ISC101" s="219"/>
      <c r="ISD101" s="219"/>
      <c r="ISE101" s="219"/>
      <c r="ISF101" s="219"/>
      <c r="ISG101" s="219"/>
      <c r="ISH101" s="219"/>
      <c r="ISI101" s="219"/>
      <c r="ISJ101" s="219"/>
      <c r="ISK101" s="219"/>
      <c r="ISL101" s="219"/>
      <c r="ISM101" s="219"/>
      <c r="ISN101" s="219"/>
      <c r="ISO101" s="219"/>
      <c r="ISP101" s="219"/>
      <c r="ISQ101" s="219"/>
      <c r="ISR101" s="219"/>
      <c r="ISS101" s="219"/>
      <c r="IST101" s="219"/>
      <c r="ISU101" s="219"/>
      <c r="ISV101" s="219"/>
      <c r="ISW101" s="219"/>
      <c r="ISX101" s="219"/>
      <c r="ISY101" s="219"/>
      <c r="ISZ101" s="219"/>
      <c r="ITA101" s="219"/>
      <c r="ITB101" s="219"/>
      <c r="ITC101" s="219"/>
      <c r="ITD101" s="219"/>
      <c r="ITE101" s="219"/>
      <c r="ITF101" s="219"/>
      <c r="ITG101" s="219"/>
      <c r="ITH101" s="219"/>
      <c r="ITI101" s="219"/>
      <c r="ITJ101" s="219"/>
      <c r="ITK101" s="219"/>
      <c r="ITL101" s="219"/>
      <c r="ITM101" s="219"/>
      <c r="ITN101" s="219"/>
      <c r="ITO101" s="219"/>
      <c r="ITP101" s="219"/>
      <c r="ITQ101" s="219"/>
      <c r="ITR101" s="219"/>
      <c r="ITS101" s="219"/>
      <c r="ITT101" s="219"/>
      <c r="ITU101" s="219"/>
      <c r="ITV101" s="219"/>
      <c r="ITW101" s="219"/>
      <c r="ITX101" s="219"/>
      <c r="ITY101" s="219"/>
      <c r="ITZ101" s="219"/>
      <c r="IUA101" s="219"/>
      <c r="IUB101" s="219"/>
      <c r="IUC101" s="219"/>
      <c r="IUD101" s="219"/>
      <c r="IUE101" s="219"/>
      <c r="IUF101" s="219"/>
      <c r="IUG101" s="219"/>
      <c r="IUH101" s="219"/>
      <c r="IUI101" s="219"/>
      <c r="IUJ101" s="219"/>
      <c r="IUK101" s="219"/>
      <c r="IUL101" s="219"/>
      <c r="IUM101" s="219"/>
      <c r="IUN101" s="219"/>
      <c r="IUO101" s="219"/>
      <c r="IUP101" s="219"/>
      <c r="IUQ101" s="219"/>
      <c r="IUR101" s="219"/>
      <c r="IUS101" s="219"/>
      <c r="IUT101" s="219"/>
      <c r="IUU101" s="219"/>
      <c r="IUV101" s="219"/>
      <c r="IUW101" s="219"/>
      <c r="IUX101" s="219"/>
      <c r="IUY101" s="219"/>
      <c r="IUZ101" s="219"/>
      <c r="IVA101" s="219"/>
      <c r="IVB101" s="219"/>
      <c r="IVC101" s="219"/>
      <c r="IVD101" s="219"/>
      <c r="IVE101" s="219"/>
      <c r="IVF101" s="219"/>
      <c r="IVG101" s="219"/>
      <c r="IVH101" s="219"/>
      <c r="IVI101" s="219"/>
      <c r="IVJ101" s="219"/>
      <c r="IVK101" s="219"/>
      <c r="IVL101" s="219"/>
      <c r="IVM101" s="219"/>
      <c r="IVN101" s="219"/>
      <c r="IVO101" s="219"/>
      <c r="IVP101" s="219"/>
      <c r="IVQ101" s="219"/>
      <c r="IVR101" s="219"/>
      <c r="IVS101" s="219"/>
      <c r="IVT101" s="219"/>
      <c r="IVU101" s="219"/>
      <c r="IVV101" s="219"/>
      <c r="IVW101" s="219"/>
      <c r="IVX101" s="219"/>
      <c r="IVY101" s="219"/>
      <c r="IVZ101" s="219"/>
      <c r="IWA101" s="219"/>
      <c r="IWB101" s="219"/>
      <c r="IWC101" s="219"/>
      <c r="IWD101" s="219"/>
      <c r="IWE101" s="219"/>
      <c r="IWF101" s="219"/>
      <c r="IWG101" s="219"/>
      <c r="IWH101" s="219"/>
      <c r="IWI101" s="219"/>
      <c r="IWJ101" s="219"/>
      <c r="IWK101" s="219"/>
      <c r="IWL101" s="219"/>
      <c r="IWM101" s="219"/>
      <c r="IWN101" s="219"/>
      <c r="IWO101" s="219"/>
      <c r="IWP101" s="219"/>
      <c r="IWQ101" s="219"/>
      <c r="IWR101" s="219"/>
      <c r="IWS101" s="219"/>
      <c r="IWT101" s="219"/>
      <c r="IWU101" s="219"/>
      <c r="IWV101" s="219"/>
      <c r="IWW101" s="219"/>
      <c r="IWX101" s="219"/>
      <c r="IWY101" s="219"/>
      <c r="IWZ101" s="219"/>
      <c r="IXA101" s="219"/>
      <c r="IXB101" s="219"/>
      <c r="IXC101" s="219"/>
      <c r="IXD101" s="219"/>
      <c r="IXE101" s="219"/>
      <c r="IXF101" s="219"/>
      <c r="IXG101" s="219"/>
      <c r="IXH101" s="219"/>
      <c r="IXI101" s="219"/>
      <c r="IXJ101" s="219"/>
      <c r="IXK101" s="219"/>
      <c r="IXL101" s="219"/>
      <c r="IXM101" s="219"/>
      <c r="IXN101" s="219"/>
      <c r="IXO101" s="219"/>
      <c r="IXP101" s="219"/>
      <c r="IXQ101" s="219"/>
      <c r="IXR101" s="219"/>
      <c r="IXS101" s="219"/>
      <c r="IXT101" s="219"/>
      <c r="IXU101" s="219"/>
      <c r="IXV101" s="219"/>
      <c r="IXW101" s="219"/>
      <c r="IXX101" s="219"/>
      <c r="IXY101" s="219"/>
      <c r="IXZ101" s="219"/>
      <c r="IYA101" s="219"/>
      <c r="IYB101" s="219"/>
      <c r="IYC101" s="219"/>
      <c r="IYD101" s="219"/>
      <c r="IYE101" s="219"/>
      <c r="IYF101" s="219"/>
      <c r="IYG101" s="219"/>
      <c r="IYH101" s="219"/>
      <c r="IYI101" s="219"/>
      <c r="IYJ101" s="219"/>
      <c r="IYK101" s="219"/>
      <c r="IYL101" s="219"/>
      <c r="IYM101" s="219"/>
      <c r="IYN101" s="219"/>
      <c r="IYO101" s="219"/>
      <c r="IYP101" s="219"/>
      <c r="IYQ101" s="219"/>
      <c r="IYR101" s="219"/>
      <c r="IYS101" s="219"/>
      <c r="IYT101" s="219"/>
      <c r="IYU101" s="219"/>
      <c r="IYV101" s="219"/>
      <c r="IYW101" s="219"/>
      <c r="IYX101" s="219"/>
      <c r="IYY101" s="219"/>
      <c r="IYZ101" s="219"/>
      <c r="IZA101" s="219"/>
      <c r="IZB101" s="219"/>
      <c r="IZC101" s="219"/>
      <c r="IZD101" s="219"/>
      <c r="IZE101" s="219"/>
      <c r="IZF101" s="219"/>
      <c r="IZG101" s="219"/>
      <c r="IZH101" s="219"/>
      <c r="IZI101" s="219"/>
      <c r="IZJ101" s="219"/>
      <c r="IZK101" s="219"/>
      <c r="IZL101" s="219"/>
      <c r="IZM101" s="219"/>
      <c r="IZN101" s="219"/>
      <c r="IZO101" s="219"/>
      <c r="IZP101" s="219"/>
      <c r="IZQ101" s="219"/>
      <c r="IZR101" s="219"/>
      <c r="IZS101" s="219"/>
      <c r="IZT101" s="219"/>
      <c r="IZU101" s="219"/>
      <c r="IZV101" s="219"/>
      <c r="IZW101" s="219"/>
      <c r="IZX101" s="219"/>
      <c r="IZY101" s="219"/>
      <c r="IZZ101" s="219"/>
      <c r="JAA101" s="219"/>
      <c r="JAB101" s="219"/>
      <c r="JAC101" s="219"/>
      <c r="JAD101" s="219"/>
      <c r="JAE101" s="219"/>
      <c r="JAF101" s="219"/>
      <c r="JAG101" s="219"/>
      <c r="JAH101" s="219"/>
      <c r="JAI101" s="219"/>
      <c r="JAJ101" s="219"/>
      <c r="JAK101" s="219"/>
      <c r="JAL101" s="219"/>
      <c r="JAM101" s="219"/>
      <c r="JAN101" s="219"/>
      <c r="JAO101" s="219"/>
      <c r="JAP101" s="219"/>
      <c r="JAQ101" s="219"/>
      <c r="JAR101" s="219"/>
      <c r="JAS101" s="219"/>
      <c r="JAT101" s="219"/>
      <c r="JAU101" s="219"/>
      <c r="JAV101" s="219"/>
      <c r="JAW101" s="219"/>
      <c r="JAX101" s="219"/>
      <c r="JAY101" s="219"/>
      <c r="JAZ101" s="219"/>
      <c r="JBA101" s="219"/>
      <c r="JBB101" s="219"/>
      <c r="JBC101" s="219"/>
      <c r="JBD101" s="219"/>
      <c r="JBE101" s="219"/>
      <c r="JBF101" s="219"/>
      <c r="JBG101" s="219"/>
      <c r="JBH101" s="219"/>
      <c r="JBI101" s="219"/>
      <c r="JBJ101" s="219"/>
      <c r="JBK101" s="219"/>
      <c r="JBL101" s="219"/>
      <c r="JBM101" s="219"/>
      <c r="JBN101" s="219"/>
      <c r="JBO101" s="219"/>
      <c r="JBP101" s="219"/>
      <c r="JBQ101" s="219"/>
      <c r="JBR101" s="219"/>
      <c r="JBS101" s="219"/>
      <c r="JBT101" s="219"/>
      <c r="JBU101" s="219"/>
      <c r="JBV101" s="219"/>
      <c r="JBW101" s="219"/>
      <c r="JBX101" s="219"/>
      <c r="JBY101" s="219"/>
      <c r="JBZ101" s="219"/>
      <c r="JCA101" s="219"/>
      <c r="JCB101" s="219"/>
      <c r="JCC101" s="219"/>
      <c r="JCD101" s="219"/>
      <c r="JCE101" s="219"/>
      <c r="JCF101" s="219"/>
      <c r="JCG101" s="219"/>
      <c r="JCH101" s="219"/>
      <c r="JCI101" s="219"/>
      <c r="JCJ101" s="219"/>
      <c r="JCK101" s="219"/>
      <c r="JCL101" s="219"/>
      <c r="JCM101" s="219"/>
      <c r="JCN101" s="219"/>
      <c r="JCO101" s="219"/>
      <c r="JCP101" s="219"/>
      <c r="JCQ101" s="219"/>
      <c r="JCR101" s="219"/>
      <c r="JCS101" s="219"/>
      <c r="JCT101" s="219"/>
      <c r="JCU101" s="219"/>
      <c r="JCV101" s="219"/>
      <c r="JCW101" s="219"/>
      <c r="JCX101" s="219"/>
      <c r="JCY101" s="219"/>
      <c r="JCZ101" s="219"/>
      <c r="JDA101" s="219"/>
      <c r="JDB101" s="219"/>
      <c r="JDC101" s="219"/>
      <c r="JDD101" s="219"/>
      <c r="JDE101" s="219"/>
      <c r="JDF101" s="219"/>
      <c r="JDG101" s="219"/>
      <c r="JDH101" s="219"/>
      <c r="JDI101" s="219"/>
      <c r="JDJ101" s="219"/>
      <c r="JDK101" s="219"/>
      <c r="JDL101" s="219"/>
      <c r="JDM101" s="219"/>
      <c r="JDN101" s="219"/>
      <c r="JDO101" s="219"/>
      <c r="JDP101" s="219"/>
      <c r="JDQ101" s="219"/>
      <c r="JDR101" s="219"/>
      <c r="JDS101" s="219"/>
      <c r="JDT101" s="219"/>
      <c r="JDU101" s="219"/>
      <c r="JDV101" s="219"/>
      <c r="JDW101" s="219"/>
      <c r="JDX101" s="219"/>
      <c r="JDY101" s="219"/>
      <c r="JDZ101" s="219"/>
      <c r="JEA101" s="219"/>
      <c r="JEB101" s="219"/>
      <c r="JEC101" s="219"/>
      <c r="JED101" s="219"/>
      <c r="JEE101" s="219"/>
      <c r="JEF101" s="219"/>
      <c r="JEG101" s="219"/>
      <c r="JEH101" s="219"/>
      <c r="JEI101" s="219"/>
      <c r="JEJ101" s="219"/>
      <c r="JEK101" s="219"/>
      <c r="JEL101" s="219"/>
      <c r="JEM101" s="219"/>
      <c r="JEN101" s="219"/>
      <c r="JEO101" s="219"/>
      <c r="JEP101" s="219"/>
      <c r="JEQ101" s="219"/>
      <c r="JER101" s="219"/>
      <c r="JES101" s="219"/>
      <c r="JET101" s="219"/>
      <c r="JEU101" s="219"/>
      <c r="JEV101" s="219"/>
      <c r="JEW101" s="219"/>
      <c r="JEX101" s="219"/>
      <c r="JEY101" s="219"/>
      <c r="JEZ101" s="219"/>
      <c r="JFA101" s="219"/>
      <c r="JFB101" s="219"/>
      <c r="JFC101" s="219"/>
      <c r="JFD101" s="219"/>
      <c r="JFE101" s="219"/>
      <c r="JFF101" s="219"/>
      <c r="JFG101" s="219"/>
      <c r="JFH101" s="219"/>
      <c r="JFI101" s="219"/>
      <c r="JFJ101" s="219"/>
      <c r="JFK101" s="219"/>
      <c r="JFL101" s="219"/>
      <c r="JFM101" s="219"/>
      <c r="JFN101" s="219"/>
      <c r="JFO101" s="219"/>
      <c r="JFP101" s="219"/>
      <c r="JFQ101" s="219"/>
      <c r="JFR101" s="219"/>
      <c r="JFS101" s="219"/>
      <c r="JFT101" s="219"/>
      <c r="JFU101" s="219"/>
      <c r="JFV101" s="219"/>
      <c r="JFW101" s="219"/>
      <c r="JFX101" s="219"/>
      <c r="JFY101" s="219"/>
      <c r="JFZ101" s="219"/>
      <c r="JGA101" s="219"/>
      <c r="JGB101" s="219"/>
      <c r="JGC101" s="219"/>
      <c r="JGD101" s="219"/>
      <c r="JGE101" s="219"/>
      <c r="JGF101" s="219"/>
      <c r="JGG101" s="219"/>
      <c r="JGH101" s="219"/>
      <c r="JGI101" s="219"/>
      <c r="JGJ101" s="219"/>
      <c r="JGK101" s="219"/>
      <c r="JGL101" s="219"/>
      <c r="JGM101" s="219"/>
      <c r="JGN101" s="219"/>
      <c r="JGO101" s="219"/>
      <c r="JGP101" s="219"/>
      <c r="JGQ101" s="219"/>
      <c r="JGR101" s="219"/>
      <c r="JGS101" s="219"/>
      <c r="JGT101" s="219"/>
      <c r="JGU101" s="219"/>
      <c r="JGV101" s="219"/>
      <c r="JGW101" s="219"/>
      <c r="JGX101" s="219"/>
      <c r="JGY101" s="219"/>
      <c r="JGZ101" s="219"/>
      <c r="JHA101" s="219"/>
      <c r="JHB101" s="219"/>
      <c r="JHC101" s="219"/>
      <c r="JHD101" s="219"/>
      <c r="JHE101" s="219"/>
      <c r="JHF101" s="219"/>
      <c r="JHG101" s="219"/>
      <c r="JHH101" s="219"/>
      <c r="JHI101" s="219"/>
      <c r="JHJ101" s="219"/>
      <c r="JHK101" s="219"/>
      <c r="JHL101" s="219"/>
      <c r="JHM101" s="219"/>
      <c r="JHN101" s="219"/>
      <c r="JHO101" s="219"/>
      <c r="JHP101" s="219"/>
      <c r="JHQ101" s="219"/>
      <c r="JHR101" s="219"/>
      <c r="JHS101" s="219"/>
      <c r="JHT101" s="219"/>
      <c r="JHU101" s="219"/>
      <c r="JHV101" s="219"/>
      <c r="JHW101" s="219"/>
      <c r="JHX101" s="219"/>
      <c r="JHY101" s="219"/>
      <c r="JHZ101" s="219"/>
      <c r="JIA101" s="219"/>
      <c r="JIB101" s="219"/>
      <c r="JIC101" s="219"/>
      <c r="JID101" s="219"/>
      <c r="JIE101" s="219"/>
      <c r="JIF101" s="219"/>
      <c r="JIG101" s="219"/>
      <c r="JIH101" s="219"/>
      <c r="JII101" s="219"/>
      <c r="JIJ101" s="219"/>
      <c r="JIK101" s="219"/>
      <c r="JIL101" s="219"/>
      <c r="JIM101" s="219"/>
      <c r="JIN101" s="219"/>
      <c r="JIO101" s="219"/>
      <c r="JIP101" s="219"/>
      <c r="JIQ101" s="219"/>
      <c r="JIR101" s="219"/>
      <c r="JIS101" s="219"/>
      <c r="JIT101" s="219"/>
      <c r="JIU101" s="219"/>
      <c r="JIV101" s="219"/>
      <c r="JIW101" s="219"/>
      <c r="JIX101" s="219"/>
      <c r="JIY101" s="219"/>
      <c r="JIZ101" s="219"/>
      <c r="JJA101" s="219"/>
      <c r="JJB101" s="219"/>
      <c r="JJC101" s="219"/>
      <c r="JJD101" s="219"/>
      <c r="JJE101" s="219"/>
      <c r="JJF101" s="219"/>
      <c r="JJG101" s="219"/>
      <c r="JJH101" s="219"/>
      <c r="JJI101" s="219"/>
      <c r="JJJ101" s="219"/>
      <c r="JJK101" s="219"/>
      <c r="JJL101" s="219"/>
      <c r="JJM101" s="219"/>
      <c r="JJN101" s="219"/>
      <c r="JJO101" s="219"/>
      <c r="JJP101" s="219"/>
      <c r="JJQ101" s="219"/>
      <c r="JJR101" s="219"/>
      <c r="JJS101" s="219"/>
      <c r="JJT101" s="219"/>
      <c r="JJU101" s="219"/>
      <c r="JJV101" s="219"/>
      <c r="JJW101" s="219"/>
      <c r="JJX101" s="219"/>
      <c r="JJY101" s="219"/>
      <c r="JJZ101" s="219"/>
      <c r="JKA101" s="219"/>
      <c r="JKB101" s="219"/>
      <c r="JKC101" s="219"/>
      <c r="JKD101" s="219"/>
      <c r="JKE101" s="219"/>
      <c r="JKF101" s="219"/>
      <c r="JKG101" s="219"/>
      <c r="JKH101" s="219"/>
      <c r="JKI101" s="219"/>
      <c r="JKJ101" s="219"/>
      <c r="JKK101" s="219"/>
      <c r="JKL101" s="219"/>
      <c r="JKM101" s="219"/>
      <c r="JKN101" s="219"/>
      <c r="JKO101" s="219"/>
      <c r="JKP101" s="219"/>
      <c r="JKQ101" s="219"/>
      <c r="JKR101" s="219"/>
      <c r="JKS101" s="219"/>
      <c r="JKT101" s="219"/>
      <c r="JKU101" s="219"/>
      <c r="JKV101" s="219"/>
      <c r="JKW101" s="219"/>
      <c r="JKX101" s="219"/>
      <c r="JKY101" s="219"/>
      <c r="JKZ101" s="219"/>
      <c r="JLA101" s="219"/>
      <c r="JLB101" s="219"/>
      <c r="JLC101" s="219"/>
      <c r="JLD101" s="219"/>
      <c r="JLE101" s="219"/>
      <c r="JLF101" s="219"/>
      <c r="JLG101" s="219"/>
      <c r="JLH101" s="219"/>
      <c r="JLI101" s="219"/>
      <c r="JLJ101" s="219"/>
      <c r="JLK101" s="219"/>
      <c r="JLL101" s="219"/>
      <c r="JLM101" s="219"/>
      <c r="JLN101" s="219"/>
      <c r="JLO101" s="219"/>
      <c r="JLP101" s="219"/>
      <c r="JLQ101" s="219"/>
      <c r="JLR101" s="219"/>
      <c r="JLS101" s="219"/>
      <c r="JLT101" s="219"/>
      <c r="JLU101" s="219"/>
      <c r="JLV101" s="219"/>
      <c r="JLW101" s="219"/>
      <c r="JLX101" s="219"/>
      <c r="JLY101" s="219"/>
      <c r="JLZ101" s="219"/>
      <c r="JMA101" s="219"/>
      <c r="JMB101" s="219"/>
      <c r="JMC101" s="219"/>
      <c r="JMD101" s="219"/>
      <c r="JME101" s="219"/>
      <c r="JMF101" s="219"/>
      <c r="JMG101" s="219"/>
      <c r="JMH101" s="219"/>
      <c r="JMI101" s="219"/>
      <c r="JMJ101" s="219"/>
      <c r="JMK101" s="219"/>
      <c r="JML101" s="219"/>
      <c r="JMM101" s="219"/>
      <c r="JMN101" s="219"/>
      <c r="JMO101" s="219"/>
      <c r="JMP101" s="219"/>
      <c r="JMQ101" s="219"/>
      <c r="JMR101" s="219"/>
      <c r="JMS101" s="219"/>
      <c r="JMT101" s="219"/>
      <c r="JMU101" s="219"/>
      <c r="JMV101" s="219"/>
      <c r="JMW101" s="219"/>
      <c r="JMX101" s="219"/>
      <c r="JMY101" s="219"/>
      <c r="JMZ101" s="219"/>
      <c r="JNA101" s="219"/>
      <c r="JNB101" s="219"/>
      <c r="JNC101" s="219"/>
      <c r="JND101" s="219"/>
      <c r="JNE101" s="219"/>
      <c r="JNF101" s="219"/>
      <c r="JNG101" s="219"/>
      <c r="JNH101" s="219"/>
      <c r="JNI101" s="219"/>
      <c r="JNJ101" s="219"/>
      <c r="JNK101" s="219"/>
      <c r="JNL101" s="219"/>
      <c r="JNM101" s="219"/>
      <c r="JNN101" s="219"/>
      <c r="JNO101" s="219"/>
      <c r="JNP101" s="219"/>
      <c r="JNQ101" s="219"/>
      <c r="JNR101" s="219"/>
      <c r="JNS101" s="219"/>
      <c r="JNT101" s="219"/>
      <c r="JNU101" s="219"/>
      <c r="JNV101" s="219"/>
      <c r="JNW101" s="219"/>
      <c r="JNX101" s="219"/>
      <c r="JNY101" s="219"/>
      <c r="JNZ101" s="219"/>
      <c r="JOA101" s="219"/>
      <c r="JOB101" s="219"/>
      <c r="JOC101" s="219"/>
      <c r="JOD101" s="219"/>
      <c r="JOE101" s="219"/>
      <c r="JOF101" s="219"/>
      <c r="JOG101" s="219"/>
      <c r="JOH101" s="219"/>
      <c r="JOI101" s="219"/>
      <c r="JOJ101" s="219"/>
      <c r="JOK101" s="219"/>
      <c r="JOL101" s="219"/>
      <c r="JOM101" s="219"/>
      <c r="JON101" s="219"/>
      <c r="JOO101" s="219"/>
      <c r="JOP101" s="219"/>
      <c r="JOQ101" s="219"/>
      <c r="JOR101" s="219"/>
      <c r="JOS101" s="219"/>
      <c r="JOT101" s="219"/>
      <c r="JOU101" s="219"/>
      <c r="JOV101" s="219"/>
      <c r="JOW101" s="219"/>
      <c r="JOX101" s="219"/>
      <c r="JOY101" s="219"/>
      <c r="JOZ101" s="219"/>
      <c r="JPA101" s="219"/>
      <c r="JPB101" s="219"/>
      <c r="JPC101" s="219"/>
      <c r="JPD101" s="219"/>
      <c r="JPE101" s="219"/>
      <c r="JPF101" s="219"/>
      <c r="JPG101" s="219"/>
      <c r="JPH101" s="219"/>
      <c r="JPI101" s="219"/>
      <c r="JPJ101" s="219"/>
      <c r="JPK101" s="219"/>
      <c r="JPL101" s="219"/>
      <c r="JPM101" s="219"/>
      <c r="JPN101" s="219"/>
      <c r="JPO101" s="219"/>
      <c r="JPP101" s="219"/>
      <c r="JPQ101" s="219"/>
      <c r="JPR101" s="219"/>
      <c r="JPS101" s="219"/>
      <c r="JPT101" s="219"/>
      <c r="JPU101" s="219"/>
      <c r="JPV101" s="219"/>
      <c r="JPW101" s="219"/>
      <c r="JPX101" s="219"/>
      <c r="JPY101" s="219"/>
      <c r="JPZ101" s="219"/>
      <c r="JQA101" s="219"/>
      <c r="JQB101" s="219"/>
      <c r="JQC101" s="219"/>
      <c r="JQD101" s="219"/>
      <c r="JQE101" s="219"/>
      <c r="JQF101" s="219"/>
      <c r="JQG101" s="219"/>
      <c r="JQH101" s="219"/>
      <c r="JQI101" s="219"/>
      <c r="JQJ101" s="219"/>
      <c r="JQK101" s="219"/>
      <c r="JQL101" s="219"/>
      <c r="JQM101" s="219"/>
      <c r="JQN101" s="219"/>
      <c r="JQO101" s="219"/>
      <c r="JQP101" s="219"/>
      <c r="JQQ101" s="219"/>
      <c r="JQR101" s="219"/>
      <c r="JQS101" s="219"/>
      <c r="JQT101" s="219"/>
      <c r="JQU101" s="219"/>
      <c r="JQV101" s="219"/>
      <c r="JQW101" s="219"/>
      <c r="JQX101" s="219"/>
      <c r="JQY101" s="219"/>
      <c r="JQZ101" s="219"/>
      <c r="JRA101" s="219"/>
      <c r="JRB101" s="219"/>
      <c r="JRC101" s="219"/>
      <c r="JRD101" s="219"/>
      <c r="JRE101" s="219"/>
      <c r="JRF101" s="219"/>
      <c r="JRG101" s="219"/>
      <c r="JRH101" s="219"/>
      <c r="JRI101" s="219"/>
      <c r="JRJ101" s="219"/>
      <c r="JRK101" s="219"/>
      <c r="JRL101" s="219"/>
      <c r="JRM101" s="219"/>
      <c r="JRN101" s="219"/>
      <c r="JRO101" s="219"/>
      <c r="JRP101" s="219"/>
      <c r="JRQ101" s="219"/>
      <c r="JRR101" s="219"/>
      <c r="JRS101" s="219"/>
      <c r="JRT101" s="219"/>
      <c r="JRU101" s="219"/>
      <c r="JRV101" s="219"/>
      <c r="JRW101" s="219"/>
      <c r="JRX101" s="219"/>
      <c r="JRY101" s="219"/>
      <c r="JRZ101" s="219"/>
      <c r="JSA101" s="219"/>
      <c r="JSB101" s="219"/>
      <c r="JSC101" s="219"/>
      <c r="JSD101" s="219"/>
      <c r="JSE101" s="219"/>
      <c r="JSF101" s="219"/>
      <c r="JSG101" s="219"/>
      <c r="JSH101" s="219"/>
      <c r="JSI101" s="219"/>
      <c r="JSJ101" s="219"/>
      <c r="JSK101" s="219"/>
      <c r="JSL101" s="219"/>
      <c r="JSM101" s="219"/>
      <c r="JSN101" s="219"/>
      <c r="JSO101" s="219"/>
      <c r="JSP101" s="219"/>
      <c r="JSQ101" s="219"/>
      <c r="JSR101" s="219"/>
      <c r="JSS101" s="219"/>
      <c r="JST101" s="219"/>
      <c r="JSU101" s="219"/>
      <c r="JSV101" s="219"/>
      <c r="JSW101" s="219"/>
      <c r="JSX101" s="219"/>
      <c r="JSY101" s="219"/>
      <c r="JSZ101" s="219"/>
      <c r="JTA101" s="219"/>
      <c r="JTB101" s="219"/>
      <c r="JTC101" s="219"/>
      <c r="JTD101" s="219"/>
      <c r="JTE101" s="219"/>
      <c r="JTF101" s="219"/>
      <c r="JTG101" s="219"/>
      <c r="JTH101" s="219"/>
      <c r="JTI101" s="219"/>
      <c r="JTJ101" s="219"/>
      <c r="JTK101" s="219"/>
      <c r="JTL101" s="219"/>
      <c r="JTM101" s="219"/>
      <c r="JTN101" s="219"/>
      <c r="JTO101" s="219"/>
      <c r="JTP101" s="219"/>
      <c r="JTQ101" s="219"/>
      <c r="JTR101" s="219"/>
      <c r="JTS101" s="219"/>
      <c r="JTT101" s="219"/>
      <c r="JTU101" s="219"/>
      <c r="JTV101" s="219"/>
      <c r="JTW101" s="219"/>
      <c r="JTX101" s="219"/>
      <c r="JTY101" s="219"/>
      <c r="JTZ101" s="219"/>
      <c r="JUA101" s="219"/>
      <c r="JUB101" s="219"/>
      <c r="JUC101" s="219"/>
      <c r="JUD101" s="219"/>
      <c r="JUE101" s="219"/>
      <c r="JUF101" s="219"/>
      <c r="JUG101" s="219"/>
      <c r="JUH101" s="219"/>
      <c r="JUI101" s="219"/>
      <c r="JUJ101" s="219"/>
      <c r="JUK101" s="219"/>
      <c r="JUL101" s="219"/>
      <c r="JUM101" s="219"/>
      <c r="JUN101" s="219"/>
      <c r="JUO101" s="219"/>
      <c r="JUP101" s="219"/>
      <c r="JUQ101" s="219"/>
      <c r="JUR101" s="219"/>
      <c r="JUS101" s="219"/>
      <c r="JUT101" s="219"/>
      <c r="JUU101" s="219"/>
      <c r="JUV101" s="219"/>
      <c r="JUW101" s="219"/>
      <c r="JUX101" s="219"/>
      <c r="JUY101" s="219"/>
      <c r="JUZ101" s="219"/>
      <c r="JVA101" s="219"/>
      <c r="JVB101" s="219"/>
      <c r="JVC101" s="219"/>
      <c r="JVD101" s="219"/>
      <c r="JVE101" s="219"/>
      <c r="JVF101" s="219"/>
      <c r="JVG101" s="219"/>
      <c r="JVH101" s="219"/>
      <c r="JVI101" s="219"/>
      <c r="JVJ101" s="219"/>
      <c r="JVK101" s="219"/>
      <c r="JVL101" s="219"/>
      <c r="JVM101" s="219"/>
      <c r="JVN101" s="219"/>
      <c r="JVO101" s="219"/>
      <c r="JVP101" s="219"/>
      <c r="JVQ101" s="219"/>
      <c r="JVR101" s="219"/>
      <c r="JVS101" s="219"/>
      <c r="JVT101" s="219"/>
      <c r="JVU101" s="219"/>
      <c r="JVV101" s="219"/>
      <c r="JVW101" s="219"/>
      <c r="JVX101" s="219"/>
      <c r="JVY101" s="219"/>
      <c r="JVZ101" s="219"/>
      <c r="JWA101" s="219"/>
      <c r="JWB101" s="219"/>
      <c r="JWC101" s="219"/>
      <c r="JWD101" s="219"/>
      <c r="JWE101" s="219"/>
      <c r="JWF101" s="219"/>
      <c r="JWG101" s="219"/>
      <c r="JWH101" s="219"/>
      <c r="JWI101" s="219"/>
      <c r="JWJ101" s="219"/>
      <c r="JWK101" s="219"/>
      <c r="JWL101" s="219"/>
      <c r="JWM101" s="219"/>
      <c r="JWN101" s="219"/>
      <c r="JWO101" s="219"/>
      <c r="JWP101" s="219"/>
      <c r="JWQ101" s="219"/>
      <c r="JWR101" s="219"/>
      <c r="JWS101" s="219"/>
      <c r="JWT101" s="219"/>
      <c r="JWU101" s="219"/>
      <c r="JWV101" s="219"/>
      <c r="JWW101" s="219"/>
      <c r="JWX101" s="219"/>
      <c r="JWY101" s="219"/>
      <c r="JWZ101" s="219"/>
      <c r="JXA101" s="219"/>
      <c r="JXB101" s="219"/>
      <c r="JXC101" s="219"/>
      <c r="JXD101" s="219"/>
      <c r="JXE101" s="219"/>
      <c r="JXF101" s="219"/>
      <c r="JXG101" s="219"/>
      <c r="JXH101" s="219"/>
      <c r="JXI101" s="219"/>
      <c r="JXJ101" s="219"/>
      <c r="JXK101" s="219"/>
      <c r="JXL101" s="219"/>
      <c r="JXM101" s="219"/>
      <c r="JXN101" s="219"/>
      <c r="JXO101" s="219"/>
      <c r="JXP101" s="219"/>
      <c r="JXQ101" s="219"/>
      <c r="JXR101" s="219"/>
      <c r="JXS101" s="219"/>
      <c r="JXT101" s="219"/>
      <c r="JXU101" s="219"/>
      <c r="JXV101" s="219"/>
      <c r="JXW101" s="219"/>
      <c r="JXX101" s="219"/>
      <c r="JXY101" s="219"/>
      <c r="JXZ101" s="219"/>
      <c r="JYA101" s="219"/>
      <c r="JYB101" s="219"/>
      <c r="JYC101" s="219"/>
      <c r="JYD101" s="219"/>
      <c r="JYE101" s="219"/>
      <c r="JYF101" s="219"/>
      <c r="JYG101" s="219"/>
      <c r="JYH101" s="219"/>
      <c r="JYI101" s="219"/>
      <c r="JYJ101" s="219"/>
      <c r="JYK101" s="219"/>
      <c r="JYL101" s="219"/>
      <c r="JYM101" s="219"/>
      <c r="JYN101" s="219"/>
      <c r="JYO101" s="219"/>
      <c r="JYP101" s="219"/>
      <c r="JYQ101" s="219"/>
      <c r="JYR101" s="219"/>
      <c r="JYS101" s="219"/>
      <c r="JYT101" s="219"/>
      <c r="JYU101" s="219"/>
      <c r="JYV101" s="219"/>
      <c r="JYW101" s="219"/>
      <c r="JYX101" s="219"/>
      <c r="JYY101" s="219"/>
      <c r="JYZ101" s="219"/>
      <c r="JZA101" s="219"/>
      <c r="JZB101" s="219"/>
      <c r="JZC101" s="219"/>
      <c r="JZD101" s="219"/>
      <c r="JZE101" s="219"/>
      <c r="JZF101" s="219"/>
      <c r="JZG101" s="219"/>
      <c r="JZH101" s="219"/>
      <c r="JZI101" s="219"/>
      <c r="JZJ101" s="219"/>
      <c r="JZK101" s="219"/>
      <c r="JZL101" s="219"/>
      <c r="JZM101" s="219"/>
      <c r="JZN101" s="219"/>
      <c r="JZO101" s="219"/>
      <c r="JZP101" s="219"/>
      <c r="JZQ101" s="219"/>
      <c r="JZR101" s="219"/>
      <c r="JZS101" s="219"/>
      <c r="JZT101" s="219"/>
      <c r="JZU101" s="219"/>
      <c r="JZV101" s="219"/>
      <c r="JZW101" s="219"/>
      <c r="JZX101" s="219"/>
      <c r="JZY101" s="219"/>
      <c r="JZZ101" s="219"/>
      <c r="KAA101" s="219"/>
      <c r="KAB101" s="219"/>
      <c r="KAC101" s="219"/>
      <c r="KAD101" s="219"/>
      <c r="KAE101" s="219"/>
      <c r="KAF101" s="219"/>
      <c r="KAG101" s="219"/>
      <c r="KAH101" s="219"/>
      <c r="KAI101" s="219"/>
      <c r="KAJ101" s="219"/>
      <c r="KAK101" s="219"/>
      <c r="KAL101" s="219"/>
      <c r="KAM101" s="219"/>
      <c r="KAN101" s="219"/>
      <c r="KAO101" s="219"/>
      <c r="KAP101" s="219"/>
      <c r="KAQ101" s="219"/>
      <c r="KAR101" s="219"/>
      <c r="KAS101" s="219"/>
      <c r="KAT101" s="219"/>
      <c r="KAU101" s="219"/>
      <c r="KAV101" s="219"/>
      <c r="KAW101" s="219"/>
      <c r="KAX101" s="219"/>
      <c r="KAY101" s="219"/>
      <c r="KAZ101" s="219"/>
      <c r="KBA101" s="219"/>
      <c r="KBB101" s="219"/>
      <c r="KBC101" s="219"/>
      <c r="KBD101" s="219"/>
      <c r="KBE101" s="219"/>
      <c r="KBF101" s="219"/>
      <c r="KBG101" s="219"/>
      <c r="KBH101" s="219"/>
      <c r="KBI101" s="219"/>
      <c r="KBJ101" s="219"/>
      <c r="KBK101" s="219"/>
      <c r="KBL101" s="219"/>
      <c r="KBM101" s="219"/>
      <c r="KBN101" s="219"/>
      <c r="KBO101" s="219"/>
      <c r="KBP101" s="219"/>
      <c r="KBQ101" s="219"/>
      <c r="KBR101" s="219"/>
      <c r="KBS101" s="219"/>
      <c r="KBT101" s="219"/>
      <c r="KBU101" s="219"/>
      <c r="KBV101" s="219"/>
      <c r="KBW101" s="219"/>
      <c r="KBX101" s="219"/>
      <c r="KBY101" s="219"/>
      <c r="KBZ101" s="219"/>
      <c r="KCA101" s="219"/>
      <c r="KCB101" s="219"/>
      <c r="KCC101" s="219"/>
      <c r="KCD101" s="219"/>
      <c r="KCE101" s="219"/>
      <c r="KCF101" s="219"/>
      <c r="KCG101" s="219"/>
      <c r="KCH101" s="219"/>
      <c r="KCI101" s="219"/>
      <c r="KCJ101" s="219"/>
      <c r="KCK101" s="219"/>
      <c r="KCL101" s="219"/>
      <c r="KCM101" s="219"/>
      <c r="KCN101" s="219"/>
      <c r="KCO101" s="219"/>
      <c r="KCP101" s="219"/>
      <c r="KCQ101" s="219"/>
      <c r="KCR101" s="219"/>
      <c r="KCS101" s="219"/>
      <c r="KCT101" s="219"/>
      <c r="KCU101" s="219"/>
      <c r="KCV101" s="219"/>
      <c r="KCW101" s="219"/>
      <c r="KCX101" s="219"/>
      <c r="KCY101" s="219"/>
      <c r="KCZ101" s="219"/>
      <c r="KDA101" s="219"/>
      <c r="KDB101" s="219"/>
      <c r="KDC101" s="219"/>
      <c r="KDD101" s="219"/>
      <c r="KDE101" s="219"/>
      <c r="KDF101" s="219"/>
      <c r="KDG101" s="219"/>
      <c r="KDH101" s="219"/>
      <c r="KDI101" s="219"/>
      <c r="KDJ101" s="219"/>
      <c r="KDK101" s="219"/>
      <c r="KDL101" s="219"/>
      <c r="KDM101" s="219"/>
      <c r="KDN101" s="219"/>
      <c r="KDO101" s="219"/>
      <c r="KDP101" s="219"/>
      <c r="KDQ101" s="219"/>
      <c r="KDR101" s="219"/>
      <c r="KDS101" s="219"/>
      <c r="KDT101" s="219"/>
      <c r="KDU101" s="219"/>
      <c r="KDV101" s="219"/>
      <c r="KDW101" s="219"/>
      <c r="KDX101" s="219"/>
      <c r="KDY101" s="219"/>
      <c r="KDZ101" s="219"/>
      <c r="KEA101" s="219"/>
      <c r="KEB101" s="219"/>
      <c r="KEC101" s="219"/>
      <c r="KED101" s="219"/>
      <c r="KEE101" s="219"/>
      <c r="KEF101" s="219"/>
      <c r="KEG101" s="219"/>
      <c r="KEH101" s="219"/>
      <c r="KEI101" s="219"/>
      <c r="KEJ101" s="219"/>
      <c r="KEK101" s="219"/>
      <c r="KEL101" s="219"/>
      <c r="KEM101" s="219"/>
      <c r="KEN101" s="219"/>
      <c r="KEO101" s="219"/>
      <c r="KEP101" s="219"/>
      <c r="KEQ101" s="219"/>
      <c r="KER101" s="219"/>
      <c r="KES101" s="219"/>
      <c r="KET101" s="219"/>
      <c r="KEU101" s="219"/>
      <c r="KEV101" s="219"/>
      <c r="KEW101" s="219"/>
      <c r="KEX101" s="219"/>
      <c r="KEY101" s="219"/>
      <c r="KEZ101" s="219"/>
      <c r="KFA101" s="219"/>
      <c r="KFB101" s="219"/>
      <c r="KFC101" s="219"/>
      <c r="KFD101" s="219"/>
      <c r="KFE101" s="219"/>
      <c r="KFF101" s="219"/>
      <c r="KFG101" s="219"/>
      <c r="KFH101" s="219"/>
      <c r="KFI101" s="219"/>
      <c r="KFJ101" s="219"/>
      <c r="KFK101" s="219"/>
      <c r="KFL101" s="219"/>
      <c r="KFM101" s="219"/>
      <c r="KFN101" s="219"/>
      <c r="KFO101" s="219"/>
      <c r="KFP101" s="219"/>
      <c r="KFQ101" s="219"/>
      <c r="KFR101" s="219"/>
      <c r="KFS101" s="219"/>
      <c r="KFT101" s="219"/>
      <c r="KFU101" s="219"/>
      <c r="KFV101" s="219"/>
      <c r="KFW101" s="219"/>
      <c r="KFX101" s="219"/>
      <c r="KFY101" s="219"/>
      <c r="KFZ101" s="219"/>
      <c r="KGA101" s="219"/>
      <c r="KGB101" s="219"/>
      <c r="KGC101" s="219"/>
      <c r="KGD101" s="219"/>
      <c r="KGE101" s="219"/>
      <c r="KGF101" s="219"/>
      <c r="KGG101" s="219"/>
      <c r="KGH101" s="219"/>
      <c r="KGI101" s="219"/>
      <c r="KGJ101" s="219"/>
      <c r="KGK101" s="219"/>
      <c r="KGL101" s="219"/>
      <c r="KGM101" s="219"/>
      <c r="KGN101" s="219"/>
      <c r="KGO101" s="219"/>
      <c r="KGP101" s="219"/>
      <c r="KGQ101" s="219"/>
      <c r="KGR101" s="219"/>
      <c r="KGS101" s="219"/>
      <c r="KGT101" s="219"/>
      <c r="KGU101" s="219"/>
      <c r="KGV101" s="219"/>
      <c r="KGW101" s="219"/>
      <c r="KGX101" s="219"/>
      <c r="KGY101" s="219"/>
      <c r="KGZ101" s="219"/>
      <c r="KHA101" s="219"/>
      <c r="KHB101" s="219"/>
      <c r="KHC101" s="219"/>
      <c r="KHD101" s="219"/>
      <c r="KHE101" s="219"/>
      <c r="KHF101" s="219"/>
      <c r="KHG101" s="219"/>
      <c r="KHH101" s="219"/>
      <c r="KHI101" s="219"/>
      <c r="KHJ101" s="219"/>
      <c r="KHK101" s="219"/>
      <c r="KHL101" s="219"/>
      <c r="KHM101" s="219"/>
      <c r="KHN101" s="219"/>
      <c r="KHO101" s="219"/>
      <c r="KHP101" s="219"/>
      <c r="KHQ101" s="219"/>
      <c r="KHR101" s="219"/>
      <c r="KHS101" s="219"/>
      <c r="KHT101" s="219"/>
      <c r="KHU101" s="219"/>
      <c r="KHV101" s="219"/>
      <c r="KHW101" s="219"/>
      <c r="KHX101" s="219"/>
      <c r="KHY101" s="219"/>
      <c r="KHZ101" s="219"/>
      <c r="KIA101" s="219"/>
      <c r="KIB101" s="219"/>
      <c r="KIC101" s="219"/>
      <c r="KID101" s="219"/>
      <c r="KIE101" s="219"/>
      <c r="KIF101" s="219"/>
      <c r="KIG101" s="219"/>
      <c r="KIH101" s="219"/>
      <c r="KII101" s="219"/>
      <c r="KIJ101" s="219"/>
      <c r="KIK101" s="219"/>
      <c r="KIL101" s="219"/>
      <c r="KIM101" s="219"/>
      <c r="KIN101" s="219"/>
      <c r="KIO101" s="219"/>
      <c r="KIP101" s="219"/>
      <c r="KIQ101" s="219"/>
      <c r="KIR101" s="219"/>
      <c r="KIS101" s="219"/>
      <c r="KIT101" s="219"/>
      <c r="KIU101" s="219"/>
      <c r="KIV101" s="219"/>
      <c r="KIW101" s="219"/>
      <c r="KIX101" s="219"/>
      <c r="KIY101" s="219"/>
      <c r="KIZ101" s="219"/>
      <c r="KJA101" s="219"/>
      <c r="KJB101" s="219"/>
      <c r="KJC101" s="219"/>
      <c r="KJD101" s="219"/>
      <c r="KJE101" s="219"/>
      <c r="KJF101" s="219"/>
      <c r="KJG101" s="219"/>
      <c r="KJH101" s="219"/>
      <c r="KJI101" s="219"/>
      <c r="KJJ101" s="219"/>
      <c r="KJK101" s="219"/>
      <c r="KJL101" s="219"/>
      <c r="KJM101" s="219"/>
      <c r="KJN101" s="219"/>
      <c r="KJO101" s="219"/>
      <c r="KJP101" s="219"/>
      <c r="KJQ101" s="219"/>
      <c r="KJR101" s="219"/>
      <c r="KJS101" s="219"/>
      <c r="KJT101" s="219"/>
      <c r="KJU101" s="219"/>
      <c r="KJV101" s="219"/>
      <c r="KJW101" s="219"/>
      <c r="KJX101" s="219"/>
      <c r="KJY101" s="219"/>
      <c r="KJZ101" s="219"/>
      <c r="KKA101" s="219"/>
      <c r="KKB101" s="219"/>
      <c r="KKC101" s="219"/>
      <c r="KKD101" s="219"/>
      <c r="KKE101" s="219"/>
      <c r="KKF101" s="219"/>
      <c r="KKG101" s="219"/>
      <c r="KKH101" s="219"/>
      <c r="KKI101" s="219"/>
      <c r="KKJ101" s="219"/>
      <c r="KKK101" s="219"/>
      <c r="KKL101" s="219"/>
      <c r="KKM101" s="219"/>
      <c r="KKN101" s="219"/>
      <c r="KKO101" s="219"/>
      <c r="KKP101" s="219"/>
      <c r="KKQ101" s="219"/>
      <c r="KKR101" s="219"/>
      <c r="KKS101" s="219"/>
      <c r="KKT101" s="219"/>
      <c r="KKU101" s="219"/>
      <c r="KKV101" s="219"/>
      <c r="KKW101" s="219"/>
      <c r="KKX101" s="219"/>
      <c r="KKY101" s="219"/>
      <c r="KKZ101" s="219"/>
      <c r="KLA101" s="219"/>
      <c r="KLB101" s="219"/>
      <c r="KLC101" s="219"/>
      <c r="KLD101" s="219"/>
      <c r="KLE101" s="219"/>
      <c r="KLF101" s="219"/>
      <c r="KLG101" s="219"/>
      <c r="KLH101" s="219"/>
      <c r="KLI101" s="219"/>
      <c r="KLJ101" s="219"/>
      <c r="KLK101" s="219"/>
      <c r="KLL101" s="219"/>
      <c r="KLM101" s="219"/>
      <c r="KLN101" s="219"/>
      <c r="KLO101" s="219"/>
      <c r="KLP101" s="219"/>
      <c r="KLQ101" s="219"/>
      <c r="KLR101" s="219"/>
      <c r="KLS101" s="219"/>
      <c r="KLT101" s="219"/>
      <c r="KLU101" s="219"/>
      <c r="KLV101" s="219"/>
      <c r="KLW101" s="219"/>
      <c r="KLX101" s="219"/>
      <c r="KLY101" s="219"/>
      <c r="KLZ101" s="219"/>
      <c r="KMA101" s="219"/>
      <c r="KMB101" s="219"/>
      <c r="KMC101" s="219"/>
      <c r="KMD101" s="219"/>
      <c r="KME101" s="219"/>
      <c r="KMF101" s="219"/>
      <c r="KMG101" s="219"/>
      <c r="KMH101" s="219"/>
      <c r="KMI101" s="219"/>
      <c r="KMJ101" s="219"/>
      <c r="KMK101" s="219"/>
      <c r="KML101" s="219"/>
      <c r="KMM101" s="219"/>
      <c r="KMN101" s="219"/>
      <c r="KMO101" s="219"/>
      <c r="KMP101" s="219"/>
      <c r="KMQ101" s="219"/>
      <c r="KMR101" s="219"/>
      <c r="KMS101" s="219"/>
      <c r="KMT101" s="219"/>
      <c r="KMU101" s="219"/>
      <c r="KMV101" s="219"/>
      <c r="KMW101" s="219"/>
      <c r="KMX101" s="219"/>
      <c r="KMY101" s="219"/>
      <c r="KMZ101" s="219"/>
      <c r="KNA101" s="219"/>
      <c r="KNB101" s="219"/>
      <c r="KNC101" s="219"/>
      <c r="KND101" s="219"/>
      <c r="KNE101" s="219"/>
      <c r="KNF101" s="219"/>
      <c r="KNG101" s="219"/>
      <c r="KNH101" s="219"/>
      <c r="KNI101" s="219"/>
      <c r="KNJ101" s="219"/>
      <c r="KNK101" s="219"/>
      <c r="KNL101" s="219"/>
      <c r="KNM101" s="219"/>
      <c r="KNN101" s="219"/>
      <c r="KNO101" s="219"/>
      <c r="KNP101" s="219"/>
      <c r="KNQ101" s="219"/>
      <c r="KNR101" s="219"/>
      <c r="KNS101" s="219"/>
      <c r="KNT101" s="219"/>
      <c r="KNU101" s="219"/>
      <c r="KNV101" s="219"/>
      <c r="KNW101" s="219"/>
      <c r="KNX101" s="219"/>
      <c r="KNY101" s="219"/>
      <c r="KNZ101" s="219"/>
      <c r="KOA101" s="219"/>
      <c r="KOB101" s="219"/>
      <c r="KOC101" s="219"/>
      <c r="KOD101" s="219"/>
      <c r="KOE101" s="219"/>
      <c r="KOF101" s="219"/>
      <c r="KOG101" s="219"/>
      <c r="KOH101" s="219"/>
      <c r="KOI101" s="219"/>
      <c r="KOJ101" s="219"/>
      <c r="KOK101" s="219"/>
      <c r="KOL101" s="219"/>
      <c r="KOM101" s="219"/>
      <c r="KON101" s="219"/>
      <c r="KOO101" s="219"/>
      <c r="KOP101" s="219"/>
      <c r="KOQ101" s="219"/>
      <c r="KOR101" s="219"/>
      <c r="KOS101" s="219"/>
      <c r="KOT101" s="219"/>
      <c r="KOU101" s="219"/>
      <c r="KOV101" s="219"/>
      <c r="KOW101" s="219"/>
      <c r="KOX101" s="219"/>
      <c r="KOY101" s="219"/>
      <c r="KOZ101" s="219"/>
      <c r="KPA101" s="219"/>
      <c r="KPB101" s="219"/>
      <c r="KPC101" s="219"/>
      <c r="KPD101" s="219"/>
      <c r="KPE101" s="219"/>
      <c r="KPF101" s="219"/>
      <c r="KPG101" s="219"/>
      <c r="KPH101" s="219"/>
      <c r="KPI101" s="219"/>
      <c r="KPJ101" s="219"/>
      <c r="KPK101" s="219"/>
      <c r="KPL101" s="219"/>
      <c r="KPM101" s="219"/>
      <c r="KPN101" s="219"/>
      <c r="KPO101" s="219"/>
      <c r="KPP101" s="219"/>
      <c r="KPQ101" s="219"/>
      <c r="KPR101" s="219"/>
      <c r="KPS101" s="219"/>
      <c r="KPT101" s="219"/>
      <c r="KPU101" s="219"/>
      <c r="KPV101" s="219"/>
      <c r="KPW101" s="219"/>
      <c r="KPX101" s="219"/>
      <c r="KPY101" s="219"/>
      <c r="KPZ101" s="219"/>
      <c r="KQA101" s="219"/>
      <c r="KQB101" s="219"/>
      <c r="KQC101" s="219"/>
      <c r="KQD101" s="219"/>
      <c r="KQE101" s="219"/>
      <c r="KQF101" s="219"/>
      <c r="KQG101" s="219"/>
      <c r="KQH101" s="219"/>
      <c r="KQI101" s="219"/>
      <c r="KQJ101" s="219"/>
      <c r="KQK101" s="219"/>
      <c r="KQL101" s="219"/>
      <c r="KQM101" s="219"/>
      <c r="KQN101" s="219"/>
      <c r="KQO101" s="219"/>
      <c r="KQP101" s="219"/>
      <c r="KQQ101" s="219"/>
      <c r="KQR101" s="219"/>
      <c r="KQS101" s="219"/>
      <c r="KQT101" s="219"/>
      <c r="KQU101" s="219"/>
      <c r="KQV101" s="219"/>
      <c r="KQW101" s="219"/>
      <c r="KQX101" s="219"/>
      <c r="KQY101" s="219"/>
      <c r="KQZ101" s="219"/>
      <c r="KRA101" s="219"/>
      <c r="KRB101" s="219"/>
      <c r="KRC101" s="219"/>
      <c r="KRD101" s="219"/>
      <c r="KRE101" s="219"/>
      <c r="KRF101" s="219"/>
      <c r="KRG101" s="219"/>
      <c r="KRH101" s="219"/>
      <c r="KRI101" s="219"/>
      <c r="KRJ101" s="219"/>
      <c r="KRK101" s="219"/>
      <c r="KRL101" s="219"/>
      <c r="KRM101" s="219"/>
      <c r="KRN101" s="219"/>
      <c r="KRO101" s="219"/>
      <c r="KRP101" s="219"/>
      <c r="KRQ101" s="219"/>
      <c r="KRR101" s="219"/>
      <c r="KRS101" s="219"/>
      <c r="KRT101" s="219"/>
      <c r="KRU101" s="219"/>
      <c r="KRV101" s="219"/>
      <c r="KRW101" s="219"/>
      <c r="KRX101" s="219"/>
      <c r="KRY101" s="219"/>
      <c r="KRZ101" s="219"/>
      <c r="KSA101" s="219"/>
      <c r="KSB101" s="219"/>
      <c r="KSC101" s="219"/>
      <c r="KSD101" s="219"/>
      <c r="KSE101" s="219"/>
      <c r="KSF101" s="219"/>
      <c r="KSG101" s="219"/>
      <c r="KSH101" s="219"/>
      <c r="KSI101" s="219"/>
      <c r="KSJ101" s="219"/>
      <c r="KSK101" s="219"/>
      <c r="KSL101" s="219"/>
      <c r="KSM101" s="219"/>
      <c r="KSN101" s="219"/>
      <c r="KSO101" s="219"/>
      <c r="KSP101" s="219"/>
      <c r="KSQ101" s="219"/>
      <c r="KSR101" s="219"/>
      <c r="KSS101" s="219"/>
      <c r="KST101" s="219"/>
      <c r="KSU101" s="219"/>
      <c r="KSV101" s="219"/>
      <c r="KSW101" s="219"/>
      <c r="KSX101" s="219"/>
      <c r="KSY101" s="219"/>
      <c r="KSZ101" s="219"/>
      <c r="KTA101" s="219"/>
      <c r="KTB101" s="219"/>
      <c r="KTC101" s="219"/>
      <c r="KTD101" s="219"/>
      <c r="KTE101" s="219"/>
      <c r="KTF101" s="219"/>
      <c r="KTG101" s="219"/>
      <c r="KTH101" s="219"/>
      <c r="KTI101" s="219"/>
      <c r="KTJ101" s="219"/>
      <c r="KTK101" s="219"/>
      <c r="KTL101" s="219"/>
      <c r="KTM101" s="219"/>
      <c r="KTN101" s="219"/>
      <c r="KTO101" s="219"/>
      <c r="KTP101" s="219"/>
      <c r="KTQ101" s="219"/>
      <c r="KTR101" s="219"/>
      <c r="KTS101" s="219"/>
      <c r="KTT101" s="219"/>
      <c r="KTU101" s="219"/>
      <c r="KTV101" s="219"/>
      <c r="KTW101" s="219"/>
      <c r="KTX101" s="219"/>
      <c r="KTY101" s="219"/>
      <c r="KTZ101" s="219"/>
      <c r="KUA101" s="219"/>
      <c r="KUB101" s="219"/>
      <c r="KUC101" s="219"/>
      <c r="KUD101" s="219"/>
      <c r="KUE101" s="219"/>
      <c r="KUF101" s="219"/>
      <c r="KUG101" s="219"/>
      <c r="KUH101" s="219"/>
      <c r="KUI101" s="219"/>
      <c r="KUJ101" s="219"/>
      <c r="KUK101" s="219"/>
      <c r="KUL101" s="219"/>
      <c r="KUM101" s="219"/>
      <c r="KUN101" s="219"/>
      <c r="KUO101" s="219"/>
      <c r="KUP101" s="219"/>
      <c r="KUQ101" s="219"/>
      <c r="KUR101" s="219"/>
      <c r="KUS101" s="219"/>
      <c r="KUT101" s="219"/>
      <c r="KUU101" s="219"/>
      <c r="KUV101" s="219"/>
      <c r="KUW101" s="219"/>
      <c r="KUX101" s="219"/>
      <c r="KUY101" s="219"/>
      <c r="KUZ101" s="219"/>
      <c r="KVA101" s="219"/>
      <c r="KVB101" s="219"/>
      <c r="KVC101" s="219"/>
      <c r="KVD101" s="219"/>
      <c r="KVE101" s="219"/>
      <c r="KVF101" s="219"/>
      <c r="KVG101" s="219"/>
      <c r="KVH101" s="219"/>
      <c r="KVI101" s="219"/>
      <c r="KVJ101" s="219"/>
      <c r="KVK101" s="219"/>
      <c r="KVL101" s="219"/>
      <c r="KVM101" s="219"/>
      <c r="KVN101" s="219"/>
      <c r="KVO101" s="219"/>
      <c r="KVP101" s="219"/>
      <c r="KVQ101" s="219"/>
      <c r="KVR101" s="219"/>
      <c r="KVS101" s="219"/>
      <c r="KVT101" s="219"/>
      <c r="KVU101" s="219"/>
      <c r="KVV101" s="219"/>
      <c r="KVW101" s="219"/>
      <c r="KVX101" s="219"/>
      <c r="KVY101" s="219"/>
      <c r="KVZ101" s="219"/>
      <c r="KWA101" s="219"/>
      <c r="KWB101" s="219"/>
      <c r="KWC101" s="219"/>
      <c r="KWD101" s="219"/>
      <c r="KWE101" s="219"/>
      <c r="KWF101" s="219"/>
      <c r="KWG101" s="219"/>
      <c r="KWH101" s="219"/>
      <c r="KWI101" s="219"/>
      <c r="KWJ101" s="219"/>
      <c r="KWK101" s="219"/>
      <c r="KWL101" s="219"/>
      <c r="KWM101" s="219"/>
      <c r="KWN101" s="219"/>
      <c r="KWO101" s="219"/>
      <c r="KWP101" s="219"/>
      <c r="KWQ101" s="219"/>
      <c r="KWR101" s="219"/>
      <c r="KWS101" s="219"/>
      <c r="KWT101" s="219"/>
      <c r="KWU101" s="219"/>
      <c r="KWV101" s="219"/>
      <c r="KWW101" s="219"/>
      <c r="KWX101" s="219"/>
      <c r="KWY101" s="219"/>
      <c r="KWZ101" s="219"/>
      <c r="KXA101" s="219"/>
      <c r="KXB101" s="219"/>
      <c r="KXC101" s="219"/>
      <c r="KXD101" s="219"/>
      <c r="KXE101" s="219"/>
      <c r="KXF101" s="219"/>
      <c r="KXG101" s="219"/>
      <c r="KXH101" s="219"/>
      <c r="KXI101" s="219"/>
      <c r="KXJ101" s="219"/>
      <c r="KXK101" s="219"/>
      <c r="KXL101" s="219"/>
      <c r="KXM101" s="219"/>
      <c r="KXN101" s="219"/>
      <c r="KXO101" s="219"/>
      <c r="KXP101" s="219"/>
      <c r="KXQ101" s="219"/>
      <c r="KXR101" s="219"/>
      <c r="KXS101" s="219"/>
      <c r="KXT101" s="219"/>
      <c r="KXU101" s="219"/>
      <c r="KXV101" s="219"/>
      <c r="KXW101" s="219"/>
      <c r="KXX101" s="219"/>
      <c r="KXY101" s="219"/>
      <c r="KXZ101" s="219"/>
      <c r="KYA101" s="219"/>
      <c r="KYB101" s="219"/>
      <c r="KYC101" s="219"/>
      <c r="KYD101" s="219"/>
      <c r="KYE101" s="219"/>
      <c r="KYF101" s="219"/>
      <c r="KYG101" s="219"/>
      <c r="KYH101" s="219"/>
      <c r="KYI101" s="219"/>
      <c r="KYJ101" s="219"/>
      <c r="KYK101" s="219"/>
      <c r="KYL101" s="219"/>
      <c r="KYM101" s="219"/>
      <c r="KYN101" s="219"/>
      <c r="KYO101" s="219"/>
      <c r="KYP101" s="219"/>
      <c r="KYQ101" s="219"/>
      <c r="KYR101" s="219"/>
      <c r="KYS101" s="219"/>
      <c r="KYT101" s="219"/>
      <c r="KYU101" s="219"/>
      <c r="KYV101" s="219"/>
      <c r="KYW101" s="219"/>
      <c r="KYX101" s="219"/>
      <c r="KYY101" s="219"/>
      <c r="KYZ101" s="219"/>
      <c r="KZA101" s="219"/>
      <c r="KZB101" s="219"/>
      <c r="KZC101" s="219"/>
      <c r="KZD101" s="219"/>
      <c r="KZE101" s="219"/>
      <c r="KZF101" s="219"/>
      <c r="KZG101" s="219"/>
      <c r="KZH101" s="219"/>
      <c r="KZI101" s="219"/>
      <c r="KZJ101" s="219"/>
      <c r="KZK101" s="219"/>
      <c r="KZL101" s="219"/>
      <c r="KZM101" s="219"/>
      <c r="KZN101" s="219"/>
      <c r="KZO101" s="219"/>
      <c r="KZP101" s="219"/>
      <c r="KZQ101" s="219"/>
      <c r="KZR101" s="219"/>
      <c r="KZS101" s="219"/>
      <c r="KZT101" s="219"/>
      <c r="KZU101" s="219"/>
      <c r="KZV101" s="219"/>
      <c r="KZW101" s="219"/>
      <c r="KZX101" s="219"/>
      <c r="KZY101" s="219"/>
      <c r="KZZ101" s="219"/>
      <c r="LAA101" s="219"/>
      <c r="LAB101" s="219"/>
      <c r="LAC101" s="219"/>
      <c r="LAD101" s="219"/>
      <c r="LAE101" s="219"/>
      <c r="LAF101" s="219"/>
      <c r="LAG101" s="219"/>
      <c r="LAH101" s="219"/>
      <c r="LAI101" s="219"/>
      <c r="LAJ101" s="219"/>
      <c r="LAK101" s="219"/>
      <c r="LAL101" s="219"/>
      <c r="LAM101" s="219"/>
      <c r="LAN101" s="219"/>
      <c r="LAO101" s="219"/>
      <c r="LAP101" s="219"/>
      <c r="LAQ101" s="219"/>
      <c r="LAR101" s="219"/>
      <c r="LAS101" s="219"/>
      <c r="LAT101" s="219"/>
      <c r="LAU101" s="219"/>
      <c r="LAV101" s="219"/>
      <c r="LAW101" s="219"/>
      <c r="LAX101" s="219"/>
      <c r="LAY101" s="219"/>
      <c r="LAZ101" s="219"/>
      <c r="LBA101" s="219"/>
      <c r="LBB101" s="219"/>
      <c r="LBC101" s="219"/>
      <c r="LBD101" s="219"/>
      <c r="LBE101" s="219"/>
      <c r="LBF101" s="219"/>
      <c r="LBG101" s="219"/>
      <c r="LBH101" s="219"/>
      <c r="LBI101" s="219"/>
      <c r="LBJ101" s="219"/>
      <c r="LBK101" s="219"/>
      <c r="LBL101" s="219"/>
      <c r="LBM101" s="219"/>
      <c r="LBN101" s="219"/>
      <c r="LBO101" s="219"/>
      <c r="LBP101" s="219"/>
      <c r="LBQ101" s="219"/>
      <c r="LBR101" s="219"/>
      <c r="LBS101" s="219"/>
      <c r="LBT101" s="219"/>
      <c r="LBU101" s="219"/>
      <c r="LBV101" s="219"/>
      <c r="LBW101" s="219"/>
      <c r="LBX101" s="219"/>
      <c r="LBY101" s="219"/>
      <c r="LBZ101" s="219"/>
      <c r="LCA101" s="219"/>
      <c r="LCB101" s="219"/>
      <c r="LCC101" s="219"/>
      <c r="LCD101" s="219"/>
      <c r="LCE101" s="219"/>
      <c r="LCF101" s="219"/>
      <c r="LCG101" s="219"/>
      <c r="LCH101" s="219"/>
      <c r="LCI101" s="219"/>
      <c r="LCJ101" s="219"/>
      <c r="LCK101" s="219"/>
      <c r="LCL101" s="219"/>
      <c r="LCM101" s="219"/>
      <c r="LCN101" s="219"/>
      <c r="LCO101" s="219"/>
      <c r="LCP101" s="219"/>
      <c r="LCQ101" s="219"/>
      <c r="LCR101" s="219"/>
      <c r="LCS101" s="219"/>
      <c r="LCT101" s="219"/>
      <c r="LCU101" s="219"/>
      <c r="LCV101" s="219"/>
      <c r="LCW101" s="219"/>
      <c r="LCX101" s="219"/>
      <c r="LCY101" s="219"/>
      <c r="LCZ101" s="219"/>
      <c r="LDA101" s="219"/>
      <c r="LDB101" s="219"/>
      <c r="LDC101" s="219"/>
      <c r="LDD101" s="219"/>
      <c r="LDE101" s="219"/>
      <c r="LDF101" s="219"/>
      <c r="LDG101" s="219"/>
      <c r="LDH101" s="219"/>
      <c r="LDI101" s="219"/>
      <c r="LDJ101" s="219"/>
      <c r="LDK101" s="219"/>
      <c r="LDL101" s="219"/>
      <c r="LDM101" s="219"/>
      <c r="LDN101" s="219"/>
      <c r="LDO101" s="219"/>
      <c r="LDP101" s="219"/>
      <c r="LDQ101" s="219"/>
      <c r="LDR101" s="219"/>
      <c r="LDS101" s="219"/>
      <c r="LDT101" s="219"/>
      <c r="LDU101" s="219"/>
      <c r="LDV101" s="219"/>
      <c r="LDW101" s="219"/>
      <c r="LDX101" s="219"/>
      <c r="LDY101" s="219"/>
      <c r="LDZ101" s="219"/>
      <c r="LEA101" s="219"/>
      <c r="LEB101" s="219"/>
      <c r="LEC101" s="219"/>
      <c r="LED101" s="219"/>
      <c r="LEE101" s="219"/>
      <c r="LEF101" s="219"/>
      <c r="LEG101" s="219"/>
      <c r="LEH101" s="219"/>
      <c r="LEI101" s="219"/>
      <c r="LEJ101" s="219"/>
      <c r="LEK101" s="219"/>
      <c r="LEL101" s="219"/>
      <c r="LEM101" s="219"/>
      <c r="LEN101" s="219"/>
      <c r="LEO101" s="219"/>
      <c r="LEP101" s="219"/>
      <c r="LEQ101" s="219"/>
      <c r="LER101" s="219"/>
      <c r="LES101" s="219"/>
      <c r="LET101" s="219"/>
      <c r="LEU101" s="219"/>
      <c r="LEV101" s="219"/>
      <c r="LEW101" s="219"/>
      <c r="LEX101" s="219"/>
      <c r="LEY101" s="219"/>
      <c r="LEZ101" s="219"/>
      <c r="LFA101" s="219"/>
      <c r="LFB101" s="219"/>
      <c r="LFC101" s="219"/>
      <c r="LFD101" s="219"/>
      <c r="LFE101" s="219"/>
      <c r="LFF101" s="219"/>
      <c r="LFG101" s="219"/>
      <c r="LFH101" s="219"/>
      <c r="LFI101" s="219"/>
      <c r="LFJ101" s="219"/>
      <c r="LFK101" s="219"/>
      <c r="LFL101" s="219"/>
      <c r="LFM101" s="219"/>
      <c r="LFN101" s="219"/>
      <c r="LFO101" s="219"/>
      <c r="LFP101" s="219"/>
      <c r="LFQ101" s="219"/>
      <c r="LFR101" s="219"/>
      <c r="LFS101" s="219"/>
      <c r="LFT101" s="219"/>
      <c r="LFU101" s="219"/>
      <c r="LFV101" s="219"/>
      <c r="LFW101" s="219"/>
      <c r="LFX101" s="219"/>
      <c r="LFY101" s="219"/>
      <c r="LFZ101" s="219"/>
      <c r="LGA101" s="219"/>
      <c r="LGB101" s="219"/>
      <c r="LGC101" s="219"/>
      <c r="LGD101" s="219"/>
      <c r="LGE101" s="219"/>
      <c r="LGF101" s="219"/>
      <c r="LGG101" s="219"/>
      <c r="LGH101" s="219"/>
      <c r="LGI101" s="219"/>
      <c r="LGJ101" s="219"/>
      <c r="LGK101" s="219"/>
      <c r="LGL101" s="219"/>
      <c r="LGM101" s="219"/>
      <c r="LGN101" s="219"/>
      <c r="LGO101" s="219"/>
      <c r="LGP101" s="219"/>
      <c r="LGQ101" s="219"/>
      <c r="LGR101" s="219"/>
      <c r="LGS101" s="219"/>
      <c r="LGT101" s="219"/>
      <c r="LGU101" s="219"/>
      <c r="LGV101" s="219"/>
      <c r="LGW101" s="219"/>
      <c r="LGX101" s="219"/>
      <c r="LGY101" s="219"/>
      <c r="LGZ101" s="219"/>
      <c r="LHA101" s="219"/>
      <c r="LHB101" s="219"/>
      <c r="LHC101" s="219"/>
      <c r="LHD101" s="219"/>
      <c r="LHE101" s="219"/>
      <c r="LHF101" s="219"/>
      <c r="LHG101" s="219"/>
      <c r="LHH101" s="219"/>
      <c r="LHI101" s="219"/>
      <c r="LHJ101" s="219"/>
      <c r="LHK101" s="219"/>
      <c r="LHL101" s="219"/>
      <c r="LHM101" s="219"/>
      <c r="LHN101" s="219"/>
      <c r="LHO101" s="219"/>
      <c r="LHP101" s="219"/>
      <c r="LHQ101" s="219"/>
      <c r="LHR101" s="219"/>
      <c r="LHS101" s="219"/>
      <c r="LHT101" s="219"/>
      <c r="LHU101" s="219"/>
      <c r="LHV101" s="219"/>
      <c r="LHW101" s="219"/>
      <c r="LHX101" s="219"/>
      <c r="LHY101" s="219"/>
      <c r="LHZ101" s="219"/>
      <c r="LIA101" s="219"/>
      <c r="LIB101" s="219"/>
      <c r="LIC101" s="219"/>
      <c r="LID101" s="219"/>
      <c r="LIE101" s="219"/>
      <c r="LIF101" s="219"/>
      <c r="LIG101" s="219"/>
      <c r="LIH101" s="219"/>
      <c r="LII101" s="219"/>
      <c r="LIJ101" s="219"/>
      <c r="LIK101" s="219"/>
      <c r="LIL101" s="219"/>
      <c r="LIM101" s="219"/>
      <c r="LIN101" s="219"/>
      <c r="LIO101" s="219"/>
      <c r="LIP101" s="219"/>
      <c r="LIQ101" s="219"/>
      <c r="LIR101" s="219"/>
      <c r="LIS101" s="219"/>
      <c r="LIT101" s="219"/>
      <c r="LIU101" s="219"/>
      <c r="LIV101" s="219"/>
      <c r="LIW101" s="219"/>
      <c r="LIX101" s="219"/>
      <c r="LIY101" s="219"/>
      <c r="LIZ101" s="219"/>
      <c r="LJA101" s="219"/>
      <c r="LJB101" s="219"/>
      <c r="LJC101" s="219"/>
      <c r="LJD101" s="219"/>
      <c r="LJE101" s="219"/>
      <c r="LJF101" s="219"/>
      <c r="LJG101" s="219"/>
      <c r="LJH101" s="219"/>
      <c r="LJI101" s="219"/>
      <c r="LJJ101" s="219"/>
      <c r="LJK101" s="219"/>
      <c r="LJL101" s="219"/>
      <c r="LJM101" s="219"/>
      <c r="LJN101" s="219"/>
      <c r="LJO101" s="219"/>
      <c r="LJP101" s="219"/>
      <c r="LJQ101" s="219"/>
      <c r="LJR101" s="219"/>
      <c r="LJS101" s="219"/>
      <c r="LJT101" s="219"/>
      <c r="LJU101" s="219"/>
      <c r="LJV101" s="219"/>
      <c r="LJW101" s="219"/>
      <c r="LJX101" s="219"/>
      <c r="LJY101" s="219"/>
      <c r="LJZ101" s="219"/>
      <c r="LKA101" s="219"/>
      <c r="LKB101" s="219"/>
      <c r="LKC101" s="219"/>
      <c r="LKD101" s="219"/>
      <c r="LKE101" s="219"/>
      <c r="LKF101" s="219"/>
      <c r="LKG101" s="219"/>
      <c r="LKH101" s="219"/>
      <c r="LKI101" s="219"/>
      <c r="LKJ101" s="219"/>
      <c r="LKK101" s="219"/>
      <c r="LKL101" s="219"/>
      <c r="LKM101" s="219"/>
      <c r="LKN101" s="219"/>
      <c r="LKO101" s="219"/>
      <c r="LKP101" s="219"/>
      <c r="LKQ101" s="219"/>
      <c r="LKR101" s="219"/>
      <c r="LKS101" s="219"/>
      <c r="LKT101" s="219"/>
      <c r="LKU101" s="219"/>
      <c r="LKV101" s="219"/>
      <c r="LKW101" s="219"/>
      <c r="LKX101" s="219"/>
      <c r="LKY101" s="219"/>
      <c r="LKZ101" s="219"/>
      <c r="LLA101" s="219"/>
      <c r="LLB101" s="219"/>
      <c r="LLC101" s="219"/>
      <c r="LLD101" s="219"/>
      <c r="LLE101" s="219"/>
      <c r="LLF101" s="219"/>
      <c r="LLG101" s="219"/>
      <c r="LLH101" s="219"/>
      <c r="LLI101" s="219"/>
      <c r="LLJ101" s="219"/>
      <c r="LLK101" s="219"/>
      <c r="LLL101" s="219"/>
      <c r="LLM101" s="219"/>
      <c r="LLN101" s="219"/>
      <c r="LLO101" s="219"/>
      <c r="LLP101" s="219"/>
      <c r="LLQ101" s="219"/>
      <c r="LLR101" s="219"/>
      <c r="LLS101" s="219"/>
      <c r="LLT101" s="219"/>
      <c r="LLU101" s="219"/>
      <c r="LLV101" s="219"/>
      <c r="LLW101" s="219"/>
      <c r="LLX101" s="219"/>
      <c r="LLY101" s="219"/>
      <c r="LLZ101" s="219"/>
      <c r="LMA101" s="219"/>
      <c r="LMB101" s="219"/>
      <c r="LMC101" s="219"/>
      <c r="LMD101" s="219"/>
      <c r="LME101" s="219"/>
      <c r="LMF101" s="219"/>
      <c r="LMG101" s="219"/>
      <c r="LMH101" s="219"/>
      <c r="LMI101" s="219"/>
      <c r="LMJ101" s="219"/>
      <c r="LMK101" s="219"/>
      <c r="LML101" s="219"/>
      <c r="LMM101" s="219"/>
      <c r="LMN101" s="219"/>
      <c r="LMO101" s="219"/>
      <c r="LMP101" s="219"/>
      <c r="LMQ101" s="219"/>
      <c r="LMR101" s="219"/>
      <c r="LMS101" s="219"/>
      <c r="LMT101" s="219"/>
      <c r="LMU101" s="219"/>
      <c r="LMV101" s="219"/>
      <c r="LMW101" s="219"/>
      <c r="LMX101" s="219"/>
      <c r="LMY101" s="219"/>
      <c r="LMZ101" s="219"/>
      <c r="LNA101" s="219"/>
      <c r="LNB101" s="219"/>
      <c r="LNC101" s="219"/>
      <c r="LND101" s="219"/>
      <c r="LNE101" s="219"/>
      <c r="LNF101" s="219"/>
      <c r="LNG101" s="219"/>
      <c r="LNH101" s="219"/>
      <c r="LNI101" s="219"/>
      <c r="LNJ101" s="219"/>
      <c r="LNK101" s="219"/>
      <c r="LNL101" s="219"/>
      <c r="LNM101" s="219"/>
      <c r="LNN101" s="219"/>
      <c r="LNO101" s="219"/>
      <c r="LNP101" s="219"/>
      <c r="LNQ101" s="219"/>
      <c r="LNR101" s="219"/>
      <c r="LNS101" s="219"/>
      <c r="LNT101" s="219"/>
      <c r="LNU101" s="219"/>
      <c r="LNV101" s="219"/>
      <c r="LNW101" s="219"/>
      <c r="LNX101" s="219"/>
      <c r="LNY101" s="219"/>
      <c r="LNZ101" s="219"/>
      <c r="LOA101" s="219"/>
      <c r="LOB101" s="219"/>
      <c r="LOC101" s="219"/>
      <c r="LOD101" s="219"/>
      <c r="LOE101" s="219"/>
      <c r="LOF101" s="219"/>
      <c r="LOG101" s="219"/>
      <c r="LOH101" s="219"/>
      <c r="LOI101" s="219"/>
      <c r="LOJ101" s="219"/>
      <c r="LOK101" s="219"/>
      <c r="LOL101" s="219"/>
      <c r="LOM101" s="219"/>
      <c r="LON101" s="219"/>
      <c r="LOO101" s="219"/>
      <c r="LOP101" s="219"/>
      <c r="LOQ101" s="219"/>
      <c r="LOR101" s="219"/>
      <c r="LOS101" s="219"/>
      <c r="LOT101" s="219"/>
      <c r="LOU101" s="219"/>
      <c r="LOV101" s="219"/>
      <c r="LOW101" s="219"/>
      <c r="LOX101" s="219"/>
      <c r="LOY101" s="219"/>
      <c r="LOZ101" s="219"/>
      <c r="LPA101" s="219"/>
      <c r="LPB101" s="219"/>
      <c r="LPC101" s="219"/>
      <c r="LPD101" s="219"/>
      <c r="LPE101" s="219"/>
      <c r="LPF101" s="219"/>
      <c r="LPG101" s="219"/>
      <c r="LPH101" s="219"/>
      <c r="LPI101" s="219"/>
      <c r="LPJ101" s="219"/>
      <c r="LPK101" s="219"/>
      <c r="LPL101" s="219"/>
      <c r="LPM101" s="219"/>
      <c r="LPN101" s="219"/>
      <c r="LPO101" s="219"/>
      <c r="LPP101" s="219"/>
      <c r="LPQ101" s="219"/>
      <c r="LPR101" s="219"/>
      <c r="LPS101" s="219"/>
      <c r="LPT101" s="219"/>
      <c r="LPU101" s="219"/>
      <c r="LPV101" s="219"/>
      <c r="LPW101" s="219"/>
      <c r="LPX101" s="219"/>
      <c r="LPY101" s="219"/>
      <c r="LPZ101" s="219"/>
      <c r="LQA101" s="219"/>
      <c r="LQB101" s="219"/>
      <c r="LQC101" s="219"/>
      <c r="LQD101" s="219"/>
      <c r="LQE101" s="219"/>
      <c r="LQF101" s="219"/>
      <c r="LQG101" s="219"/>
      <c r="LQH101" s="219"/>
      <c r="LQI101" s="219"/>
      <c r="LQJ101" s="219"/>
      <c r="LQK101" s="219"/>
      <c r="LQL101" s="219"/>
      <c r="LQM101" s="219"/>
      <c r="LQN101" s="219"/>
      <c r="LQO101" s="219"/>
      <c r="LQP101" s="219"/>
      <c r="LQQ101" s="219"/>
      <c r="LQR101" s="219"/>
      <c r="LQS101" s="219"/>
      <c r="LQT101" s="219"/>
      <c r="LQU101" s="219"/>
      <c r="LQV101" s="219"/>
      <c r="LQW101" s="219"/>
      <c r="LQX101" s="219"/>
      <c r="LQY101" s="219"/>
      <c r="LQZ101" s="219"/>
      <c r="LRA101" s="219"/>
      <c r="LRB101" s="219"/>
      <c r="LRC101" s="219"/>
      <c r="LRD101" s="219"/>
      <c r="LRE101" s="219"/>
      <c r="LRF101" s="219"/>
      <c r="LRG101" s="219"/>
      <c r="LRH101" s="219"/>
      <c r="LRI101" s="219"/>
      <c r="LRJ101" s="219"/>
      <c r="LRK101" s="219"/>
      <c r="LRL101" s="219"/>
      <c r="LRM101" s="219"/>
      <c r="LRN101" s="219"/>
      <c r="LRO101" s="219"/>
      <c r="LRP101" s="219"/>
      <c r="LRQ101" s="219"/>
      <c r="LRR101" s="219"/>
      <c r="LRS101" s="219"/>
      <c r="LRT101" s="219"/>
      <c r="LRU101" s="219"/>
      <c r="LRV101" s="219"/>
      <c r="LRW101" s="219"/>
      <c r="LRX101" s="219"/>
      <c r="LRY101" s="219"/>
      <c r="LRZ101" s="219"/>
      <c r="LSA101" s="219"/>
      <c r="LSB101" s="219"/>
      <c r="LSC101" s="219"/>
      <c r="LSD101" s="219"/>
      <c r="LSE101" s="219"/>
      <c r="LSF101" s="219"/>
      <c r="LSG101" s="219"/>
      <c r="LSH101" s="219"/>
      <c r="LSI101" s="219"/>
      <c r="LSJ101" s="219"/>
      <c r="LSK101" s="219"/>
      <c r="LSL101" s="219"/>
      <c r="LSM101" s="219"/>
      <c r="LSN101" s="219"/>
      <c r="LSO101" s="219"/>
      <c r="LSP101" s="219"/>
      <c r="LSQ101" s="219"/>
      <c r="LSR101" s="219"/>
      <c r="LSS101" s="219"/>
      <c r="LST101" s="219"/>
      <c r="LSU101" s="219"/>
      <c r="LSV101" s="219"/>
      <c r="LSW101" s="219"/>
      <c r="LSX101" s="219"/>
      <c r="LSY101" s="219"/>
      <c r="LSZ101" s="219"/>
      <c r="LTA101" s="219"/>
      <c r="LTB101" s="219"/>
      <c r="LTC101" s="219"/>
      <c r="LTD101" s="219"/>
      <c r="LTE101" s="219"/>
      <c r="LTF101" s="219"/>
      <c r="LTG101" s="219"/>
      <c r="LTH101" s="219"/>
      <c r="LTI101" s="219"/>
      <c r="LTJ101" s="219"/>
      <c r="LTK101" s="219"/>
      <c r="LTL101" s="219"/>
      <c r="LTM101" s="219"/>
      <c r="LTN101" s="219"/>
      <c r="LTO101" s="219"/>
      <c r="LTP101" s="219"/>
      <c r="LTQ101" s="219"/>
      <c r="LTR101" s="219"/>
      <c r="LTS101" s="219"/>
      <c r="LTT101" s="219"/>
      <c r="LTU101" s="219"/>
      <c r="LTV101" s="219"/>
      <c r="LTW101" s="219"/>
      <c r="LTX101" s="219"/>
      <c r="LTY101" s="219"/>
      <c r="LTZ101" s="219"/>
      <c r="LUA101" s="219"/>
      <c r="LUB101" s="219"/>
      <c r="LUC101" s="219"/>
      <c r="LUD101" s="219"/>
      <c r="LUE101" s="219"/>
      <c r="LUF101" s="219"/>
      <c r="LUG101" s="219"/>
      <c r="LUH101" s="219"/>
      <c r="LUI101" s="219"/>
      <c r="LUJ101" s="219"/>
      <c r="LUK101" s="219"/>
      <c r="LUL101" s="219"/>
      <c r="LUM101" s="219"/>
      <c r="LUN101" s="219"/>
      <c r="LUO101" s="219"/>
      <c r="LUP101" s="219"/>
      <c r="LUQ101" s="219"/>
      <c r="LUR101" s="219"/>
      <c r="LUS101" s="219"/>
      <c r="LUT101" s="219"/>
      <c r="LUU101" s="219"/>
      <c r="LUV101" s="219"/>
      <c r="LUW101" s="219"/>
      <c r="LUX101" s="219"/>
      <c r="LUY101" s="219"/>
      <c r="LUZ101" s="219"/>
      <c r="LVA101" s="219"/>
      <c r="LVB101" s="219"/>
      <c r="LVC101" s="219"/>
      <c r="LVD101" s="219"/>
      <c r="LVE101" s="219"/>
      <c r="LVF101" s="219"/>
      <c r="LVG101" s="219"/>
      <c r="LVH101" s="219"/>
      <c r="LVI101" s="219"/>
      <c r="LVJ101" s="219"/>
      <c r="LVK101" s="219"/>
      <c r="LVL101" s="219"/>
      <c r="LVM101" s="219"/>
      <c r="LVN101" s="219"/>
      <c r="LVO101" s="219"/>
      <c r="LVP101" s="219"/>
      <c r="LVQ101" s="219"/>
      <c r="LVR101" s="219"/>
      <c r="LVS101" s="219"/>
      <c r="LVT101" s="219"/>
      <c r="LVU101" s="219"/>
      <c r="LVV101" s="219"/>
      <c r="LVW101" s="219"/>
      <c r="LVX101" s="219"/>
      <c r="LVY101" s="219"/>
      <c r="LVZ101" s="219"/>
      <c r="LWA101" s="219"/>
      <c r="LWB101" s="219"/>
      <c r="LWC101" s="219"/>
      <c r="LWD101" s="219"/>
      <c r="LWE101" s="219"/>
      <c r="LWF101" s="219"/>
      <c r="LWG101" s="219"/>
      <c r="LWH101" s="219"/>
      <c r="LWI101" s="219"/>
      <c r="LWJ101" s="219"/>
      <c r="LWK101" s="219"/>
      <c r="LWL101" s="219"/>
      <c r="LWM101" s="219"/>
      <c r="LWN101" s="219"/>
      <c r="LWO101" s="219"/>
      <c r="LWP101" s="219"/>
      <c r="LWQ101" s="219"/>
      <c r="LWR101" s="219"/>
      <c r="LWS101" s="219"/>
      <c r="LWT101" s="219"/>
      <c r="LWU101" s="219"/>
      <c r="LWV101" s="219"/>
      <c r="LWW101" s="219"/>
      <c r="LWX101" s="219"/>
      <c r="LWY101" s="219"/>
      <c r="LWZ101" s="219"/>
      <c r="LXA101" s="219"/>
      <c r="LXB101" s="219"/>
      <c r="LXC101" s="219"/>
      <c r="LXD101" s="219"/>
      <c r="LXE101" s="219"/>
      <c r="LXF101" s="219"/>
      <c r="LXG101" s="219"/>
      <c r="LXH101" s="219"/>
      <c r="LXI101" s="219"/>
      <c r="LXJ101" s="219"/>
      <c r="LXK101" s="219"/>
      <c r="LXL101" s="219"/>
      <c r="LXM101" s="219"/>
      <c r="LXN101" s="219"/>
      <c r="LXO101" s="219"/>
      <c r="LXP101" s="219"/>
      <c r="LXQ101" s="219"/>
      <c r="LXR101" s="219"/>
      <c r="LXS101" s="219"/>
      <c r="LXT101" s="219"/>
      <c r="LXU101" s="219"/>
      <c r="LXV101" s="219"/>
      <c r="LXW101" s="219"/>
      <c r="LXX101" s="219"/>
      <c r="LXY101" s="219"/>
      <c r="LXZ101" s="219"/>
      <c r="LYA101" s="219"/>
      <c r="LYB101" s="219"/>
      <c r="LYC101" s="219"/>
      <c r="LYD101" s="219"/>
      <c r="LYE101" s="219"/>
      <c r="LYF101" s="219"/>
      <c r="LYG101" s="219"/>
      <c r="LYH101" s="219"/>
      <c r="LYI101" s="219"/>
      <c r="LYJ101" s="219"/>
      <c r="LYK101" s="219"/>
      <c r="LYL101" s="219"/>
      <c r="LYM101" s="219"/>
      <c r="LYN101" s="219"/>
      <c r="LYO101" s="219"/>
      <c r="LYP101" s="219"/>
      <c r="LYQ101" s="219"/>
      <c r="LYR101" s="219"/>
      <c r="LYS101" s="219"/>
      <c r="LYT101" s="219"/>
      <c r="LYU101" s="219"/>
      <c r="LYV101" s="219"/>
      <c r="LYW101" s="219"/>
      <c r="LYX101" s="219"/>
      <c r="LYY101" s="219"/>
      <c r="LYZ101" s="219"/>
      <c r="LZA101" s="219"/>
      <c r="LZB101" s="219"/>
      <c r="LZC101" s="219"/>
      <c r="LZD101" s="219"/>
      <c r="LZE101" s="219"/>
      <c r="LZF101" s="219"/>
      <c r="LZG101" s="219"/>
      <c r="LZH101" s="219"/>
      <c r="LZI101" s="219"/>
      <c r="LZJ101" s="219"/>
      <c r="LZK101" s="219"/>
      <c r="LZL101" s="219"/>
      <c r="LZM101" s="219"/>
      <c r="LZN101" s="219"/>
      <c r="LZO101" s="219"/>
      <c r="LZP101" s="219"/>
      <c r="LZQ101" s="219"/>
      <c r="LZR101" s="219"/>
      <c r="LZS101" s="219"/>
      <c r="LZT101" s="219"/>
      <c r="LZU101" s="219"/>
      <c r="LZV101" s="219"/>
      <c r="LZW101" s="219"/>
      <c r="LZX101" s="219"/>
      <c r="LZY101" s="219"/>
      <c r="LZZ101" s="219"/>
      <c r="MAA101" s="219"/>
      <c r="MAB101" s="219"/>
      <c r="MAC101" s="219"/>
      <c r="MAD101" s="219"/>
      <c r="MAE101" s="219"/>
      <c r="MAF101" s="219"/>
      <c r="MAG101" s="219"/>
      <c r="MAH101" s="219"/>
      <c r="MAI101" s="219"/>
      <c r="MAJ101" s="219"/>
      <c r="MAK101" s="219"/>
      <c r="MAL101" s="219"/>
      <c r="MAM101" s="219"/>
      <c r="MAN101" s="219"/>
      <c r="MAO101" s="219"/>
      <c r="MAP101" s="219"/>
      <c r="MAQ101" s="219"/>
      <c r="MAR101" s="219"/>
      <c r="MAS101" s="219"/>
      <c r="MAT101" s="219"/>
      <c r="MAU101" s="219"/>
      <c r="MAV101" s="219"/>
      <c r="MAW101" s="219"/>
      <c r="MAX101" s="219"/>
      <c r="MAY101" s="219"/>
      <c r="MAZ101" s="219"/>
      <c r="MBA101" s="219"/>
      <c r="MBB101" s="219"/>
      <c r="MBC101" s="219"/>
      <c r="MBD101" s="219"/>
      <c r="MBE101" s="219"/>
      <c r="MBF101" s="219"/>
      <c r="MBG101" s="219"/>
      <c r="MBH101" s="219"/>
      <c r="MBI101" s="219"/>
      <c r="MBJ101" s="219"/>
      <c r="MBK101" s="219"/>
      <c r="MBL101" s="219"/>
      <c r="MBM101" s="219"/>
      <c r="MBN101" s="219"/>
      <c r="MBO101" s="219"/>
      <c r="MBP101" s="219"/>
      <c r="MBQ101" s="219"/>
      <c r="MBR101" s="219"/>
      <c r="MBS101" s="219"/>
      <c r="MBT101" s="219"/>
      <c r="MBU101" s="219"/>
      <c r="MBV101" s="219"/>
      <c r="MBW101" s="219"/>
      <c r="MBX101" s="219"/>
      <c r="MBY101" s="219"/>
      <c r="MBZ101" s="219"/>
      <c r="MCA101" s="219"/>
      <c r="MCB101" s="219"/>
      <c r="MCC101" s="219"/>
      <c r="MCD101" s="219"/>
      <c r="MCE101" s="219"/>
      <c r="MCF101" s="219"/>
      <c r="MCG101" s="219"/>
      <c r="MCH101" s="219"/>
      <c r="MCI101" s="219"/>
      <c r="MCJ101" s="219"/>
      <c r="MCK101" s="219"/>
      <c r="MCL101" s="219"/>
      <c r="MCM101" s="219"/>
      <c r="MCN101" s="219"/>
      <c r="MCO101" s="219"/>
      <c r="MCP101" s="219"/>
      <c r="MCQ101" s="219"/>
      <c r="MCR101" s="219"/>
      <c r="MCS101" s="219"/>
      <c r="MCT101" s="219"/>
      <c r="MCU101" s="219"/>
      <c r="MCV101" s="219"/>
      <c r="MCW101" s="219"/>
      <c r="MCX101" s="219"/>
      <c r="MCY101" s="219"/>
      <c r="MCZ101" s="219"/>
      <c r="MDA101" s="219"/>
      <c r="MDB101" s="219"/>
      <c r="MDC101" s="219"/>
      <c r="MDD101" s="219"/>
      <c r="MDE101" s="219"/>
      <c r="MDF101" s="219"/>
      <c r="MDG101" s="219"/>
      <c r="MDH101" s="219"/>
      <c r="MDI101" s="219"/>
      <c r="MDJ101" s="219"/>
      <c r="MDK101" s="219"/>
      <c r="MDL101" s="219"/>
      <c r="MDM101" s="219"/>
      <c r="MDN101" s="219"/>
      <c r="MDO101" s="219"/>
      <c r="MDP101" s="219"/>
      <c r="MDQ101" s="219"/>
      <c r="MDR101" s="219"/>
      <c r="MDS101" s="219"/>
      <c r="MDT101" s="219"/>
      <c r="MDU101" s="219"/>
      <c r="MDV101" s="219"/>
      <c r="MDW101" s="219"/>
      <c r="MDX101" s="219"/>
      <c r="MDY101" s="219"/>
      <c r="MDZ101" s="219"/>
      <c r="MEA101" s="219"/>
      <c r="MEB101" s="219"/>
      <c r="MEC101" s="219"/>
      <c r="MED101" s="219"/>
      <c r="MEE101" s="219"/>
      <c r="MEF101" s="219"/>
      <c r="MEG101" s="219"/>
      <c r="MEH101" s="219"/>
      <c r="MEI101" s="219"/>
      <c r="MEJ101" s="219"/>
      <c r="MEK101" s="219"/>
      <c r="MEL101" s="219"/>
      <c r="MEM101" s="219"/>
      <c r="MEN101" s="219"/>
      <c r="MEO101" s="219"/>
      <c r="MEP101" s="219"/>
      <c r="MEQ101" s="219"/>
      <c r="MER101" s="219"/>
      <c r="MES101" s="219"/>
      <c r="MET101" s="219"/>
      <c r="MEU101" s="219"/>
      <c r="MEV101" s="219"/>
      <c r="MEW101" s="219"/>
      <c r="MEX101" s="219"/>
      <c r="MEY101" s="219"/>
      <c r="MEZ101" s="219"/>
      <c r="MFA101" s="219"/>
      <c r="MFB101" s="219"/>
      <c r="MFC101" s="219"/>
      <c r="MFD101" s="219"/>
      <c r="MFE101" s="219"/>
      <c r="MFF101" s="219"/>
      <c r="MFG101" s="219"/>
      <c r="MFH101" s="219"/>
      <c r="MFI101" s="219"/>
      <c r="MFJ101" s="219"/>
      <c r="MFK101" s="219"/>
      <c r="MFL101" s="219"/>
      <c r="MFM101" s="219"/>
      <c r="MFN101" s="219"/>
      <c r="MFO101" s="219"/>
      <c r="MFP101" s="219"/>
      <c r="MFQ101" s="219"/>
      <c r="MFR101" s="219"/>
      <c r="MFS101" s="219"/>
      <c r="MFT101" s="219"/>
      <c r="MFU101" s="219"/>
      <c r="MFV101" s="219"/>
      <c r="MFW101" s="219"/>
      <c r="MFX101" s="219"/>
      <c r="MFY101" s="219"/>
      <c r="MFZ101" s="219"/>
      <c r="MGA101" s="219"/>
      <c r="MGB101" s="219"/>
      <c r="MGC101" s="219"/>
      <c r="MGD101" s="219"/>
      <c r="MGE101" s="219"/>
      <c r="MGF101" s="219"/>
      <c r="MGG101" s="219"/>
      <c r="MGH101" s="219"/>
      <c r="MGI101" s="219"/>
      <c r="MGJ101" s="219"/>
      <c r="MGK101" s="219"/>
      <c r="MGL101" s="219"/>
      <c r="MGM101" s="219"/>
      <c r="MGN101" s="219"/>
      <c r="MGO101" s="219"/>
      <c r="MGP101" s="219"/>
      <c r="MGQ101" s="219"/>
      <c r="MGR101" s="219"/>
      <c r="MGS101" s="219"/>
      <c r="MGT101" s="219"/>
      <c r="MGU101" s="219"/>
      <c r="MGV101" s="219"/>
      <c r="MGW101" s="219"/>
      <c r="MGX101" s="219"/>
      <c r="MGY101" s="219"/>
      <c r="MGZ101" s="219"/>
      <c r="MHA101" s="219"/>
      <c r="MHB101" s="219"/>
      <c r="MHC101" s="219"/>
      <c r="MHD101" s="219"/>
      <c r="MHE101" s="219"/>
      <c r="MHF101" s="219"/>
      <c r="MHG101" s="219"/>
      <c r="MHH101" s="219"/>
      <c r="MHI101" s="219"/>
      <c r="MHJ101" s="219"/>
      <c r="MHK101" s="219"/>
      <c r="MHL101" s="219"/>
      <c r="MHM101" s="219"/>
      <c r="MHN101" s="219"/>
      <c r="MHO101" s="219"/>
      <c r="MHP101" s="219"/>
      <c r="MHQ101" s="219"/>
      <c r="MHR101" s="219"/>
      <c r="MHS101" s="219"/>
      <c r="MHT101" s="219"/>
      <c r="MHU101" s="219"/>
      <c r="MHV101" s="219"/>
      <c r="MHW101" s="219"/>
      <c r="MHX101" s="219"/>
      <c r="MHY101" s="219"/>
      <c r="MHZ101" s="219"/>
      <c r="MIA101" s="219"/>
      <c r="MIB101" s="219"/>
      <c r="MIC101" s="219"/>
      <c r="MID101" s="219"/>
      <c r="MIE101" s="219"/>
      <c r="MIF101" s="219"/>
      <c r="MIG101" s="219"/>
      <c r="MIH101" s="219"/>
      <c r="MII101" s="219"/>
      <c r="MIJ101" s="219"/>
      <c r="MIK101" s="219"/>
      <c r="MIL101" s="219"/>
      <c r="MIM101" s="219"/>
      <c r="MIN101" s="219"/>
      <c r="MIO101" s="219"/>
      <c r="MIP101" s="219"/>
      <c r="MIQ101" s="219"/>
      <c r="MIR101" s="219"/>
      <c r="MIS101" s="219"/>
      <c r="MIT101" s="219"/>
      <c r="MIU101" s="219"/>
      <c r="MIV101" s="219"/>
      <c r="MIW101" s="219"/>
      <c r="MIX101" s="219"/>
      <c r="MIY101" s="219"/>
      <c r="MIZ101" s="219"/>
      <c r="MJA101" s="219"/>
      <c r="MJB101" s="219"/>
      <c r="MJC101" s="219"/>
      <c r="MJD101" s="219"/>
      <c r="MJE101" s="219"/>
      <c r="MJF101" s="219"/>
      <c r="MJG101" s="219"/>
      <c r="MJH101" s="219"/>
      <c r="MJI101" s="219"/>
      <c r="MJJ101" s="219"/>
      <c r="MJK101" s="219"/>
      <c r="MJL101" s="219"/>
      <c r="MJM101" s="219"/>
      <c r="MJN101" s="219"/>
      <c r="MJO101" s="219"/>
      <c r="MJP101" s="219"/>
      <c r="MJQ101" s="219"/>
      <c r="MJR101" s="219"/>
      <c r="MJS101" s="219"/>
      <c r="MJT101" s="219"/>
      <c r="MJU101" s="219"/>
      <c r="MJV101" s="219"/>
      <c r="MJW101" s="219"/>
      <c r="MJX101" s="219"/>
      <c r="MJY101" s="219"/>
      <c r="MJZ101" s="219"/>
      <c r="MKA101" s="219"/>
      <c r="MKB101" s="219"/>
      <c r="MKC101" s="219"/>
      <c r="MKD101" s="219"/>
      <c r="MKE101" s="219"/>
      <c r="MKF101" s="219"/>
      <c r="MKG101" s="219"/>
      <c r="MKH101" s="219"/>
      <c r="MKI101" s="219"/>
      <c r="MKJ101" s="219"/>
      <c r="MKK101" s="219"/>
      <c r="MKL101" s="219"/>
      <c r="MKM101" s="219"/>
      <c r="MKN101" s="219"/>
      <c r="MKO101" s="219"/>
      <c r="MKP101" s="219"/>
      <c r="MKQ101" s="219"/>
      <c r="MKR101" s="219"/>
      <c r="MKS101" s="219"/>
      <c r="MKT101" s="219"/>
      <c r="MKU101" s="219"/>
      <c r="MKV101" s="219"/>
      <c r="MKW101" s="219"/>
      <c r="MKX101" s="219"/>
      <c r="MKY101" s="219"/>
      <c r="MKZ101" s="219"/>
      <c r="MLA101" s="219"/>
      <c r="MLB101" s="219"/>
      <c r="MLC101" s="219"/>
      <c r="MLD101" s="219"/>
      <c r="MLE101" s="219"/>
      <c r="MLF101" s="219"/>
      <c r="MLG101" s="219"/>
      <c r="MLH101" s="219"/>
      <c r="MLI101" s="219"/>
      <c r="MLJ101" s="219"/>
      <c r="MLK101" s="219"/>
      <c r="MLL101" s="219"/>
      <c r="MLM101" s="219"/>
      <c r="MLN101" s="219"/>
      <c r="MLO101" s="219"/>
      <c r="MLP101" s="219"/>
      <c r="MLQ101" s="219"/>
      <c r="MLR101" s="219"/>
      <c r="MLS101" s="219"/>
      <c r="MLT101" s="219"/>
      <c r="MLU101" s="219"/>
      <c r="MLV101" s="219"/>
      <c r="MLW101" s="219"/>
      <c r="MLX101" s="219"/>
      <c r="MLY101" s="219"/>
      <c r="MLZ101" s="219"/>
      <c r="MMA101" s="219"/>
      <c r="MMB101" s="219"/>
      <c r="MMC101" s="219"/>
      <c r="MMD101" s="219"/>
      <c r="MME101" s="219"/>
      <c r="MMF101" s="219"/>
      <c r="MMG101" s="219"/>
      <c r="MMH101" s="219"/>
      <c r="MMI101" s="219"/>
      <c r="MMJ101" s="219"/>
      <c r="MMK101" s="219"/>
      <c r="MML101" s="219"/>
      <c r="MMM101" s="219"/>
      <c r="MMN101" s="219"/>
      <c r="MMO101" s="219"/>
      <c r="MMP101" s="219"/>
      <c r="MMQ101" s="219"/>
      <c r="MMR101" s="219"/>
      <c r="MMS101" s="219"/>
      <c r="MMT101" s="219"/>
      <c r="MMU101" s="219"/>
      <c r="MMV101" s="219"/>
      <c r="MMW101" s="219"/>
      <c r="MMX101" s="219"/>
      <c r="MMY101" s="219"/>
      <c r="MMZ101" s="219"/>
      <c r="MNA101" s="219"/>
      <c r="MNB101" s="219"/>
      <c r="MNC101" s="219"/>
      <c r="MND101" s="219"/>
      <c r="MNE101" s="219"/>
      <c r="MNF101" s="219"/>
      <c r="MNG101" s="219"/>
      <c r="MNH101" s="219"/>
      <c r="MNI101" s="219"/>
      <c r="MNJ101" s="219"/>
      <c r="MNK101" s="219"/>
      <c r="MNL101" s="219"/>
      <c r="MNM101" s="219"/>
      <c r="MNN101" s="219"/>
      <c r="MNO101" s="219"/>
      <c r="MNP101" s="219"/>
      <c r="MNQ101" s="219"/>
      <c r="MNR101" s="219"/>
      <c r="MNS101" s="219"/>
      <c r="MNT101" s="219"/>
      <c r="MNU101" s="219"/>
      <c r="MNV101" s="219"/>
      <c r="MNW101" s="219"/>
      <c r="MNX101" s="219"/>
      <c r="MNY101" s="219"/>
      <c r="MNZ101" s="219"/>
      <c r="MOA101" s="219"/>
      <c r="MOB101" s="219"/>
      <c r="MOC101" s="219"/>
      <c r="MOD101" s="219"/>
      <c r="MOE101" s="219"/>
      <c r="MOF101" s="219"/>
      <c r="MOG101" s="219"/>
      <c r="MOH101" s="219"/>
      <c r="MOI101" s="219"/>
      <c r="MOJ101" s="219"/>
      <c r="MOK101" s="219"/>
      <c r="MOL101" s="219"/>
      <c r="MOM101" s="219"/>
      <c r="MON101" s="219"/>
      <c r="MOO101" s="219"/>
      <c r="MOP101" s="219"/>
      <c r="MOQ101" s="219"/>
      <c r="MOR101" s="219"/>
      <c r="MOS101" s="219"/>
      <c r="MOT101" s="219"/>
      <c r="MOU101" s="219"/>
      <c r="MOV101" s="219"/>
      <c r="MOW101" s="219"/>
      <c r="MOX101" s="219"/>
      <c r="MOY101" s="219"/>
      <c r="MOZ101" s="219"/>
      <c r="MPA101" s="219"/>
      <c r="MPB101" s="219"/>
      <c r="MPC101" s="219"/>
      <c r="MPD101" s="219"/>
      <c r="MPE101" s="219"/>
      <c r="MPF101" s="219"/>
      <c r="MPG101" s="219"/>
      <c r="MPH101" s="219"/>
      <c r="MPI101" s="219"/>
      <c r="MPJ101" s="219"/>
      <c r="MPK101" s="219"/>
      <c r="MPL101" s="219"/>
      <c r="MPM101" s="219"/>
      <c r="MPN101" s="219"/>
      <c r="MPO101" s="219"/>
      <c r="MPP101" s="219"/>
      <c r="MPQ101" s="219"/>
      <c r="MPR101" s="219"/>
      <c r="MPS101" s="219"/>
      <c r="MPT101" s="219"/>
      <c r="MPU101" s="219"/>
      <c r="MPV101" s="219"/>
      <c r="MPW101" s="219"/>
      <c r="MPX101" s="219"/>
      <c r="MPY101" s="219"/>
      <c r="MPZ101" s="219"/>
      <c r="MQA101" s="219"/>
      <c r="MQB101" s="219"/>
      <c r="MQC101" s="219"/>
      <c r="MQD101" s="219"/>
      <c r="MQE101" s="219"/>
      <c r="MQF101" s="219"/>
      <c r="MQG101" s="219"/>
      <c r="MQH101" s="219"/>
      <c r="MQI101" s="219"/>
      <c r="MQJ101" s="219"/>
      <c r="MQK101" s="219"/>
      <c r="MQL101" s="219"/>
      <c r="MQM101" s="219"/>
      <c r="MQN101" s="219"/>
      <c r="MQO101" s="219"/>
      <c r="MQP101" s="219"/>
      <c r="MQQ101" s="219"/>
      <c r="MQR101" s="219"/>
      <c r="MQS101" s="219"/>
      <c r="MQT101" s="219"/>
      <c r="MQU101" s="219"/>
      <c r="MQV101" s="219"/>
      <c r="MQW101" s="219"/>
      <c r="MQX101" s="219"/>
      <c r="MQY101" s="219"/>
      <c r="MQZ101" s="219"/>
      <c r="MRA101" s="219"/>
      <c r="MRB101" s="219"/>
      <c r="MRC101" s="219"/>
      <c r="MRD101" s="219"/>
      <c r="MRE101" s="219"/>
      <c r="MRF101" s="219"/>
      <c r="MRG101" s="219"/>
      <c r="MRH101" s="219"/>
      <c r="MRI101" s="219"/>
      <c r="MRJ101" s="219"/>
      <c r="MRK101" s="219"/>
      <c r="MRL101" s="219"/>
      <c r="MRM101" s="219"/>
      <c r="MRN101" s="219"/>
      <c r="MRO101" s="219"/>
      <c r="MRP101" s="219"/>
      <c r="MRQ101" s="219"/>
      <c r="MRR101" s="219"/>
      <c r="MRS101" s="219"/>
      <c r="MRT101" s="219"/>
      <c r="MRU101" s="219"/>
      <c r="MRV101" s="219"/>
      <c r="MRW101" s="219"/>
      <c r="MRX101" s="219"/>
      <c r="MRY101" s="219"/>
      <c r="MRZ101" s="219"/>
      <c r="MSA101" s="219"/>
      <c r="MSB101" s="219"/>
      <c r="MSC101" s="219"/>
      <c r="MSD101" s="219"/>
      <c r="MSE101" s="219"/>
      <c r="MSF101" s="219"/>
      <c r="MSG101" s="219"/>
      <c r="MSH101" s="219"/>
      <c r="MSI101" s="219"/>
      <c r="MSJ101" s="219"/>
      <c r="MSK101" s="219"/>
      <c r="MSL101" s="219"/>
      <c r="MSM101" s="219"/>
      <c r="MSN101" s="219"/>
      <c r="MSO101" s="219"/>
      <c r="MSP101" s="219"/>
      <c r="MSQ101" s="219"/>
      <c r="MSR101" s="219"/>
      <c r="MSS101" s="219"/>
      <c r="MST101" s="219"/>
      <c r="MSU101" s="219"/>
      <c r="MSV101" s="219"/>
      <c r="MSW101" s="219"/>
      <c r="MSX101" s="219"/>
      <c r="MSY101" s="219"/>
      <c r="MSZ101" s="219"/>
      <c r="MTA101" s="219"/>
      <c r="MTB101" s="219"/>
      <c r="MTC101" s="219"/>
      <c r="MTD101" s="219"/>
      <c r="MTE101" s="219"/>
      <c r="MTF101" s="219"/>
      <c r="MTG101" s="219"/>
      <c r="MTH101" s="219"/>
      <c r="MTI101" s="219"/>
      <c r="MTJ101" s="219"/>
      <c r="MTK101" s="219"/>
      <c r="MTL101" s="219"/>
      <c r="MTM101" s="219"/>
      <c r="MTN101" s="219"/>
      <c r="MTO101" s="219"/>
      <c r="MTP101" s="219"/>
      <c r="MTQ101" s="219"/>
      <c r="MTR101" s="219"/>
      <c r="MTS101" s="219"/>
      <c r="MTT101" s="219"/>
      <c r="MTU101" s="219"/>
      <c r="MTV101" s="219"/>
      <c r="MTW101" s="219"/>
      <c r="MTX101" s="219"/>
      <c r="MTY101" s="219"/>
      <c r="MTZ101" s="219"/>
      <c r="MUA101" s="219"/>
      <c r="MUB101" s="219"/>
      <c r="MUC101" s="219"/>
      <c r="MUD101" s="219"/>
      <c r="MUE101" s="219"/>
      <c r="MUF101" s="219"/>
      <c r="MUG101" s="219"/>
      <c r="MUH101" s="219"/>
      <c r="MUI101" s="219"/>
      <c r="MUJ101" s="219"/>
      <c r="MUK101" s="219"/>
      <c r="MUL101" s="219"/>
      <c r="MUM101" s="219"/>
      <c r="MUN101" s="219"/>
      <c r="MUO101" s="219"/>
      <c r="MUP101" s="219"/>
      <c r="MUQ101" s="219"/>
      <c r="MUR101" s="219"/>
      <c r="MUS101" s="219"/>
      <c r="MUT101" s="219"/>
      <c r="MUU101" s="219"/>
      <c r="MUV101" s="219"/>
      <c r="MUW101" s="219"/>
      <c r="MUX101" s="219"/>
      <c r="MUY101" s="219"/>
      <c r="MUZ101" s="219"/>
      <c r="MVA101" s="219"/>
      <c r="MVB101" s="219"/>
      <c r="MVC101" s="219"/>
      <c r="MVD101" s="219"/>
      <c r="MVE101" s="219"/>
      <c r="MVF101" s="219"/>
      <c r="MVG101" s="219"/>
      <c r="MVH101" s="219"/>
      <c r="MVI101" s="219"/>
      <c r="MVJ101" s="219"/>
      <c r="MVK101" s="219"/>
      <c r="MVL101" s="219"/>
      <c r="MVM101" s="219"/>
      <c r="MVN101" s="219"/>
      <c r="MVO101" s="219"/>
      <c r="MVP101" s="219"/>
      <c r="MVQ101" s="219"/>
      <c r="MVR101" s="219"/>
      <c r="MVS101" s="219"/>
      <c r="MVT101" s="219"/>
      <c r="MVU101" s="219"/>
      <c r="MVV101" s="219"/>
      <c r="MVW101" s="219"/>
      <c r="MVX101" s="219"/>
      <c r="MVY101" s="219"/>
      <c r="MVZ101" s="219"/>
      <c r="MWA101" s="219"/>
      <c r="MWB101" s="219"/>
      <c r="MWC101" s="219"/>
      <c r="MWD101" s="219"/>
      <c r="MWE101" s="219"/>
      <c r="MWF101" s="219"/>
      <c r="MWG101" s="219"/>
      <c r="MWH101" s="219"/>
      <c r="MWI101" s="219"/>
      <c r="MWJ101" s="219"/>
      <c r="MWK101" s="219"/>
      <c r="MWL101" s="219"/>
      <c r="MWM101" s="219"/>
      <c r="MWN101" s="219"/>
      <c r="MWO101" s="219"/>
      <c r="MWP101" s="219"/>
      <c r="MWQ101" s="219"/>
      <c r="MWR101" s="219"/>
      <c r="MWS101" s="219"/>
      <c r="MWT101" s="219"/>
      <c r="MWU101" s="219"/>
      <c r="MWV101" s="219"/>
      <c r="MWW101" s="219"/>
      <c r="MWX101" s="219"/>
      <c r="MWY101" s="219"/>
      <c r="MWZ101" s="219"/>
      <c r="MXA101" s="219"/>
      <c r="MXB101" s="219"/>
      <c r="MXC101" s="219"/>
      <c r="MXD101" s="219"/>
      <c r="MXE101" s="219"/>
      <c r="MXF101" s="219"/>
      <c r="MXG101" s="219"/>
      <c r="MXH101" s="219"/>
      <c r="MXI101" s="219"/>
      <c r="MXJ101" s="219"/>
      <c r="MXK101" s="219"/>
      <c r="MXL101" s="219"/>
      <c r="MXM101" s="219"/>
      <c r="MXN101" s="219"/>
      <c r="MXO101" s="219"/>
      <c r="MXP101" s="219"/>
      <c r="MXQ101" s="219"/>
      <c r="MXR101" s="219"/>
      <c r="MXS101" s="219"/>
      <c r="MXT101" s="219"/>
      <c r="MXU101" s="219"/>
      <c r="MXV101" s="219"/>
      <c r="MXW101" s="219"/>
      <c r="MXX101" s="219"/>
      <c r="MXY101" s="219"/>
      <c r="MXZ101" s="219"/>
      <c r="MYA101" s="219"/>
      <c r="MYB101" s="219"/>
      <c r="MYC101" s="219"/>
      <c r="MYD101" s="219"/>
      <c r="MYE101" s="219"/>
      <c r="MYF101" s="219"/>
      <c r="MYG101" s="219"/>
      <c r="MYH101" s="219"/>
      <c r="MYI101" s="219"/>
      <c r="MYJ101" s="219"/>
      <c r="MYK101" s="219"/>
      <c r="MYL101" s="219"/>
      <c r="MYM101" s="219"/>
      <c r="MYN101" s="219"/>
      <c r="MYO101" s="219"/>
      <c r="MYP101" s="219"/>
      <c r="MYQ101" s="219"/>
      <c r="MYR101" s="219"/>
      <c r="MYS101" s="219"/>
      <c r="MYT101" s="219"/>
      <c r="MYU101" s="219"/>
      <c r="MYV101" s="219"/>
      <c r="MYW101" s="219"/>
      <c r="MYX101" s="219"/>
      <c r="MYY101" s="219"/>
      <c r="MYZ101" s="219"/>
      <c r="MZA101" s="219"/>
      <c r="MZB101" s="219"/>
      <c r="MZC101" s="219"/>
      <c r="MZD101" s="219"/>
      <c r="MZE101" s="219"/>
      <c r="MZF101" s="219"/>
      <c r="MZG101" s="219"/>
      <c r="MZH101" s="219"/>
      <c r="MZI101" s="219"/>
      <c r="MZJ101" s="219"/>
      <c r="MZK101" s="219"/>
      <c r="MZL101" s="219"/>
      <c r="MZM101" s="219"/>
      <c r="MZN101" s="219"/>
      <c r="MZO101" s="219"/>
      <c r="MZP101" s="219"/>
      <c r="MZQ101" s="219"/>
      <c r="MZR101" s="219"/>
      <c r="MZS101" s="219"/>
      <c r="MZT101" s="219"/>
      <c r="MZU101" s="219"/>
      <c r="MZV101" s="219"/>
      <c r="MZW101" s="219"/>
      <c r="MZX101" s="219"/>
      <c r="MZY101" s="219"/>
      <c r="MZZ101" s="219"/>
      <c r="NAA101" s="219"/>
      <c r="NAB101" s="219"/>
      <c r="NAC101" s="219"/>
      <c r="NAD101" s="219"/>
      <c r="NAE101" s="219"/>
      <c r="NAF101" s="219"/>
      <c r="NAG101" s="219"/>
      <c r="NAH101" s="219"/>
      <c r="NAI101" s="219"/>
      <c r="NAJ101" s="219"/>
      <c r="NAK101" s="219"/>
      <c r="NAL101" s="219"/>
      <c r="NAM101" s="219"/>
      <c r="NAN101" s="219"/>
      <c r="NAO101" s="219"/>
      <c r="NAP101" s="219"/>
      <c r="NAQ101" s="219"/>
      <c r="NAR101" s="219"/>
      <c r="NAS101" s="219"/>
      <c r="NAT101" s="219"/>
      <c r="NAU101" s="219"/>
      <c r="NAV101" s="219"/>
      <c r="NAW101" s="219"/>
      <c r="NAX101" s="219"/>
      <c r="NAY101" s="219"/>
      <c r="NAZ101" s="219"/>
      <c r="NBA101" s="219"/>
      <c r="NBB101" s="219"/>
      <c r="NBC101" s="219"/>
      <c r="NBD101" s="219"/>
      <c r="NBE101" s="219"/>
      <c r="NBF101" s="219"/>
      <c r="NBG101" s="219"/>
      <c r="NBH101" s="219"/>
      <c r="NBI101" s="219"/>
      <c r="NBJ101" s="219"/>
      <c r="NBK101" s="219"/>
      <c r="NBL101" s="219"/>
      <c r="NBM101" s="219"/>
      <c r="NBN101" s="219"/>
      <c r="NBO101" s="219"/>
      <c r="NBP101" s="219"/>
      <c r="NBQ101" s="219"/>
      <c r="NBR101" s="219"/>
      <c r="NBS101" s="219"/>
      <c r="NBT101" s="219"/>
      <c r="NBU101" s="219"/>
      <c r="NBV101" s="219"/>
      <c r="NBW101" s="219"/>
      <c r="NBX101" s="219"/>
      <c r="NBY101" s="219"/>
      <c r="NBZ101" s="219"/>
      <c r="NCA101" s="219"/>
      <c r="NCB101" s="219"/>
      <c r="NCC101" s="219"/>
      <c r="NCD101" s="219"/>
      <c r="NCE101" s="219"/>
      <c r="NCF101" s="219"/>
      <c r="NCG101" s="219"/>
      <c r="NCH101" s="219"/>
      <c r="NCI101" s="219"/>
      <c r="NCJ101" s="219"/>
      <c r="NCK101" s="219"/>
      <c r="NCL101" s="219"/>
      <c r="NCM101" s="219"/>
      <c r="NCN101" s="219"/>
      <c r="NCO101" s="219"/>
      <c r="NCP101" s="219"/>
      <c r="NCQ101" s="219"/>
      <c r="NCR101" s="219"/>
      <c r="NCS101" s="219"/>
      <c r="NCT101" s="219"/>
      <c r="NCU101" s="219"/>
      <c r="NCV101" s="219"/>
      <c r="NCW101" s="219"/>
      <c r="NCX101" s="219"/>
      <c r="NCY101" s="219"/>
      <c r="NCZ101" s="219"/>
      <c r="NDA101" s="219"/>
      <c r="NDB101" s="219"/>
      <c r="NDC101" s="219"/>
      <c r="NDD101" s="219"/>
      <c r="NDE101" s="219"/>
      <c r="NDF101" s="219"/>
      <c r="NDG101" s="219"/>
      <c r="NDH101" s="219"/>
      <c r="NDI101" s="219"/>
      <c r="NDJ101" s="219"/>
      <c r="NDK101" s="219"/>
      <c r="NDL101" s="219"/>
      <c r="NDM101" s="219"/>
      <c r="NDN101" s="219"/>
      <c r="NDO101" s="219"/>
      <c r="NDP101" s="219"/>
      <c r="NDQ101" s="219"/>
      <c r="NDR101" s="219"/>
      <c r="NDS101" s="219"/>
      <c r="NDT101" s="219"/>
      <c r="NDU101" s="219"/>
      <c r="NDV101" s="219"/>
      <c r="NDW101" s="219"/>
      <c r="NDX101" s="219"/>
      <c r="NDY101" s="219"/>
      <c r="NDZ101" s="219"/>
      <c r="NEA101" s="219"/>
      <c r="NEB101" s="219"/>
      <c r="NEC101" s="219"/>
      <c r="NED101" s="219"/>
      <c r="NEE101" s="219"/>
      <c r="NEF101" s="219"/>
      <c r="NEG101" s="219"/>
      <c r="NEH101" s="219"/>
      <c r="NEI101" s="219"/>
      <c r="NEJ101" s="219"/>
      <c r="NEK101" s="219"/>
      <c r="NEL101" s="219"/>
      <c r="NEM101" s="219"/>
      <c r="NEN101" s="219"/>
      <c r="NEO101" s="219"/>
      <c r="NEP101" s="219"/>
      <c r="NEQ101" s="219"/>
      <c r="NER101" s="219"/>
      <c r="NES101" s="219"/>
      <c r="NET101" s="219"/>
      <c r="NEU101" s="219"/>
      <c r="NEV101" s="219"/>
      <c r="NEW101" s="219"/>
      <c r="NEX101" s="219"/>
      <c r="NEY101" s="219"/>
      <c r="NEZ101" s="219"/>
      <c r="NFA101" s="219"/>
      <c r="NFB101" s="219"/>
      <c r="NFC101" s="219"/>
      <c r="NFD101" s="219"/>
      <c r="NFE101" s="219"/>
      <c r="NFF101" s="219"/>
      <c r="NFG101" s="219"/>
      <c r="NFH101" s="219"/>
      <c r="NFI101" s="219"/>
      <c r="NFJ101" s="219"/>
      <c r="NFK101" s="219"/>
      <c r="NFL101" s="219"/>
      <c r="NFM101" s="219"/>
      <c r="NFN101" s="219"/>
      <c r="NFO101" s="219"/>
      <c r="NFP101" s="219"/>
      <c r="NFQ101" s="219"/>
      <c r="NFR101" s="219"/>
      <c r="NFS101" s="219"/>
      <c r="NFT101" s="219"/>
      <c r="NFU101" s="219"/>
      <c r="NFV101" s="219"/>
      <c r="NFW101" s="219"/>
      <c r="NFX101" s="219"/>
      <c r="NFY101" s="219"/>
      <c r="NFZ101" s="219"/>
      <c r="NGA101" s="219"/>
      <c r="NGB101" s="219"/>
      <c r="NGC101" s="219"/>
      <c r="NGD101" s="219"/>
      <c r="NGE101" s="219"/>
      <c r="NGF101" s="219"/>
      <c r="NGG101" s="219"/>
      <c r="NGH101" s="219"/>
      <c r="NGI101" s="219"/>
      <c r="NGJ101" s="219"/>
      <c r="NGK101" s="219"/>
      <c r="NGL101" s="219"/>
      <c r="NGM101" s="219"/>
      <c r="NGN101" s="219"/>
      <c r="NGO101" s="219"/>
      <c r="NGP101" s="219"/>
      <c r="NGQ101" s="219"/>
      <c r="NGR101" s="219"/>
      <c r="NGS101" s="219"/>
      <c r="NGT101" s="219"/>
      <c r="NGU101" s="219"/>
      <c r="NGV101" s="219"/>
      <c r="NGW101" s="219"/>
      <c r="NGX101" s="219"/>
      <c r="NGY101" s="219"/>
      <c r="NGZ101" s="219"/>
      <c r="NHA101" s="219"/>
      <c r="NHB101" s="219"/>
      <c r="NHC101" s="219"/>
      <c r="NHD101" s="219"/>
      <c r="NHE101" s="219"/>
      <c r="NHF101" s="219"/>
      <c r="NHG101" s="219"/>
      <c r="NHH101" s="219"/>
      <c r="NHI101" s="219"/>
      <c r="NHJ101" s="219"/>
      <c r="NHK101" s="219"/>
      <c r="NHL101" s="219"/>
      <c r="NHM101" s="219"/>
      <c r="NHN101" s="219"/>
      <c r="NHO101" s="219"/>
      <c r="NHP101" s="219"/>
      <c r="NHQ101" s="219"/>
      <c r="NHR101" s="219"/>
      <c r="NHS101" s="219"/>
      <c r="NHT101" s="219"/>
      <c r="NHU101" s="219"/>
      <c r="NHV101" s="219"/>
      <c r="NHW101" s="219"/>
      <c r="NHX101" s="219"/>
      <c r="NHY101" s="219"/>
      <c r="NHZ101" s="219"/>
      <c r="NIA101" s="219"/>
      <c r="NIB101" s="219"/>
      <c r="NIC101" s="219"/>
      <c r="NID101" s="219"/>
      <c r="NIE101" s="219"/>
      <c r="NIF101" s="219"/>
      <c r="NIG101" s="219"/>
      <c r="NIH101" s="219"/>
      <c r="NII101" s="219"/>
      <c r="NIJ101" s="219"/>
      <c r="NIK101" s="219"/>
      <c r="NIL101" s="219"/>
      <c r="NIM101" s="219"/>
      <c r="NIN101" s="219"/>
      <c r="NIO101" s="219"/>
      <c r="NIP101" s="219"/>
      <c r="NIQ101" s="219"/>
      <c r="NIR101" s="219"/>
      <c r="NIS101" s="219"/>
      <c r="NIT101" s="219"/>
      <c r="NIU101" s="219"/>
      <c r="NIV101" s="219"/>
      <c r="NIW101" s="219"/>
      <c r="NIX101" s="219"/>
      <c r="NIY101" s="219"/>
      <c r="NIZ101" s="219"/>
      <c r="NJA101" s="219"/>
      <c r="NJB101" s="219"/>
      <c r="NJC101" s="219"/>
      <c r="NJD101" s="219"/>
      <c r="NJE101" s="219"/>
      <c r="NJF101" s="219"/>
      <c r="NJG101" s="219"/>
      <c r="NJH101" s="219"/>
      <c r="NJI101" s="219"/>
      <c r="NJJ101" s="219"/>
      <c r="NJK101" s="219"/>
      <c r="NJL101" s="219"/>
      <c r="NJM101" s="219"/>
      <c r="NJN101" s="219"/>
      <c r="NJO101" s="219"/>
      <c r="NJP101" s="219"/>
      <c r="NJQ101" s="219"/>
      <c r="NJR101" s="219"/>
      <c r="NJS101" s="219"/>
      <c r="NJT101" s="219"/>
      <c r="NJU101" s="219"/>
      <c r="NJV101" s="219"/>
      <c r="NJW101" s="219"/>
      <c r="NJX101" s="219"/>
      <c r="NJY101" s="219"/>
      <c r="NJZ101" s="219"/>
      <c r="NKA101" s="219"/>
      <c r="NKB101" s="219"/>
      <c r="NKC101" s="219"/>
      <c r="NKD101" s="219"/>
      <c r="NKE101" s="219"/>
      <c r="NKF101" s="219"/>
      <c r="NKG101" s="219"/>
      <c r="NKH101" s="219"/>
      <c r="NKI101" s="219"/>
      <c r="NKJ101" s="219"/>
      <c r="NKK101" s="219"/>
      <c r="NKL101" s="219"/>
      <c r="NKM101" s="219"/>
      <c r="NKN101" s="219"/>
      <c r="NKO101" s="219"/>
      <c r="NKP101" s="219"/>
      <c r="NKQ101" s="219"/>
      <c r="NKR101" s="219"/>
      <c r="NKS101" s="219"/>
      <c r="NKT101" s="219"/>
      <c r="NKU101" s="219"/>
      <c r="NKV101" s="219"/>
      <c r="NKW101" s="219"/>
      <c r="NKX101" s="219"/>
      <c r="NKY101" s="219"/>
      <c r="NKZ101" s="219"/>
      <c r="NLA101" s="219"/>
      <c r="NLB101" s="219"/>
      <c r="NLC101" s="219"/>
      <c r="NLD101" s="219"/>
      <c r="NLE101" s="219"/>
      <c r="NLF101" s="219"/>
      <c r="NLG101" s="219"/>
      <c r="NLH101" s="219"/>
      <c r="NLI101" s="219"/>
      <c r="NLJ101" s="219"/>
      <c r="NLK101" s="219"/>
      <c r="NLL101" s="219"/>
      <c r="NLM101" s="219"/>
      <c r="NLN101" s="219"/>
      <c r="NLO101" s="219"/>
      <c r="NLP101" s="219"/>
      <c r="NLQ101" s="219"/>
      <c r="NLR101" s="219"/>
      <c r="NLS101" s="219"/>
      <c r="NLT101" s="219"/>
      <c r="NLU101" s="219"/>
      <c r="NLV101" s="219"/>
      <c r="NLW101" s="219"/>
      <c r="NLX101" s="219"/>
      <c r="NLY101" s="219"/>
      <c r="NLZ101" s="219"/>
      <c r="NMA101" s="219"/>
      <c r="NMB101" s="219"/>
      <c r="NMC101" s="219"/>
      <c r="NMD101" s="219"/>
      <c r="NME101" s="219"/>
      <c r="NMF101" s="219"/>
      <c r="NMG101" s="219"/>
      <c r="NMH101" s="219"/>
      <c r="NMI101" s="219"/>
      <c r="NMJ101" s="219"/>
      <c r="NMK101" s="219"/>
      <c r="NML101" s="219"/>
      <c r="NMM101" s="219"/>
      <c r="NMN101" s="219"/>
      <c r="NMO101" s="219"/>
      <c r="NMP101" s="219"/>
      <c r="NMQ101" s="219"/>
      <c r="NMR101" s="219"/>
      <c r="NMS101" s="219"/>
      <c r="NMT101" s="219"/>
      <c r="NMU101" s="219"/>
      <c r="NMV101" s="219"/>
      <c r="NMW101" s="219"/>
      <c r="NMX101" s="219"/>
      <c r="NMY101" s="219"/>
      <c r="NMZ101" s="219"/>
      <c r="NNA101" s="219"/>
      <c r="NNB101" s="219"/>
      <c r="NNC101" s="219"/>
      <c r="NND101" s="219"/>
      <c r="NNE101" s="219"/>
      <c r="NNF101" s="219"/>
      <c r="NNG101" s="219"/>
      <c r="NNH101" s="219"/>
      <c r="NNI101" s="219"/>
      <c r="NNJ101" s="219"/>
      <c r="NNK101" s="219"/>
      <c r="NNL101" s="219"/>
      <c r="NNM101" s="219"/>
      <c r="NNN101" s="219"/>
      <c r="NNO101" s="219"/>
      <c r="NNP101" s="219"/>
      <c r="NNQ101" s="219"/>
      <c r="NNR101" s="219"/>
      <c r="NNS101" s="219"/>
      <c r="NNT101" s="219"/>
      <c r="NNU101" s="219"/>
      <c r="NNV101" s="219"/>
      <c r="NNW101" s="219"/>
      <c r="NNX101" s="219"/>
      <c r="NNY101" s="219"/>
      <c r="NNZ101" s="219"/>
      <c r="NOA101" s="219"/>
      <c r="NOB101" s="219"/>
      <c r="NOC101" s="219"/>
      <c r="NOD101" s="219"/>
      <c r="NOE101" s="219"/>
      <c r="NOF101" s="219"/>
      <c r="NOG101" s="219"/>
      <c r="NOH101" s="219"/>
      <c r="NOI101" s="219"/>
      <c r="NOJ101" s="219"/>
      <c r="NOK101" s="219"/>
      <c r="NOL101" s="219"/>
      <c r="NOM101" s="219"/>
      <c r="NON101" s="219"/>
      <c r="NOO101" s="219"/>
      <c r="NOP101" s="219"/>
      <c r="NOQ101" s="219"/>
      <c r="NOR101" s="219"/>
      <c r="NOS101" s="219"/>
      <c r="NOT101" s="219"/>
      <c r="NOU101" s="219"/>
      <c r="NOV101" s="219"/>
      <c r="NOW101" s="219"/>
      <c r="NOX101" s="219"/>
      <c r="NOY101" s="219"/>
      <c r="NOZ101" s="219"/>
      <c r="NPA101" s="219"/>
      <c r="NPB101" s="219"/>
      <c r="NPC101" s="219"/>
      <c r="NPD101" s="219"/>
      <c r="NPE101" s="219"/>
      <c r="NPF101" s="219"/>
      <c r="NPG101" s="219"/>
      <c r="NPH101" s="219"/>
      <c r="NPI101" s="219"/>
      <c r="NPJ101" s="219"/>
      <c r="NPK101" s="219"/>
      <c r="NPL101" s="219"/>
      <c r="NPM101" s="219"/>
      <c r="NPN101" s="219"/>
      <c r="NPO101" s="219"/>
      <c r="NPP101" s="219"/>
      <c r="NPQ101" s="219"/>
      <c r="NPR101" s="219"/>
      <c r="NPS101" s="219"/>
      <c r="NPT101" s="219"/>
      <c r="NPU101" s="219"/>
      <c r="NPV101" s="219"/>
      <c r="NPW101" s="219"/>
      <c r="NPX101" s="219"/>
      <c r="NPY101" s="219"/>
      <c r="NPZ101" s="219"/>
      <c r="NQA101" s="219"/>
      <c r="NQB101" s="219"/>
      <c r="NQC101" s="219"/>
      <c r="NQD101" s="219"/>
      <c r="NQE101" s="219"/>
      <c r="NQF101" s="219"/>
      <c r="NQG101" s="219"/>
      <c r="NQH101" s="219"/>
      <c r="NQI101" s="219"/>
      <c r="NQJ101" s="219"/>
      <c r="NQK101" s="219"/>
      <c r="NQL101" s="219"/>
      <c r="NQM101" s="219"/>
      <c r="NQN101" s="219"/>
      <c r="NQO101" s="219"/>
      <c r="NQP101" s="219"/>
      <c r="NQQ101" s="219"/>
      <c r="NQR101" s="219"/>
      <c r="NQS101" s="219"/>
      <c r="NQT101" s="219"/>
      <c r="NQU101" s="219"/>
      <c r="NQV101" s="219"/>
      <c r="NQW101" s="219"/>
      <c r="NQX101" s="219"/>
      <c r="NQY101" s="219"/>
      <c r="NQZ101" s="219"/>
      <c r="NRA101" s="219"/>
      <c r="NRB101" s="219"/>
      <c r="NRC101" s="219"/>
      <c r="NRD101" s="219"/>
      <c r="NRE101" s="219"/>
      <c r="NRF101" s="219"/>
      <c r="NRG101" s="219"/>
      <c r="NRH101" s="219"/>
      <c r="NRI101" s="219"/>
      <c r="NRJ101" s="219"/>
      <c r="NRK101" s="219"/>
      <c r="NRL101" s="219"/>
      <c r="NRM101" s="219"/>
      <c r="NRN101" s="219"/>
      <c r="NRO101" s="219"/>
      <c r="NRP101" s="219"/>
      <c r="NRQ101" s="219"/>
      <c r="NRR101" s="219"/>
      <c r="NRS101" s="219"/>
      <c r="NRT101" s="219"/>
      <c r="NRU101" s="219"/>
      <c r="NRV101" s="219"/>
      <c r="NRW101" s="219"/>
      <c r="NRX101" s="219"/>
      <c r="NRY101" s="219"/>
      <c r="NRZ101" s="219"/>
      <c r="NSA101" s="219"/>
      <c r="NSB101" s="219"/>
      <c r="NSC101" s="219"/>
      <c r="NSD101" s="219"/>
      <c r="NSE101" s="219"/>
      <c r="NSF101" s="219"/>
      <c r="NSG101" s="219"/>
      <c r="NSH101" s="219"/>
      <c r="NSI101" s="219"/>
      <c r="NSJ101" s="219"/>
      <c r="NSK101" s="219"/>
      <c r="NSL101" s="219"/>
      <c r="NSM101" s="219"/>
      <c r="NSN101" s="219"/>
      <c r="NSO101" s="219"/>
      <c r="NSP101" s="219"/>
      <c r="NSQ101" s="219"/>
      <c r="NSR101" s="219"/>
      <c r="NSS101" s="219"/>
      <c r="NST101" s="219"/>
      <c r="NSU101" s="219"/>
      <c r="NSV101" s="219"/>
      <c r="NSW101" s="219"/>
      <c r="NSX101" s="219"/>
      <c r="NSY101" s="219"/>
      <c r="NSZ101" s="219"/>
      <c r="NTA101" s="219"/>
      <c r="NTB101" s="219"/>
      <c r="NTC101" s="219"/>
      <c r="NTD101" s="219"/>
      <c r="NTE101" s="219"/>
      <c r="NTF101" s="219"/>
      <c r="NTG101" s="219"/>
      <c r="NTH101" s="219"/>
      <c r="NTI101" s="219"/>
      <c r="NTJ101" s="219"/>
      <c r="NTK101" s="219"/>
      <c r="NTL101" s="219"/>
      <c r="NTM101" s="219"/>
      <c r="NTN101" s="219"/>
      <c r="NTO101" s="219"/>
      <c r="NTP101" s="219"/>
      <c r="NTQ101" s="219"/>
      <c r="NTR101" s="219"/>
      <c r="NTS101" s="219"/>
      <c r="NTT101" s="219"/>
      <c r="NTU101" s="219"/>
      <c r="NTV101" s="219"/>
      <c r="NTW101" s="219"/>
      <c r="NTX101" s="219"/>
      <c r="NTY101" s="219"/>
      <c r="NTZ101" s="219"/>
      <c r="NUA101" s="219"/>
      <c r="NUB101" s="219"/>
      <c r="NUC101" s="219"/>
      <c r="NUD101" s="219"/>
      <c r="NUE101" s="219"/>
      <c r="NUF101" s="219"/>
      <c r="NUG101" s="219"/>
      <c r="NUH101" s="219"/>
      <c r="NUI101" s="219"/>
      <c r="NUJ101" s="219"/>
      <c r="NUK101" s="219"/>
      <c r="NUL101" s="219"/>
      <c r="NUM101" s="219"/>
      <c r="NUN101" s="219"/>
      <c r="NUO101" s="219"/>
      <c r="NUP101" s="219"/>
      <c r="NUQ101" s="219"/>
      <c r="NUR101" s="219"/>
      <c r="NUS101" s="219"/>
      <c r="NUT101" s="219"/>
      <c r="NUU101" s="219"/>
      <c r="NUV101" s="219"/>
      <c r="NUW101" s="219"/>
      <c r="NUX101" s="219"/>
      <c r="NUY101" s="219"/>
      <c r="NUZ101" s="219"/>
      <c r="NVA101" s="219"/>
      <c r="NVB101" s="219"/>
      <c r="NVC101" s="219"/>
      <c r="NVD101" s="219"/>
      <c r="NVE101" s="219"/>
      <c r="NVF101" s="219"/>
      <c r="NVG101" s="219"/>
      <c r="NVH101" s="219"/>
      <c r="NVI101" s="219"/>
      <c r="NVJ101" s="219"/>
      <c r="NVK101" s="219"/>
      <c r="NVL101" s="219"/>
      <c r="NVM101" s="219"/>
      <c r="NVN101" s="219"/>
      <c r="NVO101" s="219"/>
      <c r="NVP101" s="219"/>
      <c r="NVQ101" s="219"/>
      <c r="NVR101" s="219"/>
      <c r="NVS101" s="219"/>
      <c r="NVT101" s="219"/>
      <c r="NVU101" s="219"/>
      <c r="NVV101" s="219"/>
      <c r="NVW101" s="219"/>
      <c r="NVX101" s="219"/>
      <c r="NVY101" s="219"/>
      <c r="NVZ101" s="219"/>
      <c r="NWA101" s="219"/>
      <c r="NWB101" s="219"/>
      <c r="NWC101" s="219"/>
      <c r="NWD101" s="219"/>
      <c r="NWE101" s="219"/>
      <c r="NWF101" s="219"/>
      <c r="NWG101" s="219"/>
      <c r="NWH101" s="219"/>
      <c r="NWI101" s="219"/>
      <c r="NWJ101" s="219"/>
      <c r="NWK101" s="219"/>
      <c r="NWL101" s="219"/>
      <c r="NWM101" s="219"/>
      <c r="NWN101" s="219"/>
      <c r="NWO101" s="219"/>
      <c r="NWP101" s="219"/>
      <c r="NWQ101" s="219"/>
      <c r="NWR101" s="219"/>
      <c r="NWS101" s="219"/>
      <c r="NWT101" s="219"/>
      <c r="NWU101" s="219"/>
      <c r="NWV101" s="219"/>
      <c r="NWW101" s="219"/>
      <c r="NWX101" s="219"/>
      <c r="NWY101" s="219"/>
      <c r="NWZ101" s="219"/>
      <c r="NXA101" s="219"/>
      <c r="NXB101" s="219"/>
      <c r="NXC101" s="219"/>
      <c r="NXD101" s="219"/>
      <c r="NXE101" s="219"/>
      <c r="NXF101" s="219"/>
      <c r="NXG101" s="219"/>
      <c r="NXH101" s="219"/>
      <c r="NXI101" s="219"/>
      <c r="NXJ101" s="219"/>
      <c r="NXK101" s="219"/>
      <c r="NXL101" s="219"/>
      <c r="NXM101" s="219"/>
      <c r="NXN101" s="219"/>
      <c r="NXO101" s="219"/>
      <c r="NXP101" s="219"/>
      <c r="NXQ101" s="219"/>
      <c r="NXR101" s="219"/>
      <c r="NXS101" s="219"/>
      <c r="NXT101" s="219"/>
      <c r="NXU101" s="219"/>
      <c r="NXV101" s="219"/>
      <c r="NXW101" s="219"/>
      <c r="NXX101" s="219"/>
      <c r="NXY101" s="219"/>
      <c r="NXZ101" s="219"/>
      <c r="NYA101" s="219"/>
      <c r="NYB101" s="219"/>
      <c r="NYC101" s="219"/>
      <c r="NYD101" s="219"/>
      <c r="NYE101" s="219"/>
      <c r="NYF101" s="219"/>
      <c r="NYG101" s="219"/>
      <c r="NYH101" s="219"/>
      <c r="NYI101" s="219"/>
      <c r="NYJ101" s="219"/>
      <c r="NYK101" s="219"/>
      <c r="NYL101" s="219"/>
      <c r="NYM101" s="219"/>
      <c r="NYN101" s="219"/>
      <c r="NYO101" s="219"/>
      <c r="NYP101" s="219"/>
      <c r="NYQ101" s="219"/>
      <c r="NYR101" s="219"/>
      <c r="NYS101" s="219"/>
      <c r="NYT101" s="219"/>
      <c r="NYU101" s="219"/>
      <c r="NYV101" s="219"/>
      <c r="NYW101" s="219"/>
      <c r="NYX101" s="219"/>
      <c r="NYY101" s="219"/>
      <c r="NYZ101" s="219"/>
      <c r="NZA101" s="219"/>
      <c r="NZB101" s="219"/>
      <c r="NZC101" s="219"/>
      <c r="NZD101" s="219"/>
      <c r="NZE101" s="219"/>
      <c r="NZF101" s="219"/>
      <c r="NZG101" s="219"/>
      <c r="NZH101" s="219"/>
      <c r="NZI101" s="219"/>
      <c r="NZJ101" s="219"/>
      <c r="NZK101" s="219"/>
      <c r="NZL101" s="219"/>
      <c r="NZM101" s="219"/>
      <c r="NZN101" s="219"/>
      <c r="NZO101" s="219"/>
      <c r="NZP101" s="219"/>
      <c r="NZQ101" s="219"/>
      <c r="NZR101" s="219"/>
      <c r="NZS101" s="219"/>
      <c r="NZT101" s="219"/>
      <c r="NZU101" s="219"/>
      <c r="NZV101" s="219"/>
      <c r="NZW101" s="219"/>
      <c r="NZX101" s="219"/>
      <c r="NZY101" s="219"/>
      <c r="NZZ101" s="219"/>
      <c r="OAA101" s="219"/>
      <c r="OAB101" s="219"/>
      <c r="OAC101" s="219"/>
      <c r="OAD101" s="219"/>
      <c r="OAE101" s="219"/>
      <c r="OAF101" s="219"/>
      <c r="OAG101" s="219"/>
      <c r="OAH101" s="219"/>
      <c r="OAI101" s="219"/>
      <c r="OAJ101" s="219"/>
      <c r="OAK101" s="219"/>
      <c r="OAL101" s="219"/>
      <c r="OAM101" s="219"/>
      <c r="OAN101" s="219"/>
      <c r="OAO101" s="219"/>
      <c r="OAP101" s="219"/>
      <c r="OAQ101" s="219"/>
      <c r="OAR101" s="219"/>
      <c r="OAS101" s="219"/>
      <c r="OAT101" s="219"/>
      <c r="OAU101" s="219"/>
      <c r="OAV101" s="219"/>
      <c r="OAW101" s="219"/>
      <c r="OAX101" s="219"/>
      <c r="OAY101" s="219"/>
      <c r="OAZ101" s="219"/>
      <c r="OBA101" s="219"/>
      <c r="OBB101" s="219"/>
      <c r="OBC101" s="219"/>
      <c r="OBD101" s="219"/>
      <c r="OBE101" s="219"/>
      <c r="OBF101" s="219"/>
      <c r="OBG101" s="219"/>
      <c r="OBH101" s="219"/>
      <c r="OBI101" s="219"/>
      <c r="OBJ101" s="219"/>
      <c r="OBK101" s="219"/>
      <c r="OBL101" s="219"/>
      <c r="OBM101" s="219"/>
      <c r="OBN101" s="219"/>
      <c r="OBO101" s="219"/>
      <c r="OBP101" s="219"/>
      <c r="OBQ101" s="219"/>
      <c r="OBR101" s="219"/>
      <c r="OBS101" s="219"/>
      <c r="OBT101" s="219"/>
      <c r="OBU101" s="219"/>
      <c r="OBV101" s="219"/>
      <c r="OBW101" s="219"/>
      <c r="OBX101" s="219"/>
      <c r="OBY101" s="219"/>
      <c r="OBZ101" s="219"/>
      <c r="OCA101" s="219"/>
      <c r="OCB101" s="219"/>
      <c r="OCC101" s="219"/>
      <c r="OCD101" s="219"/>
      <c r="OCE101" s="219"/>
      <c r="OCF101" s="219"/>
      <c r="OCG101" s="219"/>
      <c r="OCH101" s="219"/>
      <c r="OCI101" s="219"/>
      <c r="OCJ101" s="219"/>
      <c r="OCK101" s="219"/>
      <c r="OCL101" s="219"/>
      <c r="OCM101" s="219"/>
      <c r="OCN101" s="219"/>
      <c r="OCO101" s="219"/>
      <c r="OCP101" s="219"/>
      <c r="OCQ101" s="219"/>
      <c r="OCR101" s="219"/>
      <c r="OCS101" s="219"/>
      <c r="OCT101" s="219"/>
      <c r="OCU101" s="219"/>
      <c r="OCV101" s="219"/>
      <c r="OCW101" s="219"/>
      <c r="OCX101" s="219"/>
      <c r="OCY101" s="219"/>
      <c r="OCZ101" s="219"/>
      <c r="ODA101" s="219"/>
      <c r="ODB101" s="219"/>
      <c r="ODC101" s="219"/>
      <c r="ODD101" s="219"/>
      <c r="ODE101" s="219"/>
      <c r="ODF101" s="219"/>
      <c r="ODG101" s="219"/>
      <c r="ODH101" s="219"/>
      <c r="ODI101" s="219"/>
      <c r="ODJ101" s="219"/>
      <c r="ODK101" s="219"/>
      <c r="ODL101" s="219"/>
      <c r="ODM101" s="219"/>
      <c r="ODN101" s="219"/>
      <c r="ODO101" s="219"/>
      <c r="ODP101" s="219"/>
      <c r="ODQ101" s="219"/>
      <c r="ODR101" s="219"/>
      <c r="ODS101" s="219"/>
      <c r="ODT101" s="219"/>
      <c r="ODU101" s="219"/>
      <c r="ODV101" s="219"/>
      <c r="ODW101" s="219"/>
      <c r="ODX101" s="219"/>
      <c r="ODY101" s="219"/>
      <c r="ODZ101" s="219"/>
      <c r="OEA101" s="219"/>
      <c r="OEB101" s="219"/>
      <c r="OEC101" s="219"/>
      <c r="OED101" s="219"/>
      <c r="OEE101" s="219"/>
      <c r="OEF101" s="219"/>
      <c r="OEG101" s="219"/>
      <c r="OEH101" s="219"/>
      <c r="OEI101" s="219"/>
      <c r="OEJ101" s="219"/>
      <c r="OEK101" s="219"/>
      <c r="OEL101" s="219"/>
      <c r="OEM101" s="219"/>
      <c r="OEN101" s="219"/>
      <c r="OEO101" s="219"/>
      <c r="OEP101" s="219"/>
      <c r="OEQ101" s="219"/>
      <c r="OER101" s="219"/>
      <c r="OES101" s="219"/>
      <c r="OET101" s="219"/>
      <c r="OEU101" s="219"/>
      <c r="OEV101" s="219"/>
      <c r="OEW101" s="219"/>
      <c r="OEX101" s="219"/>
      <c r="OEY101" s="219"/>
      <c r="OEZ101" s="219"/>
      <c r="OFA101" s="219"/>
      <c r="OFB101" s="219"/>
      <c r="OFC101" s="219"/>
      <c r="OFD101" s="219"/>
      <c r="OFE101" s="219"/>
      <c r="OFF101" s="219"/>
      <c r="OFG101" s="219"/>
      <c r="OFH101" s="219"/>
      <c r="OFI101" s="219"/>
      <c r="OFJ101" s="219"/>
      <c r="OFK101" s="219"/>
      <c r="OFL101" s="219"/>
      <c r="OFM101" s="219"/>
      <c r="OFN101" s="219"/>
      <c r="OFO101" s="219"/>
      <c r="OFP101" s="219"/>
      <c r="OFQ101" s="219"/>
      <c r="OFR101" s="219"/>
      <c r="OFS101" s="219"/>
      <c r="OFT101" s="219"/>
      <c r="OFU101" s="219"/>
      <c r="OFV101" s="219"/>
      <c r="OFW101" s="219"/>
      <c r="OFX101" s="219"/>
      <c r="OFY101" s="219"/>
      <c r="OFZ101" s="219"/>
      <c r="OGA101" s="219"/>
      <c r="OGB101" s="219"/>
      <c r="OGC101" s="219"/>
      <c r="OGD101" s="219"/>
      <c r="OGE101" s="219"/>
      <c r="OGF101" s="219"/>
      <c r="OGG101" s="219"/>
      <c r="OGH101" s="219"/>
      <c r="OGI101" s="219"/>
      <c r="OGJ101" s="219"/>
      <c r="OGK101" s="219"/>
      <c r="OGL101" s="219"/>
      <c r="OGM101" s="219"/>
      <c r="OGN101" s="219"/>
      <c r="OGO101" s="219"/>
      <c r="OGP101" s="219"/>
      <c r="OGQ101" s="219"/>
      <c r="OGR101" s="219"/>
      <c r="OGS101" s="219"/>
      <c r="OGT101" s="219"/>
      <c r="OGU101" s="219"/>
      <c r="OGV101" s="219"/>
      <c r="OGW101" s="219"/>
      <c r="OGX101" s="219"/>
      <c r="OGY101" s="219"/>
      <c r="OGZ101" s="219"/>
      <c r="OHA101" s="219"/>
      <c r="OHB101" s="219"/>
      <c r="OHC101" s="219"/>
      <c r="OHD101" s="219"/>
      <c r="OHE101" s="219"/>
      <c r="OHF101" s="219"/>
      <c r="OHG101" s="219"/>
      <c r="OHH101" s="219"/>
      <c r="OHI101" s="219"/>
      <c r="OHJ101" s="219"/>
      <c r="OHK101" s="219"/>
      <c r="OHL101" s="219"/>
      <c r="OHM101" s="219"/>
      <c r="OHN101" s="219"/>
      <c r="OHO101" s="219"/>
      <c r="OHP101" s="219"/>
      <c r="OHQ101" s="219"/>
      <c r="OHR101" s="219"/>
      <c r="OHS101" s="219"/>
      <c r="OHT101" s="219"/>
      <c r="OHU101" s="219"/>
      <c r="OHV101" s="219"/>
      <c r="OHW101" s="219"/>
      <c r="OHX101" s="219"/>
      <c r="OHY101" s="219"/>
      <c r="OHZ101" s="219"/>
      <c r="OIA101" s="219"/>
      <c r="OIB101" s="219"/>
      <c r="OIC101" s="219"/>
      <c r="OID101" s="219"/>
      <c r="OIE101" s="219"/>
      <c r="OIF101" s="219"/>
      <c r="OIG101" s="219"/>
      <c r="OIH101" s="219"/>
      <c r="OII101" s="219"/>
      <c r="OIJ101" s="219"/>
      <c r="OIK101" s="219"/>
      <c r="OIL101" s="219"/>
      <c r="OIM101" s="219"/>
      <c r="OIN101" s="219"/>
      <c r="OIO101" s="219"/>
      <c r="OIP101" s="219"/>
      <c r="OIQ101" s="219"/>
      <c r="OIR101" s="219"/>
      <c r="OIS101" s="219"/>
      <c r="OIT101" s="219"/>
      <c r="OIU101" s="219"/>
      <c r="OIV101" s="219"/>
      <c r="OIW101" s="219"/>
      <c r="OIX101" s="219"/>
      <c r="OIY101" s="219"/>
      <c r="OIZ101" s="219"/>
      <c r="OJA101" s="219"/>
      <c r="OJB101" s="219"/>
      <c r="OJC101" s="219"/>
      <c r="OJD101" s="219"/>
      <c r="OJE101" s="219"/>
      <c r="OJF101" s="219"/>
      <c r="OJG101" s="219"/>
      <c r="OJH101" s="219"/>
      <c r="OJI101" s="219"/>
      <c r="OJJ101" s="219"/>
      <c r="OJK101" s="219"/>
      <c r="OJL101" s="219"/>
      <c r="OJM101" s="219"/>
      <c r="OJN101" s="219"/>
      <c r="OJO101" s="219"/>
      <c r="OJP101" s="219"/>
      <c r="OJQ101" s="219"/>
      <c r="OJR101" s="219"/>
      <c r="OJS101" s="219"/>
      <c r="OJT101" s="219"/>
      <c r="OJU101" s="219"/>
      <c r="OJV101" s="219"/>
      <c r="OJW101" s="219"/>
      <c r="OJX101" s="219"/>
      <c r="OJY101" s="219"/>
      <c r="OJZ101" s="219"/>
      <c r="OKA101" s="219"/>
      <c r="OKB101" s="219"/>
      <c r="OKC101" s="219"/>
      <c r="OKD101" s="219"/>
      <c r="OKE101" s="219"/>
      <c r="OKF101" s="219"/>
      <c r="OKG101" s="219"/>
      <c r="OKH101" s="219"/>
      <c r="OKI101" s="219"/>
      <c r="OKJ101" s="219"/>
      <c r="OKK101" s="219"/>
      <c r="OKL101" s="219"/>
      <c r="OKM101" s="219"/>
      <c r="OKN101" s="219"/>
      <c r="OKO101" s="219"/>
      <c r="OKP101" s="219"/>
      <c r="OKQ101" s="219"/>
      <c r="OKR101" s="219"/>
      <c r="OKS101" s="219"/>
      <c r="OKT101" s="219"/>
      <c r="OKU101" s="219"/>
      <c r="OKV101" s="219"/>
      <c r="OKW101" s="219"/>
      <c r="OKX101" s="219"/>
      <c r="OKY101" s="219"/>
      <c r="OKZ101" s="219"/>
      <c r="OLA101" s="219"/>
      <c r="OLB101" s="219"/>
      <c r="OLC101" s="219"/>
      <c r="OLD101" s="219"/>
      <c r="OLE101" s="219"/>
      <c r="OLF101" s="219"/>
      <c r="OLG101" s="219"/>
      <c r="OLH101" s="219"/>
      <c r="OLI101" s="219"/>
      <c r="OLJ101" s="219"/>
      <c r="OLK101" s="219"/>
      <c r="OLL101" s="219"/>
      <c r="OLM101" s="219"/>
      <c r="OLN101" s="219"/>
      <c r="OLO101" s="219"/>
      <c r="OLP101" s="219"/>
      <c r="OLQ101" s="219"/>
      <c r="OLR101" s="219"/>
      <c r="OLS101" s="219"/>
      <c r="OLT101" s="219"/>
      <c r="OLU101" s="219"/>
      <c r="OLV101" s="219"/>
      <c r="OLW101" s="219"/>
      <c r="OLX101" s="219"/>
      <c r="OLY101" s="219"/>
      <c r="OLZ101" s="219"/>
      <c r="OMA101" s="219"/>
      <c r="OMB101" s="219"/>
      <c r="OMC101" s="219"/>
      <c r="OMD101" s="219"/>
      <c r="OME101" s="219"/>
      <c r="OMF101" s="219"/>
      <c r="OMG101" s="219"/>
      <c r="OMH101" s="219"/>
      <c r="OMI101" s="219"/>
      <c r="OMJ101" s="219"/>
      <c r="OMK101" s="219"/>
      <c r="OML101" s="219"/>
      <c r="OMM101" s="219"/>
      <c r="OMN101" s="219"/>
      <c r="OMO101" s="219"/>
      <c r="OMP101" s="219"/>
      <c r="OMQ101" s="219"/>
      <c r="OMR101" s="219"/>
      <c r="OMS101" s="219"/>
      <c r="OMT101" s="219"/>
      <c r="OMU101" s="219"/>
      <c r="OMV101" s="219"/>
      <c r="OMW101" s="219"/>
      <c r="OMX101" s="219"/>
      <c r="OMY101" s="219"/>
      <c r="OMZ101" s="219"/>
      <c r="ONA101" s="219"/>
      <c r="ONB101" s="219"/>
      <c r="ONC101" s="219"/>
      <c r="OND101" s="219"/>
      <c r="ONE101" s="219"/>
      <c r="ONF101" s="219"/>
      <c r="ONG101" s="219"/>
      <c r="ONH101" s="219"/>
      <c r="ONI101" s="219"/>
      <c r="ONJ101" s="219"/>
      <c r="ONK101" s="219"/>
      <c r="ONL101" s="219"/>
      <c r="ONM101" s="219"/>
      <c r="ONN101" s="219"/>
      <c r="ONO101" s="219"/>
      <c r="ONP101" s="219"/>
      <c r="ONQ101" s="219"/>
      <c r="ONR101" s="219"/>
      <c r="ONS101" s="219"/>
      <c r="ONT101" s="219"/>
      <c r="ONU101" s="219"/>
      <c r="ONV101" s="219"/>
      <c r="ONW101" s="219"/>
      <c r="ONX101" s="219"/>
      <c r="ONY101" s="219"/>
      <c r="ONZ101" s="219"/>
      <c r="OOA101" s="219"/>
      <c r="OOB101" s="219"/>
      <c r="OOC101" s="219"/>
      <c r="OOD101" s="219"/>
      <c r="OOE101" s="219"/>
      <c r="OOF101" s="219"/>
      <c r="OOG101" s="219"/>
      <c r="OOH101" s="219"/>
      <c r="OOI101" s="219"/>
      <c r="OOJ101" s="219"/>
      <c r="OOK101" s="219"/>
      <c r="OOL101" s="219"/>
      <c r="OOM101" s="219"/>
      <c r="OON101" s="219"/>
      <c r="OOO101" s="219"/>
      <c r="OOP101" s="219"/>
      <c r="OOQ101" s="219"/>
      <c r="OOR101" s="219"/>
      <c r="OOS101" s="219"/>
      <c r="OOT101" s="219"/>
      <c r="OOU101" s="219"/>
      <c r="OOV101" s="219"/>
      <c r="OOW101" s="219"/>
      <c r="OOX101" s="219"/>
      <c r="OOY101" s="219"/>
      <c r="OOZ101" s="219"/>
      <c r="OPA101" s="219"/>
      <c r="OPB101" s="219"/>
      <c r="OPC101" s="219"/>
      <c r="OPD101" s="219"/>
      <c r="OPE101" s="219"/>
      <c r="OPF101" s="219"/>
      <c r="OPG101" s="219"/>
      <c r="OPH101" s="219"/>
      <c r="OPI101" s="219"/>
      <c r="OPJ101" s="219"/>
      <c r="OPK101" s="219"/>
      <c r="OPL101" s="219"/>
      <c r="OPM101" s="219"/>
      <c r="OPN101" s="219"/>
      <c r="OPO101" s="219"/>
      <c r="OPP101" s="219"/>
      <c r="OPQ101" s="219"/>
      <c r="OPR101" s="219"/>
      <c r="OPS101" s="219"/>
      <c r="OPT101" s="219"/>
      <c r="OPU101" s="219"/>
      <c r="OPV101" s="219"/>
      <c r="OPW101" s="219"/>
      <c r="OPX101" s="219"/>
      <c r="OPY101" s="219"/>
      <c r="OPZ101" s="219"/>
      <c r="OQA101" s="219"/>
      <c r="OQB101" s="219"/>
      <c r="OQC101" s="219"/>
      <c r="OQD101" s="219"/>
      <c r="OQE101" s="219"/>
      <c r="OQF101" s="219"/>
      <c r="OQG101" s="219"/>
      <c r="OQH101" s="219"/>
      <c r="OQI101" s="219"/>
      <c r="OQJ101" s="219"/>
      <c r="OQK101" s="219"/>
      <c r="OQL101" s="219"/>
      <c r="OQM101" s="219"/>
      <c r="OQN101" s="219"/>
      <c r="OQO101" s="219"/>
      <c r="OQP101" s="219"/>
      <c r="OQQ101" s="219"/>
      <c r="OQR101" s="219"/>
      <c r="OQS101" s="219"/>
      <c r="OQT101" s="219"/>
      <c r="OQU101" s="219"/>
      <c r="OQV101" s="219"/>
      <c r="OQW101" s="219"/>
      <c r="OQX101" s="219"/>
      <c r="OQY101" s="219"/>
      <c r="OQZ101" s="219"/>
      <c r="ORA101" s="219"/>
      <c r="ORB101" s="219"/>
      <c r="ORC101" s="219"/>
      <c r="ORD101" s="219"/>
      <c r="ORE101" s="219"/>
      <c r="ORF101" s="219"/>
      <c r="ORG101" s="219"/>
      <c r="ORH101" s="219"/>
      <c r="ORI101" s="219"/>
      <c r="ORJ101" s="219"/>
      <c r="ORK101" s="219"/>
      <c r="ORL101" s="219"/>
      <c r="ORM101" s="219"/>
      <c r="ORN101" s="219"/>
      <c r="ORO101" s="219"/>
      <c r="ORP101" s="219"/>
      <c r="ORQ101" s="219"/>
      <c r="ORR101" s="219"/>
      <c r="ORS101" s="219"/>
      <c r="ORT101" s="219"/>
      <c r="ORU101" s="219"/>
      <c r="ORV101" s="219"/>
      <c r="ORW101" s="219"/>
      <c r="ORX101" s="219"/>
      <c r="ORY101" s="219"/>
      <c r="ORZ101" s="219"/>
      <c r="OSA101" s="219"/>
      <c r="OSB101" s="219"/>
      <c r="OSC101" s="219"/>
      <c r="OSD101" s="219"/>
      <c r="OSE101" s="219"/>
      <c r="OSF101" s="219"/>
      <c r="OSG101" s="219"/>
      <c r="OSH101" s="219"/>
      <c r="OSI101" s="219"/>
      <c r="OSJ101" s="219"/>
      <c r="OSK101" s="219"/>
      <c r="OSL101" s="219"/>
      <c r="OSM101" s="219"/>
      <c r="OSN101" s="219"/>
      <c r="OSO101" s="219"/>
      <c r="OSP101" s="219"/>
      <c r="OSQ101" s="219"/>
      <c r="OSR101" s="219"/>
      <c r="OSS101" s="219"/>
      <c r="OST101" s="219"/>
      <c r="OSU101" s="219"/>
      <c r="OSV101" s="219"/>
      <c r="OSW101" s="219"/>
      <c r="OSX101" s="219"/>
      <c r="OSY101" s="219"/>
      <c r="OSZ101" s="219"/>
      <c r="OTA101" s="219"/>
      <c r="OTB101" s="219"/>
      <c r="OTC101" s="219"/>
      <c r="OTD101" s="219"/>
      <c r="OTE101" s="219"/>
      <c r="OTF101" s="219"/>
      <c r="OTG101" s="219"/>
      <c r="OTH101" s="219"/>
      <c r="OTI101" s="219"/>
      <c r="OTJ101" s="219"/>
      <c r="OTK101" s="219"/>
      <c r="OTL101" s="219"/>
      <c r="OTM101" s="219"/>
      <c r="OTN101" s="219"/>
      <c r="OTO101" s="219"/>
      <c r="OTP101" s="219"/>
      <c r="OTQ101" s="219"/>
      <c r="OTR101" s="219"/>
      <c r="OTS101" s="219"/>
      <c r="OTT101" s="219"/>
      <c r="OTU101" s="219"/>
      <c r="OTV101" s="219"/>
      <c r="OTW101" s="219"/>
      <c r="OTX101" s="219"/>
      <c r="OTY101" s="219"/>
      <c r="OTZ101" s="219"/>
      <c r="OUA101" s="219"/>
      <c r="OUB101" s="219"/>
      <c r="OUC101" s="219"/>
      <c r="OUD101" s="219"/>
      <c r="OUE101" s="219"/>
      <c r="OUF101" s="219"/>
      <c r="OUG101" s="219"/>
      <c r="OUH101" s="219"/>
      <c r="OUI101" s="219"/>
      <c r="OUJ101" s="219"/>
      <c r="OUK101" s="219"/>
      <c r="OUL101" s="219"/>
      <c r="OUM101" s="219"/>
      <c r="OUN101" s="219"/>
      <c r="OUO101" s="219"/>
      <c r="OUP101" s="219"/>
      <c r="OUQ101" s="219"/>
      <c r="OUR101" s="219"/>
      <c r="OUS101" s="219"/>
      <c r="OUT101" s="219"/>
      <c r="OUU101" s="219"/>
      <c r="OUV101" s="219"/>
      <c r="OUW101" s="219"/>
      <c r="OUX101" s="219"/>
      <c r="OUY101" s="219"/>
      <c r="OUZ101" s="219"/>
      <c r="OVA101" s="219"/>
      <c r="OVB101" s="219"/>
      <c r="OVC101" s="219"/>
      <c r="OVD101" s="219"/>
      <c r="OVE101" s="219"/>
      <c r="OVF101" s="219"/>
      <c r="OVG101" s="219"/>
      <c r="OVH101" s="219"/>
      <c r="OVI101" s="219"/>
      <c r="OVJ101" s="219"/>
      <c r="OVK101" s="219"/>
      <c r="OVL101" s="219"/>
      <c r="OVM101" s="219"/>
      <c r="OVN101" s="219"/>
      <c r="OVO101" s="219"/>
      <c r="OVP101" s="219"/>
      <c r="OVQ101" s="219"/>
      <c r="OVR101" s="219"/>
      <c r="OVS101" s="219"/>
      <c r="OVT101" s="219"/>
      <c r="OVU101" s="219"/>
      <c r="OVV101" s="219"/>
      <c r="OVW101" s="219"/>
      <c r="OVX101" s="219"/>
      <c r="OVY101" s="219"/>
      <c r="OVZ101" s="219"/>
      <c r="OWA101" s="219"/>
      <c r="OWB101" s="219"/>
      <c r="OWC101" s="219"/>
      <c r="OWD101" s="219"/>
      <c r="OWE101" s="219"/>
      <c r="OWF101" s="219"/>
      <c r="OWG101" s="219"/>
      <c r="OWH101" s="219"/>
      <c r="OWI101" s="219"/>
      <c r="OWJ101" s="219"/>
      <c r="OWK101" s="219"/>
      <c r="OWL101" s="219"/>
      <c r="OWM101" s="219"/>
      <c r="OWN101" s="219"/>
      <c r="OWO101" s="219"/>
      <c r="OWP101" s="219"/>
      <c r="OWQ101" s="219"/>
      <c r="OWR101" s="219"/>
      <c r="OWS101" s="219"/>
      <c r="OWT101" s="219"/>
      <c r="OWU101" s="219"/>
      <c r="OWV101" s="219"/>
      <c r="OWW101" s="219"/>
      <c r="OWX101" s="219"/>
      <c r="OWY101" s="219"/>
      <c r="OWZ101" s="219"/>
      <c r="OXA101" s="219"/>
      <c r="OXB101" s="219"/>
      <c r="OXC101" s="219"/>
      <c r="OXD101" s="219"/>
      <c r="OXE101" s="219"/>
      <c r="OXF101" s="219"/>
      <c r="OXG101" s="219"/>
      <c r="OXH101" s="219"/>
      <c r="OXI101" s="219"/>
      <c r="OXJ101" s="219"/>
      <c r="OXK101" s="219"/>
      <c r="OXL101" s="219"/>
      <c r="OXM101" s="219"/>
      <c r="OXN101" s="219"/>
      <c r="OXO101" s="219"/>
      <c r="OXP101" s="219"/>
      <c r="OXQ101" s="219"/>
      <c r="OXR101" s="219"/>
      <c r="OXS101" s="219"/>
      <c r="OXT101" s="219"/>
      <c r="OXU101" s="219"/>
      <c r="OXV101" s="219"/>
      <c r="OXW101" s="219"/>
      <c r="OXX101" s="219"/>
      <c r="OXY101" s="219"/>
      <c r="OXZ101" s="219"/>
      <c r="OYA101" s="219"/>
      <c r="OYB101" s="219"/>
      <c r="OYC101" s="219"/>
      <c r="OYD101" s="219"/>
      <c r="OYE101" s="219"/>
      <c r="OYF101" s="219"/>
      <c r="OYG101" s="219"/>
      <c r="OYH101" s="219"/>
      <c r="OYI101" s="219"/>
      <c r="OYJ101" s="219"/>
      <c r="OYK101" s="219"/>
      <c r="OYL101" s="219"/>
      <c r="OYM101" s="219"/>
      <c r="OYN101" s="219"/>
      <c r="OYO101" s="219"/>
      <c r="OYP101" s="219"/>
      <c r="OYQ101" s="219"/>
      <c r="OYR101" s="219"/>
      <c r="OYS101" s="219"/>
      <c r="OYT101" s="219"/>
      <c r="OYU101" s="219"/>
      <c r="OYV101" s="219"/>
      <c r="OYW101" s="219"/>
      <c r="OYX101" s="219"/>
      <c r="OYY101" s="219"/>
      <c r="OYZ101" s="219"/>
      <c r="OZA101" s="219"/>
      <c r="OZB101" s="219"/>
      <c r="OZC101" s="219"/>
      <c r="OZD101" s="219"/>
      <c r="OZE101" s="219"/>
      <c r="OZF101" s="219"/>
      <c r="OZG101" s="219"/>
      <c r="OZH101" s="219"/>
      <c r="OZI101" s="219"/>
      <c r="OZJ101" s="219"/>
      <c r="OZK101" s="219"/>
      <c r="OZL101" s="219"/>
      <c r="OZM101" s="219"/>
      <c r="OZN101" s="219"/>
      <c r="OZO101" s="219"/>
      <c r="OZP101" s="219"/>
      <c r="OZQ101" s="219"/>
      <c r="OZR101" s="219"/>
      <c r="OZS101" s="219"/>
      <c r="OZT101" s="219"/>
      <c r="OZU101" s="219"/>
      <c r="OZV101" s="219"/>
      <c r="OZW101" s="219"/>
      <c r="OZX101" s="219"/>
      <c r="OZY101" s="219"/>
      <c r="OZZ101" s="219"/>
      <c r="PAA101" s="219"/>
      <c r="PAB101" s="219"/>
      <c r="PAC101" s="219"/>
      <c r="PAD101" s="219"/>
      <c r="PAE101" s="219"/>
      <c r="PAF101" s="219"/>
      <c r="PAG101" s="219"/>
      <c r="PAH101" s="219"/>
      <c r="PAI101" s="219"/>
      <c r="PAJ101" s="219"/>
      <c r="PAK101" s="219"/>
      <c r="PAL101" s="219"/>
      <c r="PAM101" s="219"/>
      <c r="PAN101" s="219"/>
      <c r="PAO101" s="219"/>
      <c r="PAP101" s="219"/>
      <c r="PAQ101" s="219"/>
      <c r="PAR101" s="219"/>
      <c r="PAS101" s="219"/>
      <c r="PAT101" s="219"/>
      <c r="PAU101" s="219"/>
      <c r="PAV101" s="219"/>
      <c r="PAW101" s="219"/>
      <c r="PAX101" s="219"/>
      <c r="PAY101" s="219"/>
      <c r="PAZ101" s="219"/>
      <c r="PBA101" s="219"/>
      <c r="PBB101" s="219"/>
      <c r="PBC101" s="219"/>
      <c r="PBD101" s="219"/>
      <c r="PBE101" s="219"/>
      <c r="PBF101" s="219"/>
      <c r="PBG101" s="219"/>
      <c r="PBH101" s="219"/>
      <c r="PBI101" s="219"/>
      <c r="PBJ101" s="219"/>
      <c r="PBK101" s="219"/>
      <c r="PBL101" s="219"/>
      <c r="PBM101" s="219"/>
      <c r="PBN101" s="219"/>
      <c r="PBO101" s="219"/>
      <c r="PBP101" s="219"/>
      <c r="PBQ101" s="219"/>
      <c r="PBR101" s="219"/>
      <c r="PBS101" s="219"/>
      <c r="PBT101" s="219"/>
      <c r="PBU101" s="219"/>
      <c r="PBV101" s="219"/>
      <c r="PBW101" s="219"/>
      <c r="PBX101" s="219"/>
      <c r="PBY101" s="219"/>
      <c r="PBZ101" s="219"/>
      <c r="PCA101" s="219"/>
      <c r="PCB101" s="219"/>
      <c r="PCC101" s="219"/>
      <c r="PCD101" s="219"/>
      <c r="PCE101" s="219"/>
      <c r="PCF101" s="219"/>
      <c r="PCG101" s="219"/>
      <c r="PCH101" s="219"/>
      <c r="PCI101" s="219"/>
      <c r="PCJ101" s="219"/>
      <c r="PCK101" s="219"/>
      <c r="PCL101" s="219"/>
      <c r="PCM101" s="219"/>
      <c r="PCN101" s="219"/>
      <c r="PCO101" s="219"/>
      <c r="PCP101" s="219"/>
      <c r="PCQ101" s="219"/>
      <c r="PCR101" s="219"/>
      <c r="PCS101" s="219"/>
      <c r="PCT101" s="219"/>
      <c r="PCU101" s="219"/>
      <c r="PCV101" s="219"/>
      <c r="PCW101" s="219"/>
      <c r="PCX101" s="219"/>
      <c r="PCY101" s="219"/>
      <c r="PCZ101" s="219"/>
      <c r="PDA101" s="219"/>
      <c r="PDB101" s="219"/>
      <c r="PDC101" s="219"/>
      <c r="PDD101" s="219"/>
      <c r="PDE101" s="219"/>
      <c r="PDF101" s="219"/>
      <c r="PDG101" s="219"/>
      <c r="PDH101" s="219"/>
      <c r="PDI101" s="219"/>
      <c r="PDJ101" s="219"/>
      <c r="PDK101" s="219"/>
      <c r="PDL101" s="219"/>
      <c r="PDM101" s="219"/>
      <c r="PDN101" s="219"/>
      <c r="PDO101" s="219"/>
      <c r="PDP101" s="219"/>
      <c r="PDQ101" s="219"/>
      <c r="PDR101" s="219"/>
      <c r="PDS101" s="219"/>
      <c r="PDT101" s="219"/>
      <c r="PDU101" s="219"/>
      <c r="PDV101" s="219"/>
      <c r="PDW101" s="219"/>
      <c r="PDX101" s="219"/>
      <c r="PDY101" s="219"/>
      <c r="PDZ101" s="219"/>
      <c r="PEA101" s="219"/>
      <c r="PEB101" s="219"/>
      <c r="PEC101" s="219"/>
      <c r="PED101" s="219"/>
      <c r="PEE101" s="219"/>
      <c r="PEF101" s="219"/>
      <c r="PEG101" s="219"/>
      <c r="PEH101" s="219"/>
      <c r="PEI101" s="219"/>
      <c r="PEJ101" s="219"/>
      <c r="PEK101" s="219"/>
      <c r="PEL101" s="219"/>
      <c r="PEM101" s="219"/>
      <c r="PEN101" s="219"/>
      <c r="PEO101" s="219"/>
      <c r="PEP101" s="219"/>
      <c r="PEQ101" s="219"/>
      <c r="PER101" s="219"/>
      <c r="PES101" s="219"/>
      <c r="PET101" s="219"/>
      <c r="PEU101" s="219"/>
      <c r="PEV101" s="219"/>
      <c r="PEW101" s="219"/>
      <c r="PEX101" s="219"/>
      <c r="PEY101" s="219"/>
      <c r="PEZ101" s="219"/>
      <c r="PFA101" s="219"/>
      <c r="PFB101" s="219"/>
      <c r="PFC101" s="219"/>
      <c r="PFD101" s="219"/>
      <c r="PFE101" s="219"/>
      <c r="PFF101" s="219"/>
      <c r="PFG101" s="219"/>
      <c r="PFH101" s="219"/>
      <c r="PFI101" s="219"/>
      <c r="PFJ101" s="219"/>
      <c r="PFK101" s="219"/>
      <c r="PFL101" s="219"/>
      <c r="PFM101" s="219"/>
      <c r="PFN101" s="219"/>
      <c r="PFO101" s="219"/>
      <c r="PFP101" s="219"/>
      <c r="PFQ101" s="219"/>
      <c r="PFR101" s="219"/>
      <c r="PFS101" s="219"/>
      <c r="PFT101" s="219"/>
      <c r="PFU101" s="219"/>
      <c r="PFV101" s="219"/>
      <c r="PFW101" s="219"/>
      <c r="PFX101" s="219"/>
      <c r="PFY101" s="219"/>
      <c r="PFZ101" s="219"/>
      <c r="PGA101" s="219"/>
      <c r="PGB101" s="219"/>
      <c r="PGC101" s="219"/>
      <c r="PGD101" s="219"/>
      <c r="PGE101" s="219"/>
      <c r="PGF101" s="219"/>
      <c r="PGG101" s="219"/>
      <c r="PGH101" s="219"/>
      <c r="PGI101" s="219"/>
      <c r="PGJ101" s="219"/>
      <c r="PGK101" s="219"/>
      <c r="PGL101" s="219"/>
      <c r="PGM101" s="219"/>
      <c r="PGN101" s="219"/>
      <c r="PGO101" s="219"/>
      <c r="PGP101" s="219"/>
      <c r="PGQ101" s="219"/>
      <c r="PGR101" s="219"/>
      <c r="PGS101" s="219"/>
      <c r="PGT101" s="219"/>
      <c r="PGU101" s="219"/>
      <c r="PGV101" s="219"/>
      <c r="PGW101" s="219"/>
      <c r="PGX101" s="219"/>
      <c r="PGY101" s="219"/>
      <c r="PGZ101" s="219"/>
      <c r="PHA101" s="219"/>
      <c r="PHB101" s="219"/>
      <c r="PHC101" s="219"/>
      <c r="PHD101" s="219"/>
      <c r="PHE101" s="219"/>
      <c r="PHF101" s="219"/>
      <c r="PHG101" s="219"/>
      <c r="PHH101" s="219"/>
      <c r="PHI101" s="219"/>
      <c r="PHJ101" s="219"/>
      <c r="PHK101" s="219"/>
      <c r="PHL101" s="219"/>
      <c r="PHM101" s="219"/>
      <c r="PHN101" s="219"/>
      <c r="PHO101" s="219"/>
      <c r="PHP101" s="219"/>
      <c r="PHQ101" s="219"/>
      <c r="PHR101" s="219"/>
      <c r="PHS101" s="219"/>
      <c r="PHT101" s="219"/>
      <c r="PHU101" s="219"/>
      <c r="PHV101" s="219"/>
      <c r="PHW101" s="219"/>
      <c r="PHX101" s="219"/>
      <c r="PHY101" s="219"/>
      <c r="PHZ101" s="219"/>
      <c r="PIA101" s="219"/>
      <c r="PIB101" s="219"/>
      <c r="PIC101" s="219"/>
      <c r="PID101" s="219"/>
      <c r="PIE101" s="219"/>
      <c r="PIF101" s="219"/>
      <c r="PIG101" s="219"/>
      <c r="PIH101" s="219"/>
      <c r="PII101" s="219"/>
      <c r="PIJ101" s="219"/>
      <c r="PIK101" s="219"/>
      <c r="PIL101" s="219"/>
      <c r="PIM101" s="219"/>
      <c r="PIN101" s="219"/>
      <c r="PIO101" s="219"/>
      <c r="PIP101" s="219"/>
      <c r="PIQ101" s="219"/>
      <c r="PIR101" s="219"/>
      <c r="PIS101" s="219"/>
      <c r="PIT101" s="219"/>
      <c r="PIU101" s="219"/>
      <c r="PIV101" s="219"/>
      <c r="PIW101" s="219"/>
      <c r="PIX101" s="219"/>
      <c r="PIY101" s="219"/>
      <c r="PIZ101" s="219"/>
      <c r="PJA101" s="219"/>
      <c r="PJB101" s="219"/>
      <c r="PJC101" s="219"/>
      <c r="PJD101" s="219"/>
      <c r="PJE101" s="219"/>
      <c r="PJF101" s="219"/>
      <c r="PJG101" s="219"/>
      <c r="PJH101" s="219"/>
      <c r="PJI101" s="219"/>
      <c r="PJJ101" s="219"/>
      <c r="PJK101" s="219"/>
      <c r="PJL101" s="219"/>
      <c r="PJM101" s="219"/>
      <c r="PJN101" s="219"/>
      <c r="PJO101" s="219"/>
      <c r="PJP101" s="219"/>
      <c r="PJQ101" s="219"/>
      <c r="PJR101" s="219"/>
      <c r="PJS101" s="219"/>
      <c r="PJT101" s="219"/>
      <c r="PJU101" s="219"/>
      <c r="PJV101" s="219"/>
      <c r="PJW101" s="219"/>
      <c r="PJX101" s="219"/>
      <c r="PJY101" s="219"/>
      <c r="PJZ101" s="219"/>
      <c r="PKA101" s="219"/>
      <c r="PKB101" s="219"/>
      <c r="PKC101" s="219"/>
      <c r="PKD101" s="219"/>
      <c r="PKE101" s="219"/>
      <c r="PKF101" s="219"/>
      <c r="PKG101" s="219"/>
      <c r="PKH101" s="219"/>
      <c r="PKI101" s="219"/>
      <c r="PKJ101" s="219"/>
      <c r="PKK101" s="219"/>
      <c r="PKL101" s="219"/>
      <c r="PKM101" s="219"/>
      <c r="PKN101" s="219"/>
      <c r="PKO101" s="219"/>
      <c r="PKP101" s="219"/>
      <c r="PKQ101" s="219"/>
      <c r="PKR101" s="219"/>
      <c r="PKS101" s="219"/>
      <c r="PKT101" s="219"/>
      <c r="PKU101" s="219"/>
      <c r="PKV101" s="219"/>
      <c r="PKW101" s="219"/>
      <c r="PKX101" s="219"/>
      <c r="PKY101" s="219"/>
      <c r="PKZ101" s="219"/>
      <c r="PLA101" s="219"/>
      <c r="PLB101" s="219"/>
      <c r="PLC101" s="219"/>
      <c r="PLD101" s="219"/>
      <c r="PLE101" s="219"/>
      <c r="PLF101" s="219"/>
      <c r="PLG101" s="219"/>
      <c r="PLH101" s="219"/>
      <c r="PLI101" s="219"/>
      <c r="PLJ101" s="219"/>
      <c r="PLK101" s="219"/>
      <c r="PLL101" s="219"/>
      <c r="PLM101" s="219"/>
      <c r="PLN101" s="219"/>
      <c r="PLO101" s="219"/>
      <c r="PLP101" s="219"/>
      <c r="PLQ101" s="219"/>
      <c r="PLR101" s="219"/>
      <c r="PLS101" s="219"/>
      <c r="PLT101" s="219"/>
      <c r="PLU101" s="219"/>
      <c r="PLV101" s="219"/>
      <c r="PLW101" s="219"/>
      <c r="PLX101" s="219"/>
      <c r="PLY101" s="219"/>
      <c r="PLZ101" s="219"/>
      <c r="PMA101" s="219"/>
      <c r="PMB101" s="219"/>
      <c r="PMC101" s="219"/>
      <c r="PMD101" s="219"/>
      <c r="PME101" s="219"/>
      <c r="PMF101" s="219"/>
      <c r="PMG101" s="219"/>
      <c r="PMH101" s="219"/>
      <c r="PMI101" s="219"/>
      <c r="PMJ101" s="219"/>
      <c r="PMK101" s="219"/>
      <c r="PML101" s="219"/>
      <c r="PMM101" s="219"/>
      <c r="PMN101" s="219"/>
      <c r="PMO101" s="219"/>
      <c r="PMP101" s="219"/>
      <c r="PMQ101" s="219"/>
      <c r="PMR101" s="219"/>
      <c r="PMS101" s="219"/>
      <c r="PMT101" s="219"/>
      <c r="PMU101" s="219"/>
      <c r="PMV101" s="219"/>
      <c r="PMW101" s="219"/>
      <c r="PMX101" s="219"/>
      <c r="PMY101" s="219"/>
      <c r="PMZ101" s="219"/>
      <c r="PNA101" s="219"/>
      <c r="PNB101" s="219"/>
      <c r="PNC101" s="219"/>
      <c r="PND101" s="219"/>
      <c r="PNE101" s="219"/>
      <c r="PNF101" s="219"/>
      <c r="PNG101" s="219"/>
      <c r="PNH101" s="219"/>
      <c r="PNI101" s="219"/>
      <c r="PNJ101" s="219"/>
      <c r="PNK101" s="219"/>
      <c r="PNL101" s="219"/>
      <c r="PNM101" s="219"/>
      <c r="PNN101" s="219"/>
      <c r="PNO101" s="219"/>
      <c r="PNP101" s="219"/>
      <c r="PNQ101" s="219"/>
      <c r="PNR101" s="219"/>
      <c r="PNS101" s="219"/>
      <c r="PNT101" s="219"/>
      <c r="PNU101" s="219"/>
      <c r="PNV101" s="219"/>
      <c r="PNW101" s="219"/>
      <c r="PNX101" s="219"/>
      <c r="PNY101" s="219"/>
      <c r="PNZ101" s="219"/>
      <c r="POA101" s="219"/>
      <c r="POB101" s="219"/>
      <c r="POC101" s="219"/>
      <c r="POD101" s="219"/>
      <c r="POE101" s="219"/>
      <c r="POF101" s="219"/>
      <c r="POG101" s="219"/>
      <c r="POH101" s="219"/>
      <c r="POI101" s="219"/>
      <c r="POJ101" s="219"/>
      <c r="POK101" s="219"/>
      <c r="POL101" s="219"/>
      <c r="POM101" s="219"/>
      <c r="PON101" s="219"/>
      <c r="POO101" s="219"/>
      <c r="POP101" s="219"/>
      <c r="POQ101" s="219"/>
      <c r="POR101" s="219"/>
      <c r="POS101" s="219"/>
      <c r="POT101" s="219"/>
      <c r="POU101" s="219"/>
      <c r="POV101" s="219"/>
      <c r="POW101" s="219"/>
      <c r="POX101" s="219"/>
      <c r="POY101" s="219"/>
      <c r="POZ101" s="219"/>
      <c r="PPA101" s="219"/>
      <c r="PPB101" s="219"/>
      <c r="PPC101" s="219"/>
      <c r="PPD101" s="219"/>
      <c r="PPE101" s="219"/>
      <c r="PPF101" s="219"/>
      <c r="PPG101" s="219"/>
      <c r="PPH101" s="219"/>
      <c r="PPI101" s="219"/>
      <c r="PPJ101" s="219"/>
      <c r="PPK101" s="219"/>
      <c r="PPL101" s="219"/>
      <c r="PPM101" s="219"/>
      <c r="PPN101" s="219"/>
      <c r="PPO101" s="219"/>
      <c r="PPP101" s="219"/>
      <c r="PPQ101" s="219"/>
      <c r="PPR101" s="219"/>
      <c r="PPS101" s="219"/>
      <c r="PPT101" s="219"/>
      <c r="PPU101" s="219"/>
      <c r="PPV101" s="219"/>
      <c r="PPW101" s="219"/>
      <c r="PPX101" s="219"/>
      <c r="PPY101" s="219"/>
      <c r="PPZ101" s="219"/>
      <c r="PQA101" s="219"/>
      <c r="PQB101" s="219"/>
      <c r="PQC101" s="219"/>
      <c r="PQD101" s="219"/>
      <c r="PQE101" s="219"/>
      <c r="PQF101" s="219"/>
      <c r="PQG101" s="219"/>
      <c r="PQH101" s="219"/>
      <c r="PQI101" s="219"/>
      <c r="PQJ101" s="219"/>
      <c r="PQK101" s="219"/>
      <c r="PQL101" s="219"/>
      <c r="PQM101" s="219"/>
      <c r="PQN101" s="219"/>
      <c r="PQO101" s="219"/>
      <c r="PQP101" s="219"/>
      <c r="PQQ101" s="219"/>
      <c r="PQR101" s="219"/>
      <c r="PQS101" s="219"/>
      <c r="PQT101" s="219"/>
      <c r="PQU101" s="219"/>
      <c r="PQV101" s="219"/>
      <c r="PQW101" s="219"/>
      <c r="PQX101" s="219"/>
      <c r="PQY101" s="219"/>
      <c r="PQZ101" s="219"/>
      <c r="PRA101" s="219"/>
      <c r="PRB101" s="219"/>
      <c r="PRC101" s="219"/>
      <c r="PRD101" s="219"/>
      <c r="PRE101" s="219"/>
      <c r="PRF101" s="219"/>
      <c r="PRG101" s="219"/>
      <c r="PRH101" s="219"/>
      <c r="PRI101" s="219"/>
      <c r="PRJ101" s="219"/>
      <c r="PRK101" s="219"/>
      <c r="PRL101" s="219"/>
      <c r="PRM101" s="219"/>
      <c r="PRN101" s="219"/>
      <c r="PRO101" s="219"/>
      <c r="PRP101" s="219"/>
      <c r="PRQ101" s="219"/>
      <c r="PRR101" s="219"/>
      <c r="PRS101" s="219"/>
      <c r="PRT101" s="219"/>
      <c r="PRU101" s="219"/>
      <c r="PRV101" s="219"/>
      <c r="PRW101" s="219"/>
      <c r="PRX101" s="219"/>
      <c r="PRY101" s="219"/>
      <c r="PRZ101" s="219"/>
      <c r="PSA101" s="219"/>
      <c r="PSB101" s="219"/>
      <c r="PSC101" s="219"/>
      <c r="PSD101" s="219"/>
      <c r="PSE101" s="219"/>
      <c r="PSF101" s="219"/>
      <c r="PSG101" s="219"/>
      <c r="PSH101" s="219"/>
      <c r="PSI101" s="219"/>
      <c r="PSJ101" s="219"/>
      <c r="PSK101" s="219"/>
      <c r="PSL101" s="219"/>
      <c r="PSM101" s="219"/>
      <c r="PSN101" s="219"/>
      <c r="PSO101" s="219"/>
      <c r="PSP101" s="219"/>
      <c r="PSQ101" s="219"/>
      <c r="PSR101" s="219"/>
      <c r="PSS101" s="219"/>
      <c r="PST101" s="219"/>
      <c r="PSU101" s="219"/>
      <c r="PSV101" s="219"/>
      <c r="PSW101" s="219"/>
      <c r="PSX101" s="219"/>
      <c r="PSY101" s="219"/>
      <c r="PSZ101" s="219"/>
      <c r="PTA101" s="219"/>
      <c r="PTB101" s="219"/>
      <c r="PTC101" s="219"/>
      <c r="PTD101" s="219"/>
      <c r="PTE101" s="219"/>
      <c r="PTF101" s="219"/>
      <c r="PTG101" s="219"/>
      <c r="PTH101" s="219"/>
      <c r="PTI101" s="219"/>
      <c r="PTJ101" s="219"/>
      <c r="PTK101" s="219"/>
      <c r="PTL101" s="219"/>
      <c r="PTM101" s="219"/>
      <c r="PTN101" s="219"/>
      <c r="PTO101" s="219"/>
      <c r="PTP101" s="219"/>
      <c r="PTQ101" s="219"/>
      <c r="PTR101" s="219"/>
      <c r="PTS101" s="219"/>
      <c r="PTT101" s="219"/>
      <c r="PTU101" s="219"/>
      <c r="PTV101" s="219"/>
      <c r="PTW101" s="219"/>
      <c r="PTX101" s="219"/>
      <c r="PTY101" s="219"/>
      <c r="PTZ101" s="219"/>
      <c r="PUA101" s="219"/>
      <c r="PUB101" s="219"/>
      <c r="PUC101" s="219"/>
      <c r="PUD101" s="219"/>
      <c r="PUE101" s="219"/>
      <c r="PUF101" s="219"/>
      <c r="PUG101" s="219"/>
      <c r="PUH101" s="219"/>
      <c r="PUI101" s="219"/>
      <c r="PUJ101" s="219"/>
      <c r="PUK101" s="219"/>
      <c r="PUL101" s="219"/>
      <c r="PUM101" s="219"/>
      <c r="PUN101" s="219"/>
      <c r="PUO101" s="219"/>
      <c r="PUP101" s="219"/>
      <c r="PUQ101" s="219"/>
      <c r="PUR101" s="219"/>
      <c r="PUS101" s="219"/>
      <c r="PUT101" s="219"/>
      <c r="PUU101" s="219"/>
      <c r="PUV101" s="219"/>
      <c r="PUW101" s="219"/>
      <c r="PUX101" s="219"/>
      <c r="PUY101" s="219"/>
      <c r="PUZ101" s="219"/>
      <c r="PVA101" s="219"/>
      <c r="PVB101" s="219"/>
      <c r="PVC101" s="219"/>
      <c r="PVD101" s="219"/>
      <c r="PVE101" s="219"/>
      <c r="PVF101" s="219"/>
      <c r="PVG101" s="219"/>
      <c r="PVH101" s="219"/>
      <c r="PVI101" s="219"/>
      <c r="PVJ101" s="219"/>
      <c r="PVK101" s="219"/>
      <c r="PVL101" s="219"/>
      <c r="PVM101" s="219"/>
      <c r="PVN101" s="219"/>
      <c r="PVO101" s="219"/>
      <c r="PVP101" s="219"/>
      <c r="PVQ101" s="219"/>
      <c r="PVR101" s="219"/>
      <c r="PVS101" s="219"/>
      <c r="PVT101" s="219"/>
      <c r="PVU101" s="219"/>
      <c r="PVV101" s="219"/>
      <c r="PVW101" s="219"/>
      <c r="PVX101" s="219"/>
      <c r="PVY101" s="219"/>
      <c r="PVZ101" s="219"/>
      <c r="PWA101" s="219"/>
      <c r="PWB101" s="219"/>
      <c r="PWC101" s="219"/>
      <c r="PWD101" s="219"/>
      <c r="PWE101" s="219"/>
      <c r="PWF101" s="219"/>
      <c r="PWG101" s="219"/>
      <c r="PWH101" s="219"/>
      <c r="PWI101" s="219"/>
      <c r="PWJ101" s="219"/>
      <c r="PWK101" s="219"/>
      <c r="PWL101" s="219"/>
      <c r="PWM101" s="219"/>
      <c r="PWN101" s="219"/>
      <c r="PWO101" s="219"/>
      <c r="PWP101" s="219"/>
      <c r="PWQ101" s="219"/>
      <c r="PWR101" s="219"/>
      <c r="PWS101" s="219"/>
      <c r="PWT101" s="219"/>
      <c r="PWU101" s="219"/>
      <c r="PWV101" s="219"/>
      <c r="PWW101" s="219"/>
      <c r="PWX101" s="219"/>
      <c r="PWY101" s="219"/>
      <c r="PWZ101" s="219"/>
      <c r="PXA101" s="219"/>
      <c r="PXB101" s="219"/>
      <c r="PXC101" s="219"/>
      <c r="PXD101" s="219"/>
      <c r="PXE101" s="219"/>
      <c r="PXF101" s="219"/>
      <c r="PXG101" s="219"/>
      <c r="PXH101" s="219"/>
      <c r="PXI101" s="219"/>
      <c r="PXJ101" s="219"/>
      <c r="PXK101" s="219"/>
      <c r="PXL101" s="219"/>
      <c r="PXM101" s="219"/>
      <c r="PXN101" s="219"/>
      <c r="PXO101" s="219"/>
      <c r="PXP101" s="219"/>
      <c r="PXQ101" s="219"/>
      <c r="PXR101" s="219"/>
      <c r="PXS101" s="219"/>
      <c r="PXT101" s="219"/>
      <c r="PXU101" s="219"/>
      <c r="PXV101" s="219"/>
      <c r="PXW101" s="219"/>
      <c r="PXX101" s="219"/>
      <c r="PXY101" s="219"/>
      <c r="PXZ101" s="219"/>
      <c r="PYA101" s="219"/>
      <c r="PYB101" s="219"/>
      <c r="PYC101" s="219"/>
      <c r="PYD101" s="219"/>
      <c r="PYE101" s="219"/>
      <c r="PYF101" s="219"/>
      <c r="PYG101" s="219"/>
      <c r="PYH101" s="219"/>
      <c r="PYI101" s="219"/>
      <c r="PYJ101" s="219"/>
      <c r="PYK101" s="219"/>
      <c r="PYL101" s="219"/>
      <c r="PYM101" s="219"/>
      <c r="PYN101" s="219"/>
      <c r="PYO101" s="219"/>
      <c r="PYP101" s="219"/>
      <c r="PYQ101" s="219"/>
      <c r="PYR101" s="219"/>
      <c r="PYS101" s="219"/>
      <c r="PYT101" s="219"/>
      <c r="PYU101" s="219"/>
      <c r="PYV101" s="219"/>
      <c r="PYW101" s="219"/>
      <c r="PYX101" s="219"/>
      <c r="PYY101" s="219"/>
      <c r="PYZ101" s="219"/>
      <c r="PZA101" s="219"/>
      <c r="PZB101" s="219"/>
      <c r="PZC101" s="219"/>
      <c r="PZD101" s="219"/>
      <c r="PZE101" s="219"/>
      <c r="PZF101" s="219"/>
      <c r="PZG101" s="219"/>
      <c r="PZH101" s="219"/>
      <c r="PZI101" s="219"/>
      <c r="PZJ101" s="219"/>
      <c r="PZK101" s="219"/>
      <c r="PZL101" s="219"/>
      <c r="PZM101" s="219"/>
      <c r="PZN101" s="219"/>
      <c r="PZO101" s="219"/>
      <c r="PZP101" s="219"/>
      <c r="PZQ101" s="219"/>
      <c r="PZR101" s="219"/>
      <c r="PZS101" s="219"/>
      <c r="PZT101" s="219"/>
      <c r="PZU101" s="219"/>
      <c r="PZV101" s="219"/>
      <c r="PZW101" s="219"/>
      <c r="PZX101" s="219"/>
      <c r="PZY101" s="219"/>
      <c r="PZZ101" s="219"/>
      <c r="QAA101" s="219"/>
      <c r="QAB101" s="219"/>
      <c r="QAC101" s="219"/>
      <c r="QAD101" s="219"/>
      <c r="QAE101" s="219"/>
      <c r="QAF101" s="219"/>
      <c r="QAG101" s="219"/>
      <c r="QAH101" s="219"/>
      <c r="QAI101" s="219"/>
      <c r="QAJ101" s="219"/>
      <c r="QAK101" s="219"/>
      <c r="QAL101" s="219"/>
      <c r="QAM101" s="219"/>
      <c r="QAN101" s="219"/>
      <c r="QAO101" s="219"/>
      <c r="QAP101" s="219"/>
      <c r="QAQ101" s="219"/>
      <c r="QAR101" s="219"/>
      <c r="QAS101" s="219"/>
      <c r="QAT101" s="219"/>
      <c r="QAU101" s="219"/>
      <c r="QAV101" s="219"/>
      <c r="QAW101" s="219"/>
      <c r="QAX101" s="219"/>
      <c r="QAY101" s="219"/>
      <c r="QAZ101" s="219"/>
      <c r="QBA101" s="219"/>
      <c r="QBB101" s="219"/>
      <c r="QBC101" s="219"/>
      <c r="QBD101" s="219"/>
      <c r="QBE101" s="219"/>
      <c r="QBF101" s="219"/>
      <c r="QBG101" s="219"/>
      <c r="QBH101" s="219"/>
      <c r="QBI101" s="219"/>
      <c r="QBJ101" s="219"/>
      <c r="QBK101" s="219"/>
      <c r="QBL101" s="219"/>
      <c r="QBM101" s="219"/>
      <c r="QBN101" s="219"/>
      <c r="QBO101" s="219"/>
      <c r="QBP101" s="219"/>
      <c r="QBQ101" s="219"/>
      <c r="QBR101" s="219"/>
      <c r="QBS101" s="219"/>
      <c r="QBT101" s="219"/>
      <c r="QBU101" s="219"/>
      <c r="QBV101" s="219"/>
      <c r="QBW101" s="219"/>
      <c r="QBX101" s="219"/>
      <c r="QBY101" s="219"/>
      <c r="QBZ101" s="219"/>
      <c r="QCA101" s="219"/>
      <c r="QCB101" s="219"/>
      <c r="QCC101" s="219"/>
      <c r="QCD101" s="219"/>
      <c r="QCE101" s="219"/>
      <c r="QCF101" s="219"/>
      <c r="QCG101" s="219"/>
      <c r="QCH101" s="219"/>
      <c r="QCI101" s="219"/>
      <c r="QCJ101" s="219"/>
      <c r="QCK101" s="219"/>
      <c r="QCL101" s="219"/>
      <c r="QCM101" s="219"/>
      <c r="QCN101" s="219"/>
      <c r="QCO101" s="219"/>
      <c r="QCP101" s="219"/>
      <c r="QCQ101" s="219"/>
      <c r="QCR101" s="219"/>
      <c r="QCS101" s="219"/>
      <c r="QCT101" s="219"/>
      <c r="QCU101" s="219"/>
      <c r="QCV101" s="219"/>
      <c r="QCW101" s="219"/>
      <c r="QCX101" s="219"/>
      <c r="QCY101" s="219"/>
      <c r="QCZ101" s="219"/>
      <c r="QDA101" s="219"/>
      <c r="QDB101" s="219"/>
      <c r="QDC101" s="219"/>
      <c r="QDD101" s="219"/>
      <c r="QDE101" s="219"/>
      <c r="QDF101" s="219"/>
      <c r="QDG101" s="219"/>
      <c r="QDH101" s="219"/>
      <c r="QDI101" s="219"/>
      <c r="QDJ101" s="219"/>
      <c r="QDK101" s="219"/>
      <c r="QDL101" s="219"/>
      <c r="QDM101" s="219"/>
      <c r="QDN101" s="219"/>
      <c r="QDO101" s="219"/>
      <c r="QDP101" s="219"/>
      <c r="QDQ101" s="219"/>
      <c r="QDR101" s="219"/>
      <c r="QDS101" s="219"/>
      <c r="QDT101" s="219"/>
      <c r="QDU101" s="219"/>
      <c r="QDV101" s="219"/>
      <c r="QDW101" s="219"/>
      <c r="QDX101" s="219"/>
      <c r="QDY101" s="219"/>
      <c r="QDZ101" s="219"/>
      <c r="QEA101" s="219"/>
      <c r="QEB101" s="219"/>
      <c r="QEC101" s="219"/>
      <c r="QED101" s="219"/>
      <c r="QEE101" s="219"/>
      <c r="QEF101" s="219"/>
      <c r="QEG101" s="219"/>
      <c r="QEH101" s="219"/>
      <c r="QEI101" s="219"/>
      <c r="QEJ101" s="219"/>
      <c r="QEK101" s="219"/>
      <c r="QEL101" s="219"/>
      <c r="QEM101" s="219"/>
      <c r="QEN101" s="219"/>
      <c r="QEO101" s="219"/>
      <c r="QEP101" s="219"/>
      <c r="QEQ101" s="219"/>
      <c r="QER101" s="219"/>
      <c r="QES101" s="219"/>
      <c r="QET101" s="219"/>
      <c r="QEU101" s="219"/>
      <c r="QEV101" s="219"/>
      <c r="QEW101" s="219"/>
      <c r="QEX101" s="219"/>
      <c r="QEY101" s="219"/>
      <c r="QEZ101" s="219"/>
      <c r="QFA101" s="219"/>
      <c r="QFB101" s="219"/>
      <c r="QFC101" s="219"/>
      <c r="QFD101" s="219"/>
      <c r="QFE101" s="219"/>
      <c r="QFF101" s="219"/>
      <c r="QFG101" s="219"/>
      <c r="QFH101" s="219"/>
      <c r="QFI101" s="219"/>
      <c r="QFJ101" s="219"/>
      <c r="QFK101" s="219"/>
      <c r="QFL101" s="219"/>
      <c r="QFM101" s="219"/>
      <c r="QFN101" s="219"/>
      <c r="QFO101" s="219"/>
      <c r="QFP101" s="219"/>
      <c r="QFQ101" s="219"/>
      <c r="QFR101" s="219"/>
      <c r="QFS101" s="219"/>
      <c r="QFT101" s="219"/>
      <c r="QFU101" s="219"/>
      <c r="QFV101" s="219"/>
      <c r="QFW101" s="219"/>
      <c r="QFX101" s="219"/>
      <c r="QFY101" s="219"/>
      <c r="QFZ101" s="219"/>
      <c r="QGA101" s="219"/>
      <c r="QGB101" s="219"/>
      <c r="QGC101" s="219"/>
      <c r="QGD101" s="219"/>
      <c r="QGE101" s="219"/>
      <c r="QGF101" s="219"/>
      <c r="QGG101" s="219"/>
      <c r="QGH101" s="219"/>
      <c r="QGI101" s="219"/>
      <c r="QGJ101" s="219"/>
      <c r="QGK101" s="219"/>
      <c r="QGL101" s="219"/>
      <c r="QGM101" s="219"/>
      <c r="QGN101" s="219"/>
      <c r="QGO101" s="219"/>
      <c r="QGP101" s="219"/>
      <c r="QGQ101" s="219"/>
      <c r="QGR101" s="219"/>
      <c r="QGS101" s="219"/>
      <c r="QGT101" s="219"/>
      <c r="QGU101" s="219"/>
      <c r="QGV101" s="219"/>
      <c r="QGW101" s="219"/>
      <c r="QGX101" s="219"/>
      <c r="QGY101" s="219"/>
      <c r="QGZ101" s="219"/>
      <c r="QHA101" s="219"/>
      <c r="QHB101" s="219"/>
      <c r="QHC101" s="219"/>
      <c r="QHD101" s="219"/>
      <c r="QHE101" s="219"/>
      <c r="QHF101" s="219"/>
      <c r="QHG101" s="219"/>
      <c r="QHH101" s="219"/>
      <c r="QHI101" s="219"/>
      <c r="QHJ101" s="219"/>
      <c r="QHK101" s="219"/>
      <c r="QHL101" s="219"/>
      <c r="QHM101" s="219"/>
      <c r="QHN101" s="219"/>
      <c r="QHO101" s="219"/>
      <c r="QHP101" s="219"/>
      <c r="QHQ101" s="219"/>
      <c r="QHR101" s="219"/>
      <c r="QHS101" s="219"/>
      <c r="QHT101" s="219"/>
      <c r="QHU101" s="219"/>
      <c r="QHV101" s="219"/>
      <c r="QHW101" s="219"/>
      <c r="QHX101" s="219"/>
      <c r="QHY101" s="219"/>
      <c r="QHZ101" s="219"/>
      <c r="QIA101" s="219"/>
      <c r="QIB101" s="219"/>
      <c r="QIC101" s="219"/>
      <c r="QID101" s="219"/>
      <c r="QIE101" s="219"/>
      <c r="QIF101" s="219"/>
      <c r="QIG101" s="219"/>
      <c r="QIH101" s="219"/>
      <c r="QII101" s="219"/>
      <c r="QIJ101" s="219"/>
      <c r="QIK101" s="219"/>
      <c r="QIL101" s="219"/>
      <c r="QIM101" s="219"/>
      <c r="QIN101" s="219"/>
      <c r="QIO101" s="219"/>
      <c r="QIP101" s="219"/>
      <c r="QIQ101" s="219"/>
      <c r="QIR101" s="219"/>
      <c r="QIS101" s="219"/>
      <c r="QIT101" s="219"/>
      <c r="QIU101" s="219"/>
      <c r="QIV101" s="219"/>
      <c r="QIW101" s="219"/>
      <c r="QIX101" s="219"/>
      <c r="QIY101" s="219"/>
      <c r="QIZ101" s="219"/>
      <c r="QJA101" s="219"/>
      <c r="QJB101" s="219"/>
      <c r="QJC101" s="219"/>
      <c r="QJD101" s="219"/>
      <c r="QJE101" s="219"/>
      <c r="QJF101" s="219"/>
      <c r="QJG101" s="219"/>
      <c r="QJH101" s="219"/>
      <c r="QJI101" s="219"/>
      <c r="QJJ101" s="219"/>
      <c r="QJK101" s="219"/>
      <c r="QJL101" s="219"/>
      <c r="QJM101" s="219"/>
      <c r="QJN101" s="219"/>
      <c r="QJO101" s="219"/>
      <c r="QJP101" s="219"/>
      <c r="QJQ101" s="219"/>
      <c r="QJR101" s="219"/>
      <c r="QJS101" s="219"/>
      <c r="QJT101" s="219"/>
      <c r="QJU101" s="219"/>
      <c r="QJV101" s="219"/>
      <c r="QJW101" s="219"/>
      <c r="QJX101" s="219"/>
      <c r="QJY101" s="219"/>
      <c r="QJZ101" s="219"/>
      <c r="QKA101" s="219"/>
      <c r="QKB101" s="219"/>
      <c r="QKC101" s="219"/>
      <c r="QKD101" s="219"/>
      <c r="QKE101" s="219"/>
      <c r="QKF101" s="219"/>
      <c r="QKG101" s="219"/>
      <c r="QKH101" s="219"/>
      <c r="QKI101" s="219"/>
      <c r="QKJ101" s="219"/>
      <c r="QKK101" s="219"/>
      <c r="QKL101" s="219"/>
      <c r="QKM101" s="219"/>
      <c r="QKN101" s="219"/>
      <c r="QKO101" s="219"/>
      <c r="QKP101" s="219"/>
      <c r="QKQ101" s="219"/>
      <c r="QKR101" s="219"/>
      <c r="QKS101" s="219"/>
      <c r="QKT101" s="219"/>
      <c r="QKU101" s="219"/>
      <c r="QKV101" s="219"/>
      <c r="QKW101" s="219"/>
      <c r="QKX101" s="219"/>
      <c r="QKY101" s="219"/>
      <c r="QKZ101" s="219"/>
      <c r="QLA101" s="219"/>
      <c r="QLB101" s="219"/>
      <c r="QLC101" s="219"/>
      <c r="QLD101" s="219"/>
      <c r="QLE101" s="219"/>
      <c r="QLF101" s="219"/>
      <c r="QLG101" s="219"/>
      <c r="QLH101" s="219"/>
      <c r="QLI101" s="219"/>
      <c r="QLJ101" s="219"/>
      <c r="QLK101" s="219"/>
      <c r="QLL101" s="219"/>
      <c r="QLM101" s="219"/>
      <c r="QLN101" s="219"/>
      <c r="QLO101" s="219"/>
      <c r="QLP101" s="219"/>
      <c r="QLQ101" s="219"/>
      <c r="QLR101" s="219"/>
      <c r="QLS101" s="219"/>
      <c r="QLT101" s="219"/>
      <c r="QLU101" s="219"/>
      <c r="QLV101" s="219"/>
      <c r="QLW101" s="219"/>
      <c r="QLX101" s="219"/>
      <c r="QLY101" s="219"/>
      <c r="QLZ101" s="219"/>
      <c r="QMA101" s="219"/>
      <c r="QMB101" s="219"/>
      <c r="QMC101" s="219"/>
      <c r="QMD101" s="219"/>
      <c r="QME101" s="219"/>
      <c r="QMF101" s="219"/>
      <c r="QMG101" s="219"/>
      <c r="QMH101" s="219"/>
      <c r="QMI101" s="219"/>
      <c r="QMJ101" s="219"/>
      <c r="QMK101" s="219"/>
      <c r="QML101" s="219"/>
      <c r="QMM101" s="219"/>
      <c r="QMN101" s="219"/>
      <c r="QMO101" s="219"/>
      <c r="QMP101" s="219"/>
      <c r="QMQ101" s="219"/>
      <c r="QMR101" s="219"/>
      <c r="QMS101" s="219"/>
      <c r="QMT101" s="219"/>
      <c r="QMU101" s="219"/>
      <c r="QMV101" s="219"/>
      <c r="QMW101" s="219"/>
      <c r="QMX101" s="219"/>
      <c r="QMY101" s="219"/>
      <c r="QMZ101" s="219"/>
      <c r="QNA101" s="219"/>
      <c r="QNB101" s="219"/>
      <c r="QNC101" s="219"/>
      <c r="QND101" s="219"/>
      <c r="QNE101" s="219"/>
      <c r="QNF101" s="219"/>
      <c r="QNG101" s="219"/>
      <c r="QNH101" s="219"/>
      <c r="QNI101" s="219"/>
      <c r="QNJ101" s="219"/>
      <c r="QNK101" s="219"/>
      <c r="QNL101" s="219"/>
      <c r="QNM101" s="219"/>
      <c r="QNN101" s="219"/>
      <c r="QNO101" s="219"/>
      <c r="QNP101" s="219"/>
      <c r="QNQ101" s="219"/>
      <c r="QNR101" s="219"/>
      <c r="QNS101" s="219"/>
      <c r="QNT101" s="219"/>
      <c r="QNU101" s="219"/>
      <c r="QNV101" s="219"/>
      <c r="QNW101" s="219"/>
      <c r="QNX101" s="219"/>
      <c r="QNY101" s="219"/>
      <c r="QNZ101" s="219"/>
      <c r="QOA101" s="219"/>
      <c r="QOB101" s="219"/>
      <c r="QOC101" s="219"/>
      <c r="QOD101" s="219"/>
      <c r="QOE101" s="219"/>
      <c r="QOF101" s="219"/>
      <c r="QOG101" s="219"/>
      <c r="QOH101" s="219"/>
      <c r="QOI101" s="219"/>
      <c r="QOJ101" s="219"/>
      <c r="QOK101" s="219"/>
      <c r="QOL101" s="219"/>
      <c r="QOM101" s="219"/>
      <c r="QON101" s="219"/>
      <c r="QOO101" s="219"/>
      <c r="QOP101" s="219"/>
      <c r="QOQ101" s="219"/>
      <c r="QOR101" s="219"/>
      <c r="QOS101" s="219"/>
      <c r="QOT101" s="219"/>
      <c r="QOU101" s="219"/>
      <c r="QOV101" s="219"/>
      <c r="QOW101" s="219"/>
      <c r="QOX101" s="219"/>
      <c r="QOY101" s="219"/>
      <c r="QOZ101" s="219"/>
      <c r="QPA101" s="219"/>
      <c r="QPB101" s="219"/>
      <c r="QPC101" s="219"/>
      <c r="QPD101" s="219"/>
      <c r="QPE101" s="219"/>
      <c r="QPF101" s="219"/>
      <c r="QPG101" s="219"/>
      <c r="QPH101" s="219"/>
      <c r="QPI101" s="219"/>
      <c r="QPJ101" s="219"/>
      <c r="QPK101" s="219"/>
      <c r="QPL101" s="219"/>
      <c r="QPM101" s="219"/>
      <c r="QPN101" s="219"/>
      <c r="QPO101" s="219"/>
      <c r="QPP101" s="219"/>
      <c r="QPQ101" s="219"/>
      <c r="QPR101" s="219"/>
      <c r="QPS101" s="219"/>
      <c r="QPT101" s="219"/>
      <c r="QPU101" s="219"/>
      <c r="QPV101" s="219"/>
      <c r="QPW101" s="219"/>
      <c r="QPX101" s="219"/>
      <c r="QPY101" s="219"/>
      <c r="QPZ101" s="219"/>
      <c r="QQA101" s="219"/>
      <c r="QQB101" s="219"/>
      <c r="QQC101" s="219"/>
      <c r="QQD101" s="219"/>
      <c r="QQE101" s="219"/>
      <c r="QQF101" s="219"/>
      <c r="QQG101" s="219"/>
      <c r="QQH101" s="219"/>
      <c r="QQI101" s="219"/>
      <c r="QQJ101" s="219"/>
      <c r="QQK101" s="219"/>
      <c r="QQL101" s="219"/>
      <c r="QQM101" s="219"/>
      <c r="QQN101" s="219"/>
      <c r="QQO101" s="219"/>
      <c r="QQP101" s="219"/>
      <c r="QQQ101" s="219"/>
      <c r="QQR101" s="219"/>
      <c r="QQS101" s="219"/>
      <c r="QQT101" s="219"/>
      <c r="QQU101" s="219"/>
      <c r="QQV101" s="219"/>
      <c r="QQW101" s="219"/>
      <c r="QQX101" s="219"/>
      <c r="QQY101" s="219"/>
      <c r="QQZ101" s="219"/>
      <c r="QRA101" s="219"/>
      <c r="QRB101" s="219"/>
      <c r="QRC101" s="219"/>
      <c r="QRD101" s="219"/>
      <c r="QRE101" s="219"/>
      <c r="QRF101" s="219"/>
      <c r="QRG101" s="219"/>
      <c r="QRH101" s="219"/>
      <c r="QRI101" s="219"/>
      <c r="QRJ101" s="219"/>
      <c r="QRK101" s="219"/>
      <c r="QRL101" s="219"/>
      <c r="QRM101" s="219"/>
      <c r="QRN101" s="219"/>
      <c r="QRO101" s="219"/>
      <c r="QRP101" s="219"/>
      <c r="QRQ101" s="219"/>
      <c r="QRR101" s="219"/>
      <c r="QRS101" s="219"/>
      <c r="QRT101" s="219"/>
      <c r="QRU101" s="219"/>
      <c r="QRV101" s="219"/>
      <c r="QRW101" s="219"/>
      <c r="QRX101" s="219"/>
      <c r="QRY101" s="219"/>
      <c r="QRZ101" s="219"/>
      <c r="QSA101" s="219"/>
      <c r="QSB101" s="219"/>
      <c r="QSC101" s="219"/>
      <c r="QSD101" s="219"/>
      <c r="QSE101" s="219"/>
      <c r="QSF101" s="219"/>
      <c r="QSG101" s="219"/>
      <c r="QSH101" s="219"/>
      <c r="QSI101" s="219"/>
      <c r="QSJ101" s="219"/>
      <c r="QSK101" s="219"/>
      <c r="QSL101" s="219"/>
      <c r="QSM101" s="219"/>
      <c r="QSN101" s="219"/>
      <c r="QSO101" s="219"/>
      <c r="QSP101" s="219"/>
      <c r="QSQ101" s="219"/>
      <c r="QSR101" s="219"/>
      <c r="QSS101" s="219"/>
      <c r="QST101" s="219"/>
      <c r="QSU101" s="219"/>
      <c r="QSV101" s="219"/>
      <c r="QSW101" s="219"/>
      <c r="QSX101" s="219"/>
      <c r="QSY101" s="219"/>
      <c r="QSZ101" s="219"/>
      <c r="QTA101" s="219"/>
      <c r="QTB101" s="219"/>
      <c r="QTC101" s="219"/>
      <c r="QTD101" s="219"/>
      <c r="QTE101" s="219"/>
      <c r="QTF101" s="219"/>
      <c r="QTG101" s="219"/>
      <c r="QTH101" s="219"/>
      <c r="QTI101" s="219"/>
      <c r="QTJ101" s="219"/>
      <c r="QTK101" s="219"/>
      <c r="QTL101" s="219"/>
      <c r="QTM101" s="219"/>
      <c r="QTN101" s="219"/>
      <c r="QTO101" s="219"/>
      <c r="QTP101" s="219"/>
      <c r="QTQ101" s="219"/>
      <c r="QTR101" s="219"/>
      <c r="QTS101" s="219"/>
      <c r="QTT101" s="219"/>
      <c r="QTU101" s="219"/>
      <c r="QTV101" s="219"/>
      <c r="QTW101" s="219"/>
      <c r="QTX101" s="219"/>
      <c r="QTY101" s="219"/>
      <c r="QTZ101" s="219"/>
      <c r="QUA101" s="219"/>
      <c r="QUB101" s="219"/>
      <c r="QUC101" s="219"/>
      <c r="QUD101" s="219"/>
      <c r="QUE101" s="219"/>
      <c r="QUF101" s="219"/>
      <c r="QUG101" s="219"/>
      <c r="QUH101" s="219"/>
      <c r="QUI101" s="219"/>
      <c r="QUJ101" s="219"/>
      <c r="QUK101" s="219"/>
      <c r="QUL101" s="219"/>
      <c r="QUM101" s="219"/>
      <c r="QUN101" s="219"/>
      <c r="QUO101" s="219"/>
      <c r="QUP101" s="219"/>
      <c r="QUQ101" s="219"/>
      <c r="QUR101" s="219"/>
      <c r="QUS101" s="219"/>
      <c r="QUT101" s="219"/>
      <c r="QUU101" s="219"/>
      <c r="QUV101" s="219"/>
      <c r="QUW101" s="219"/>
      <c r="QUX101" s="219"/>
      <c r="QUY101" s="219"/>
      <c r="QUZ101" s="219"/>
      <c r="QVA101" s="219"/>
      <c r="QVB101" s="219"/>
      <c r="QVC101" s="219"/>
      <c r="QVD101" s="219"/>
      <c r="QVE101" s="219"/>
      <c r="QVF101" s="219"/>
      <c r="QVG101" s="219"/>
      <c r="QVH101" s="219"/>
      <c r="QVI101" s="219"/>
      <c r="QVJ101" s="219"/>
      <c r="QVK101" s="219"/>
      <c r="QVL101" s="219"/>
      <c r="QVM101" s="219"/>
      <c r="QVN101" s="219"/>
      <c r="QVO101" s="219"/>
      <c r="QVP101" s="219"/>
      <c r="QVQ101" s="219"/>
      <c r="QVR101" s="219"/>
      <c r="QVS101" s="219"/>
      <c r="QVT101" s="219"/>
      <c r="QVU101" s="219"/>
      <c r="QVV101" s="219"/>
      <c r="QVW101" s="219"/>
      <c r="QVX101" s="219"/>
      <c r="QVY101" s="219"/>
      <c r="QVZ101" s="219"/>
      <c r="QWA101" s="219"/>
      <c r="QWB101" s="219"/>
      <c r="QWC101" s="219"/>
      <c r="QWD101" s="219"/>
      <c r="QWE101" s="219"/>
      <c r="QWF101" s="219"/>
      <c r="QWG101" s="219"/>
      <c r="QWH101" s="219"/>
      <c r="QWI101" s="219"/>
      <c r="QWJ101" s="219"/>
      <c r="QWK101" s="219"/>
      <c r="QWL101" s="219"/>
      <c r="QWM101" s="219"/>
      <c r="QWN101" s="219"/>
      <c r="QWO101" s="219"/>
      <c r="QWP101" s="219"/>
      <c r="QWQ101" s="219"/>
      <c r="QWR101" s="219"/>
      <c r="QWS101" s="219"/>
      <c r="QWT101" s="219"/>
      <c r="QWU101" s="219"/>
      <c r="QWV101" s="219"/>
      <c r="QWW101" s="219"/>
      <c r="QWX101" s="219"/>
      <c r="QWY101" s="219"/>
      <c r="QWZ101" s="219"/>
      <c r="QXA101" s="219"/>
      <c r="QXB101" s="219"/>
      <c r="QXC101" s="219"/>
      <c r="QXD101" s="219"/>
      <c r="QXE101" s="219"/>
      <c r="QXF101" s="219"/>
      <c r="QXG101" s="219"/>
      <c r="QXH101" s="219"/>
      <c r="QXI101" s="219"/>
      <c r="QXJ101" s="219"/>
      <c r="QXK101" s="219"/>
      <c r="QXL101" s="219"/>
      <c r="QXM101" s="219"/>
      <c r="QXN101" s="219"/>
      <c r="QXO101" s="219"/>
      <c r="QXP101" s="219"/>
      <c r="QXQ101" s="219"/>
      <c r="QXR101" s="219"/>
      <c r="QXS101" s="219"/>
      <c r="QXT101" s="219"/>
      <c r="QXU101" s="219"/>
      <c r="QXV101" s="219"/>
      <c r="QXW101" s="219"/>
      <c r="QXX101" s="219"/>
      <c r="QXY101" s="219"/>
      <c r="QXZ101" s="219"/>
      <c r="QYA101" s="219"/>
      <c r="QYB101" s="219"/>
      <c r="QYC101" s="219"/>
      <c r="QYD101" s="219"/>
      <c r="QYE101" s="219"/>
      <c r="QYF101" s="219"/>
      <c r="QYG101" s="219"/>
      <c r="QYH101" s="219"/>
      <c r="QYI101" s="219"/>
      <c r="QYJ101" s="219"/>
      <c r="QYK101" s="219"/>
      <c r="QYL101" s="219"/>
      <c r="QYM101" s="219"/>
      <c r="QYN101" s="219"/>
      <c r="QYO101" s="219"/>
      <c r="QYP101" s="219"/>
      <c r="QYQ101" s="219"/>
      <c r="QYR101" s="219"/>
      <c r="QYS101" s="219"/>
      <c r="QYT101" s="219"/>
      <c r="QYU101" s="219"/>
      <c r="QYV101" s="219"/>
      <c r="QYW101" s="219"/>
      <c r="QYX101" s="219"/>
      <c r="QYY101" s="219"/>
      <c r="QYZ101" s="219"/>
      <c r="QZA101" s="219"/>
      <c r="QZB101" s="219"/>
      <c r="QZC101" s="219"/>
      <c r="QZD101" s="219"/>
      <c r="QZE101" s="219"/>
      <c r="QZF101" s="219"/>
      <c r="QZG101" s="219"/>
      <c r="QZH101" s="219"/>
      <c r="QZI101" s="219"/>
      <c r="QZJ101" s="219"/>
      <c r="QZK101" s="219"/>
      <c r="QZL101" s="219"/>
      <c r="QZM101" s="219"/>
      <c r="QZN101" s="219"/>
      <c r="QZO101" s="219"/>
      <c r="QZP101" s="219"/>
      <c r="QZQ101" s="219"/>
      <c r="QZR101" s="219"/>
      <c r="QZS101" s="219"/>
      <c r="QZT101" s="219"/>
      <c r="QZU101" s="219"/>
      <c r="QZV101" s="219"/>
      <c r="QZW101" s="219"/>
      <c r="QZX101" s="219"/>
      <c r="QZY101" s="219"/>
      <c r="QZZ101" s="219"/>
      <c r="RAA101" s="219"/>
      <c r="RAB101" s="219"/>
      <c r="RAC101" s="219"/>
      <c r="RAD101" s="219"/>
      <c r="RAE101" s="219"/>
      <c r="RAF101" s="219"/>
      <c r="RAG101" s="219"/>
      <c r="RAH101" s="219"/>
      <c r="RAI101" s="219"/>
      <c r="RAJ101" s="219"/>
      <c r="RAK101" s="219"/>
      <c r="RAL101" s="219"/>
      <c r="RAM101" s="219"/>
      <c r="RAN101" s="219"/>
      <c r="RAO101" s="219"/>
      <c r="RAP101" s="219"/>
      <c r="RAQ101" s="219"/>
      <c r="RAR101" s="219"/>
      <c r="RAS101" s="219"/>
      <c r="RAT101" s="219"/>
      <c r="RAU101" s="219"/>
      <c r="RAV101" s="219"/>
      <c r="RAW101" s="219"/>
      <c r="RAX101" s="219"/>
      <c r="RAY101" s="219"/>
      <c r="RAZ101" s="219"/>
      <c r="RBA101" s="219"/>
      <c r="RBB101" s="219"/>
      <c r="RBC101" s="219"/>
      <c r="RBD101" s="219"/>
      <c r="RBE101" s="219"/>
      <c r="RBF101" s="219"/>
      <c r="RBG101" s="219"/>
      <c r="RBH101" s="219"/>
      <c r="RBI101" s="219"/>
      <c r="RBJ101" s="219"/>
      <c r="RBK101" s="219"/>
      <c r="RBL101" s="219"/>
      <c r="RBM101" s="219"/>
      <c r="RBN101" s="219"/>
      <c r="RBO101" s="219"/>
      <c r="RBP101" s="219"/>
      <c r="RBQ101" s="219"/>
      <c r="RBR101" s="219"/>
      <c r="RBS101" s="219"/>
      <c r="RBT101" s="219"/>
      <c r="RBU101" s="219"/>
      <c r="RBV101" s="219"/>
      <c r="RBW101" s="219"/>
      <c r="RBX101" s="219"/>
      <c r="RBY101" s="219"/>
      <c r="RBZ101" s="219"/>
      <c r="RCA101" s="219"/>
      <c r="RCB101" s="219"/>
      <c r="RCC101" s="219"/>
      <c r="RCD101" s="219"/>
      <c r="RCE101" s="219"/>
      <c r="RCF101" s="219"/>
      <c r="RCG101" s="219"/>
      <c r="RCH101" s="219"/>
      <c r="RCI101" s="219"/>
      <c r="RCJ101" s="219"/>
      <c r="RCK101" s="219"/>
      <c r="RCL101" s="219"/>
      <c r="RCM101" s="219"/>
      <c r="RCN101" s="219"/>
      <c r="RCO101" s="219"/>
      <c r="RCP101" s="219"/>
      <c r="RCQ101" s="219"/>
      <c r="RCR101" s="219"/>
      <c r="RCS101" s="219"/>
      <c r="RCT101" s="219"/>
      <c r="RCU101" s="219"/>
      <c r="RCV101" s="219"/>
      <c r="RCW101" s="219"/>
      <c r="RCX101" s="219"/>
      <c r="RCY101" s="219"/>
      <c r="RCZ101" s="219"/>
      <c r="RDA101" s="219"/>
      <c r="RDB101" s="219"/>
      <c r="RDC101" s="219"/>
      <c r="RDD101" s="219"/>
      <c r="RDE101" s="219"/>
      <c r="RDF101" s="219"/>
      <c r="RDG101" s="219"/>
      <c r="RDH101" s="219"/>
      <c r="RDI101" s="219"/>
      <c r="RDJ101" s="219"/>
      <c r="RDK101" s="219"/>
      <c r="RDL101" s="219"/>
      <c r="RDM101" s="219"/>
      <c r="RDN101" s="219"/>
      <c r="RDO101" s="219"/>
      <c r="RDP101" s="219"/>
      <c r="RDQ101" s="219"/>
      <c r="RDR101" s="219"/>
      <c r="RDS101" s="219"/>
      <c r="RDT101" s="219"/>
      <c r="RDU101" s="219"/>
      <c r="RDV101" s="219"/>
      <c r="RDW101" s="219"/>
      <c r="RDX101" s="219"/>
      <c r="RDY101" s="219"/>
      <c r="RDZ101" s="219"/>
      <c r="REA101" s="219"/>
      <c r="REB101" s="219"/>
      <c r="REC101" s="219"/>
      <c r="RED101" s="219"/>
      <c r="REE101" s="219"/>
      <c r="REF101" s="219"/>
      <c r="REG101" s="219"/>
      <c r="REH101" s="219"/>
      <c r="REI101" s="219"/>
      <c r="REJ101" s="219"/>
      <c r="REK101" s="219"/>
      <c r="REL101" s="219"/>
      <c r="REM101" s="219"/>
      <c r="REN101" s="219"/>
      <c r="REO101" s="219"/>
      <c r="REP101" s="219"/>
      <c r="REQ101" s="219"/>
      <c r="RER101" s="219"/>
      <c r="RES101" s="219"/>
      <c r="RET101" s="219"/>
      <c r="REU101" s="219"/>
      <c r="REV101" s="219"/>
      <c r="REW101" s="219"/>
      <c r="REX101" s="219"/>
      <c r="REY101" s="219"/>
      <c r="REZ101" s="219"/>
      <c r="RFA101" s="219"/>
      <c r="RFB101" s="219"/>
      <c r="RFC101" s="219"/>
      <c r="RFD101" s="219"/>
      <c r="RFE101" s="219"/>
      <c r="RFF101" s="219"/>
      <c r="RFG101" s="219"/>
      <c r="RFH101" s="219"/>
      <c r="RFI101" s="219"/>
      <c r="RFJ101" s="219"/>
      <c r="RFK101" s="219"/>
      <c r="RFL101" s="219"/>
      <c r="RFM101" s="219"/>
      <c r="RFN101" s="219"/>
      <c r="RFO101" s="219"/>
      <c r="RFP101" s="219"/>
      <c r="RFQ101" s="219"/>
      <c r="RFR101" s="219"/>
      <c r="RFS101" s="219"/>
      <c r="RFT101" s="219"/>
      <c r="RFU101" s="219"/>
      <c r="RFV101" s="219"/>
      <c r="RFW101" s="219"/>
      <c r="RFX101" s="219"/>
      <c r="RFY101" s="219"/>
      <c r="RFZ101" s="219"/>
      <c r="RGA101" s="219"/>
      <c r="RGB101" s="219"/>
      <c r="RGC101" s="219"/>
      <c r="RGD101" s="219"/>
      <c r="RGE101" s="219"/>
      <c r="RGF101" s="219"/>
      <c r="RGG101" s="219"/>
      <c r="RGH101" s="219"/>
      <c r="RGI101" s="219"/>
      <c r="RGJ101" s="219"/>
      <c r="RGK101" s="219"/>
      <c r="RGL101" s="219"/>
      <c r="RGM101" s="219"/>
      <c r="RGN101" s="219"/>
      <c r="RGO101" s="219"/>
      <c r="RGP101" s="219"/>
      <c r="RGQ101" s="219"/>
      <c r="RGR101" s="219"/>
      <c r="RGS101" s="219"/>
      <c r="RGT101" s="219"/>
      <c r="RGU101" s="219"/>
      <c r="RGV101" s="219"/>
      <c r="RGW101" s="219"/>
      <c r="RGX101" s="219"/>
      <c r="RGY101" s="219"/>
      <c r="RGZ101" s="219"/>
      <c r="RHA101" s="219"/>
      <c r="RHB101" s="219"/>
      <c r="RHC101" s="219"/>
      <c r="RHD101" s="219"/>
      <c r="RHE101" s="219"/>
      <c r="RHF101" s="219"/>
      <c r="RHG101" s="219"/>
      <c r="RHH101" s="219"/>
      <c r="RHI101" s="219"/>
      <c r="RHJ101" s="219"/>
      <c r="RHK101" s="219"/>
      <c r="RHL101" s="219"/>
      <c r="RHM101" s="219"/>
      <c r="RHN101" s="219"/>
      <c r="RHO101" s="219"/>
      <c r="RHP101" s="219"/>
      <c r="RHQ101" s="219"/>
      <c r="RHR101" s="219"/>
      <c r="RHS101" s="219"/>
      <c r="RHT101" s="219"/>
      <c r="RHU101" s="219"/>
      <c r="RHV101" s="219"/>
      <c r="RHW101" s="219"/>
      <c r="RHX101" s="219"/>
      <c r="RHY101" s="219"/>
      <c r="RHZ101" s="219"/>
      <c r="RIA101" s="219"/>
      <c r="RIB101" s="219"/>
      <c r="RIC101" s="219"/>
      <c r="RID101" s="219"/>
      <c r="RIE101" s="219"/>
      <c r="RIF101" s="219"/>
      <c r="RIG101" s="219"/>
      <c r="RIH101" s="219"/>
      <c r="RII101" s="219"/>
      <c r="RIJ101" s="219"/>
      <c r="RIK101" s="219"/>
      <c r="RIL101" s="219"/>
      <c r="RIM101" s="219"/>
      <c r="RIN101" s="219"/>
      <c r="RIO101" s="219"/>
      <c r="RIP101" s="219"/>
      <c r="RIQ101" s="219"/>
      <c r="RIR101" s="219"/>
      <c r="RIS101" s="219"/>
      <c r="RIT101" s="219"/>
      <c r="RIU101" s="219"/>
      <c r="RIV101" s="219"/>
      <c r="RIW101" s="219"/>
      <c r="RIX101" s="219"/>
      <c r="RIY101" s="219"/>
      <c r="RIZ101" s="219"/>
      <c r="RJA101" s="219"/>
      <c r="RJB101" s="219"/>
      <c r="RJC101" s="219"/>
      <c r="RJD101" s="219"/>
      <c r="RJE101" s="219"/>
      <c r="RJF101" s="219"/>
      <c r="RJG101" s="219"/>
      <c r="RJH101" s="219"/>
      <c r="RJI101" s="219"/>
      <c r="RJJ101" s="219"/>
      <c r="RJK101" s="219"/>
      <c r="RJL101" s="219"/>
      <c r="RJM101" s="219"/>
      <c r="RJN101" s="219"/>
      <c r="RJO101" s="219"/>
      <c r="RJP101" s="219"/>
      <c r="RJQ101" s="219"/>
      <c r="RJR101" s="219"/>
      <c r="RJS101" s="219"/>
      <c r="RJT101" s="219"/>
      <c r="RJU101" s="219"/>
      <c r="RJV101" s="219"/>
      <c r="RJW101" s="219"/>
      <c r="RJX101" s="219"/>
      <c r="RJY101" s="219"/>
      <c r="RJZ101" s="219"/>
      <c r="RKA101" s="219"/>
      <c r="RKB101" s="219"/>
      <c r="RKC101" s="219"/>
      <c r="RKD101" s="219"/>
      <c r="RKE101" s="219"/>
      <c r="RKF101" s="219"/>
      <c r="RKG101" s="219"/>
      <c r="RKH101" s="219"/>
      <c r="RKI101" s="219"/>
      <c r="RKJ101" s="219"/>
      <c r="RKK101" s="219"/>
      <c r="RKL101" s="219"/>
      <c r="RKM101" s="219"/>
      <c r="RKN101" s="219"/>
      <c r="RKO101" s="219"/>
      <c r="RKP101" s="219"/>
      <c r="RKQ101" s="219"/>
      <c r="RKR101" s="219"/>
      <c r="RKS101" s="219"/>
      <c r="RKT101" s="219"/>
      <c r="RKU101" s="219"/>
      <c r="RKV101" s="219"/>
      <c r="RKW101" s="219"/>
      <c r="RKX101" s="219"/>
      <c r="RKY101" s="219"/>
      <c r="RKZ101" s="219"/>
      <c r="RLA101" s="219"/>
      <c r="RLB101" s="219"/>
      <c r="RLC101" s="219"/>
      <c r="RLD101" s="219"/>
      <c r="RLE101" s="219"/>
      <c r="RLF101" s="219"/>
      <c r="RLG101" s="219"/>
      <c r="RLH101" s="219"/>
      <c r="RLI101" s="219"/>
      <c r="RLJ101" s="219"/>
      <c r="RLK101" s="219"/>
      <c r="RLL101" s="219"/>
      <c r="RLM101" s="219"/>
      <c r="RLN101" s="219"/>
      <c r="RLO101" s="219"/>
      <c r="RLP101" s="219"/>
      <c r="RLQ101" s="219"/>
      <c r="RLR101" s="219"/>
      <c r="RLS101" s="219"/>
      <c r="RLT101" s="219"/>
      <c r="RLU101" s="219"/>
      <c r="RLV101" s="219"/>
      <c r="RLW101" s="219"/>
      <c r="RLX101" s="219"/>
      <c r="RLY101" s="219"/>
      <c r="RLZ101" s="219"/>
      <c r="RMA101" s="219"/>
      <c r="RMB101" s="219"/>
      <c r="RMC101" s="219"/>
      <c r="RMD101" s="219"/>
      <c r="RME101" s="219"/>
      <c r="RMF101" s="219"/>
      <c r="RMG101" s="219"/>
      <c r="RMH101" s="219"/>
      <c r="RMI101" s="219"/>
      <c r="RMJ101" s="219"/>
      <c r="RMK101" s="219"/>
      <c r="RML101" s="219"/>
      <c r="RMM101" s="219"/>
      <c r="RMN101" s="219"/>
      <c r="RMO101" s="219"/>
      <c r="RMP101" s="219"/>
      <c r="RMQ101" s="219"/>
      <c r="RMR101" s="219"/>
      <c r="RMS101" s="219"/>
      <c r="RMT101" s="219"/>
      <c r="RMU101" s="219"/>
      <c r="RMV101" s="219"/>
      <c r="RMW101" s="219"/>
      <c r="RMX101" s="219"/>
      <c r="RMY101" s="219"/>
      <c r="RMZ101" s="219"/>
      <c r="RNA101" s="219"/>
      <c r="RNB101" s="219"/>
      <c r="RNC101" s="219"/>
      <c r="RND101" s="219"/>
      <c r="RNE101" s="219"/>
      <c r="RNF101" s="219"/>
      <c r="RNG101" s="219"/>
      <c r="RNH101" s="219"/>
      <c r="RNI101" s="219"/>
      <c r="RNJ101" s="219"/>
      <c r="RNK101" s="219"/>
      <c r="RNL101" s="219"/>
      <c r="RNM101" s="219"/>
      <c r="RNN101" s="219"/>
      <c r="RNO101" s="219"/>
      <c r="RNP101" s="219"/>
      <c r="RNQ101" s="219"/>
      <c r="RNR101" s="219"/>
      <c r="RNS101" s="219"/>
      <c r="RNT101" s="219"/>
      <c r="RNU101" s="219"/>
      <c r="RNV101" s="219"/>
      <c r="RNW101" s="219"/>
      <c r="RNX101" s="219"/>
      <c r="RNY101" s="219"/>
      <c r="RNZ101" s="219"/>
      <c r="ROA101" s="219"/>
      <c r="ROB101" s="219"/>
      <c r="ROC101" s="219"/>
      <c r="ROD101" s="219"/>
      <c r="ROE101" s="219"/>
      <c r="ROF101" s="219"/>
      <c r="ROG101" s="219"/>
      <c r="ROH101" s="219"/>
      <c r="ROI101" s="219"/>
      <c r="ROJ101" s="219"/>
      <c r="ROK101" s="219"/>
      <c r="ROL101" s="219"/>
      <c r="ROM101" s="219"/>
      <c r="RON101" s="219"/>
      <c r="ROO101" s="219"/>
      <c r="ROP101" s="219"/>
      <c r="ROQ101" s="219"/>
      <c r="ROR101" s="219"/>
      <c r="ROS101" s="219"/>
      <c r="ROT101" s="219"/>
      <c r="ROU101" s="219"/>
      <c r="ROV101" s="219"/>
      <c r="ROW101" s="219"/>
      <c r="ROX101" s="219"/>
      <c r="ROY101" s="219"/>
      <c r="ROZ101" s="219"/>
      <c r="RPA101" s="219"/>
      <c r="RPB101" s="219"/>
      <c r="RPC101" s="219"/>
      <c r="RPD101" s="219"/>
      <c r="RPE101" s="219"/>
      <c r="RPF101" s="219"/>
      <c r="RPG101" s="219"/>
      <c r="RPH101" s="219"/>
      <c r="RPI101" s="219"/>
      <c r="RPJ101" s="219"/>
      <c r="RPK101" s="219"/>
      <c r="RPL101" s="219"/>
      <c r="RPM101" s="219"/>
      <c r="RPN101" s="219"/>
      <c r="RPO101" s="219"/>
      <c r="RPP101" s="219"/>
      <c r="RPQ101" s="219"/>
      <c r="RPR101" s="219"/>
      <c r="RPS101" s="219"/>
      <c r="RPT101" s="219"/>
      <c r="RPU101" s="219"/>
      <c r="RPV101" s="219"/>
      <c r="RPW101" s="219"/>
      <c r="RPX101" s="219"/>
      <c r="RPY101" s="219"/>
      <c r="RPZ101" s="219"/>
      <c r="RQA101" s="219"/>
      <c r="RQB101" s="219"/>
      <c r="RQC101" s="219"/>
      <c r="RQD101" s="219"/>
      <c r="RQE101" s="219"/>
      <c r="RQF101" s="219"/>
      <c r="RQG101" s="219"/>
      <c r="RQH101" s="219"/>
      <c r="RQI101" s="219"/>
      <c r="RQJ101" s="219"/>
      <c r="RQK101" s="219"/>
      <c r="RQL101" s="219"/>
      <c r="RQM101" s="219"/>
      <c r="RQN101" s="219"/>
      <c r="RQO101" s="219"/>
      <c r="RQP101" s="219"/>
      <c r="RQQ101" s="219"/>
      <c r="RQR101" s="219"/>
      <c r="RQS101" s="219"/>
      <c r="RQT101" s="219"/>
      <c r="RQU101" s="219"/>
      <c r="RQV101" s="219"/>
      <c r="RQW101" s="219"/>
      <c r="RQX101" s="219"/>
      <c r="RQY101" s="219"/>
      <c r="RQZ101" s="219"/>
      <c r="RRA101" s="219"/>
      <c r="RRB101" s="219"/>
      <c r="RRC101" s="219"/>
      <c r="RRD101" s="219"/>
      <c r="RRE101" s="219"/>
      <c r="RRF101" s="219"/>
      <c r="RRG101" s="219"/>
      <c r="RRH101" s="219"/>
      <c r="RRI101" s="219"/>
      <c r="RRJ101" s="219"/>
      <c r="RRK101" s="219"/>
      <c r="RRL101" s="219"/>
      <c r="RRM101" s="219"/>
      <c r="RRN101" s="219"/>
      <c r="RRO101" s="219"/>
      <c r="RRP101" s="219"/>
      <c r="RRQ101" s="219"/>
      <c r="RRR101" s="219"/>
      <c r="RRS101" s="219"/>
      <c r="RRT101" s="219"/>
      <c r="RRU101" s="219"/>
      <c r="RRV101" s="219"/>
      <c r="RRW101" s="219"/>
      <c r="RRX101" s="219"/>
      <c r="RRY101" s="219"/>
      <c r="RRZ101" s="219"/>
      <c r="RSA101" s="219"/>
      <c r="RSB101" s="219"/>
      <c r="RSC101" s="219"/>
      <c r="RSD101" s="219"/>
      <c r="RSE101" s="219"/>
      <c r="RSF101" s="219"/>
      <c r="RSG101" s="219"/>
      <c r="RSH101" s="219"/>
      <c r="RSI101" s="219"/>
      <c r="RSJ101" s="219"/>
      <c r="RSK101" s="219"/>
      <c r="RSL101" s="219"/>
      <c r="RSM101" s="219"/>
      <c r="RSN101" s="219"/>
      <c r="RSO101" s="219"/>
      <c r="RSP101" s="219"/>
      <c r="RSQ101" s="219"/>
      <c r="RSR101" s="219"/>
      <c r="RSS101" s="219"/>
      <c r="RST101" s="219"/>
      <c r="RSU101" s="219"/>
      <c r="RSV101" s="219"/>
      <c r="RSW101" s="219"/>
      <c r="RSX101" s="219"/>
      <c r="RSY101" s="219"/>
      <c r="RSZ101" s="219"/>
      <c r="RTA101" s="219"/>
      <c r="RTB101" s="219"/>
      <c r="RTC101" s="219"/>
      <c r="RTD101" s="219"/>
      <c r="RTE101" s="219"/>
      <c r="RTF101" s="219"/>
      <c r="RTG101" s="219"/>
      <c r="RTH101" s="219"/>
      <c r="RTI101" s="219"/>
      <c r="RTJ101" s="219"/>
      <c r="RTK101" s="219"/>
      <c r="RTL101" s="219"/>
      <c r="RTM101" s="219"/>
      <c r="RTN101" s="219"/>
      <c r="RTO101" s="219"/>
      <c r="RTP101" s="219"/>
      <c r="RTQ101" s="219"/>
      <c r="RTR101" s="219"/>
      <c r="RTS101" s="219"/>
      <c r="RTT101" s="219"/>
      <c r="RTU101" s="219"/>
      <c r="RTV101" s="219"/>
      <c r="RTW101" s="219"/>
      <c r="RTX101" s="219"/>
      <c r="RTY101" s="219"/>
      <c r="RTZ101" s="219"/>
      <c r="RUA101" s="219"/>
      <c r="RUB101" s="219"/>
      <c r="RUC101" s="219"/>
      <c r="RUD101" s="219"/>
      <c r="RUE101" s="219"/>
      <c r="RUF101" s="219"/>
      <c r="RUG101" s="219"/>
      <c r="RUH101" s="219"/>
      <c r="RUI101" s="219"/>
      <c r="RUJ101" s="219"/>
      <c r="RUK101" s="219"/>
      <c r="RUL101" s="219"/>
      <c r="RUM101" s="219"/>
      <c r="RUN101" s="219"/>
      <c r="RUO101" s="219"/>
      <c r="RUP101" s="219"/>
      <c r="RUQ101" s="219"/>
      <c r="RUR101" s="219"/>
      <c r="RUS101" s="219"/>
      <c r="RUT101" s="219"/>
      <c r="RUU101" s="219"/>
      <c r="RUV101" s="219"/>
      <c r="RUW101" s="219"/>
      <c r="RUX101" s="219"/>
      <c r="RUY101" s="219"/>
      <c r="RUZ101" s="219"/>
      <c r="RVA101" s="219"/>
      <c r="RVB101" s="219"/>
      <c r="RVC101" s="219"/>
      <c r="RVD101" s="219"/>
      <c r="RVE101" s="219"/>
      <c r="RVF101" s="219"/>
      <c r="RVG101" s="219"/>
      <c r="RVH101" s="219"/>
      <c r="RVI101" s="219"/>
      <c r="RVJ101" s="219"/>
      <c r="RVK101" s="219"/>
      <c r="RVL101" s="219"/>
      <c r="RVM101" s="219"/>
      <c r="RVN101" s="219"/>
      <c r="RVO101" s="219"/>
      <c r="RVP101" s="219"/>
      <c r="RVQ101" s="219"/>
      <c r="RVR101" s="219"/>
      <c r="RVS101" s="219"/>
      <c r="RVT101" s="219"/>
      <c r="RVU101" s="219"/>
      <c r="RVV101" s="219"/>
      <c r="RVW101" s="219"/>
      <c r="RVX101" s="219"/>
      <c r="RVY101" s="219"/>
      <c r="RVZ101" s="219"/>
      <c r="RWA101" s="219"/>
      <c r="RWB101" s="219"/>
      <c r="RWC101" s="219"/>
      <c r="RWD101" s="219"/>
      <c r="RWE101" s="219"/>
      <c r="RWF101" s="219"/>
      <c r="RWG101" s="219"/>
      <c r="RWH101" s="219"/>
      <c r="RWI101" s="219"/>
      <c r="RWJ101" s="219"/>
      <c r="RWK101" s="219"/>
      <c r="RWL101" s="219"/>
      <c r="RWM101" s="219"/>
      <c r="RWN101" s="219"/>
      <c r="RWO101" s="219"/>
      <c r="RWP101" s="219"/>
      <c r="RWQ101" s="219"/>
      <c r="RWR101" s="219"/>
      <c r="RWS101" s="219"/>
      <c r="RWT101" s="219"/>
      <c r="RWU101" s="219"/>
      <c r="RWV101" s="219"/>
      <c r="RWW101" s="219"/>
      <c r="RWX101" s="219"/>
      <c r="RWY101" s="219"/>
      <c r="RWZ101" s="219"/>
      <c r="RXA101" s="219"/>
      <c r="RXB101" s="219"/>
      <c r="RXC101" s="219"/>
      <c r="RXD101" s="219"/>
      <c r="RXE101" s="219"/>
      <c r="RXF101" s="219"/>
      <c r="RXG101" s="219"/>
      <c r="RXH101" s="219"/>
      <c r="RXI101" s="219"/>
      <c r="RXJ101" s="219"/>
      <c r="RXK101" s="219"/>
      <c r="RXL101" s="219"/>
      <c r="RXM101" s="219"/>
      <c r="RXN101" s="219"/>
      <c r="RXO101" s="219"/>
      <c r="RXP101" s="219"/>
      <c r="RXQ101" s="219"/>
      <c r="RXR101" s="219"/>
      <c r="RXS101" s="219"/>
      <c r="RXT101" s="219"/>
      <c r="RXU101" s="219"/>
      <c r="RXV101" s="219"/>
      <c r="RXW101" s="219"/>
      <c r="RXX101" s="219"/>
      <c r="RXY101" s="219"/>
      <c r="RXZ101" s="219"/>
      <c r="RYA101" s="219"/>
      <c r="RYB101" s="219"/>
      <c r="RYC101" s="219"/>
      <c r="RYD101" s="219"/>
      <c r="RYE101" s="219"/>
      <c r="RYF101" s="219"/>
      <c r="RYG101" s="219"/>
      <c r="RYH101" s="219"/>
      <c r="RYI101" s="219"/>
      <c r="RYJ101" s="219"/>
      <c r="RYK101" s="219"/>
      <c r="RYL101" s="219"/>
      <c r="RYM101" s="219"/>
      <c r="RYN101" s="219"/>
      <c r="RYO101" s="219"/>
      <c r="RYP101" s="219"/>
      <c r="RYQ101" s="219"/>
      <c r="RYR101" s="219"/>
      <c r="RYS101" s="219"/>
      <c r="RYT101" s="219"/>
      <c r="RYU101" s="219"/>
      <c r="RYV101" s="219"/>
      <c r="RYW101" s="219"/>
      <c r="RYX101" s="219"/>
      <c r="RYY101" s="219"/>
      <c r="RYZ101" s="219"/>
      <c r="RZA101" s="219"/>
      <c r="RZB101" s="219"/>
      <c r="RZC101" s="219"/>
      <c r="RZD101" s="219"/>
      <c r="RZE101" s="219"/>
      <c r="RZF101" s="219"/>
      <c r="RZG101" s="219"/>
      <c r="RZH101" s="219"/>
      <c r="RZI101" s="219"/>
      <c r="RZJ101" s="219"/>
      <c r="RZK101" s="219"/>
      <c r="RZL101" s="219"/>
      <c r="RZM101" s="219"/>
      <c r="RZN101" s="219"/>
      <c r="RZO101" s="219"/>
      <c r="RZP101" s="219"/>
      <c r="RZQ101" s="219"/>
      <c r="RZR101" s="219"/>
      <c r="RZS101" s="219"/>
      <c r="RZT101" s="219"/>
      <c r="RZU101" s="219"/>
      <c r="RZV101" s="219"/>
      <c r="RZW101" s="219"/>
      <c r="RZX101" s="219"/>
      <c r="RZY101" s="219"/>
      <c r="RZZ101" s="219"/>
      <c r="SAA101" s="219"/>
      <c r="SAB101" s="219"/>
      <c r="SAC101" s="219"/>
      <c r="SAD101" s="219"/>
      <c r="SAE101" s="219"/>
      <c r="SAF101" s="219"/>
      <c r="SAG101" s="219"/>
      <c r="SAH101" s="219"/>
      <c r="SAI101" s="219"/>
      <c r="SAJ101" s="219"/>
      <c r="SAK101" s="219"/>
      <c r="SAL101" s="219"/>
      <c r="SAM101" s="219"/>
      <c r="SAN101" s="219"/>
      <c r="SAO101" s="219"/>
      <c r="SAP101" s="219"/>
      <c r="SAQ101" s="219"/>
      <c r="SAR101" s="219"/>
      <c r="SAS101" s="219"/>
      <c r="SAT101" s="219"/>
      <c r="SAU101" s="219"/>
      <c r="SAV101" s="219"/>
      <c r="SAW101" s="219"/>
      <c r="SAX101" s="219"/>
      <c r="SAY101" s="219"/>
      <c r="SAZ101" s="219"/>
      <c r="SBA101" s="219"/>
      <c r="SBB101" s="219"/>
      <c r="SBC101" s="219"/>
      <c r="SBD101" s="219"/>
      <c r="SBE101" s="219"/>
      <c r="SBF101" s="219"/>
      <c r="SBG101" s="219"/>
      <c r="SBH101" s="219"/>
      <c r="SBI101" s="219"/>
      <c r="SBJ101" s="219"/>
      <c r="SBK101" s="219"/>
      <c r="SBL101" s="219"/>
      <c r="SBM101" s="219"/>
      <c r="SBN101" s="219"/>
      <c r="SBO101" s="219"/>
      <c r="SBP101" s="219"/>
      <c r="SBQ101" s="219"/>
      <c r="SBR101" s="219"/>
      <c r="SBS101" s="219"/>
      <c r="SBT101" s="219"/>
      <c r="SBU101" s="219"/>
      <c r="SBV101" s="219"/>
      <c r="SBW101" s="219"/>
      <c r="SBX101" s="219"/>
      <c r="SBY101" s="219"/>
      <c r="SBZ101" s="219"/>
      <c r="SCA101" s="219"/>
      <c r="SCB101" s="219"/>
      <c r="SCC101" s="219"/>
      <c r="SCD101" s="219"/>
      <c r="SCE101" s="219"/>
      <c r="SCF101" s="219"/>
      <c r="SCG101" s="219"/>
      <c r="SCH101" s="219"/>
      <c r="SCI101" s="219"/>
      <c r="SCJ101" s="219"/>
      <c r="SCK101" s="219"/>
      <c r="SCL101" s="219"/>
      <c r="SCM101" s="219"/>
      <c r="SCN101" s="219"/>
      <c r="SCO101" s="219"/>
      <c r="SCP101" s="219"/>
      <c r="SCQ101" s="219"/>
      <c r="SCR101" s="219"/>
      <c r="SCS101" s="219"/>
      <c r="SCT101" s="219"/>
      <c r="SCU101" s="219"/>
      <c r="SCV101" s="219"/>
      <c r="SCW101" s="219"/>
      <c r="SCX101" s="219"/>
      <c r="SCY101" s="219"/>
      <c r="SCZ101" s="219"/>
      <c r="SDA101" s="219"/>
      <c r="SDB101" s="219"/>
      <c r="SDC101" s="219"/>
      <c r="SDD101" s="219"/>
      <c r="SDE101" s="219"/>
      <c r="SDF101" s="219"/>
      <c r="SDG101" s="219"/>
      <c r="SDH101" s="219"/>
      <c r="SDI101" s="219"/>
      <c r="SDJ101" s="219"/>
      <c r="SDK101" s="219"/>
      <c r="SDL101" s="219"/>
      <c r="SDM101" s="219"/>
      <c r="SDN101" s="219"/>
      <c r="SDO101" s="219"/>
      <c r="SDP101" s="219"/>
      <c r="SDQ101" s="219"/>
      <c r="SDR101" s="219"/>
      <c r="SDS101" s="219"/>
      <c r="SDT101" s="219"/>
      <c r="SDU101" s="219"/>
      <c r="SDV101" s="219"/>
      <c r="SDW101" s="219"/>
      <c r="SDX101" s="219"/>
      <c r="SDY101" s="219"/>
      <c r="SDZ101" s="219"/>
      <c r="SEA101" s="219"/>
      <c r="SEB101" s="219"/>
      <c r="SEC101" s="219"/>
      <c r="SED101" s="219"/>
      <c r="SEE101" s="219"/>
      <c r="SEF101" s="219"/>
      <c r="SEG101" s="219"/>
      <c r="SEH101" s="219"/>
      <c r="SEI101" s="219"/>
      <c r="SEJ101" s="219"/>
      <c r="SEK101" s="219"/>
      <c r="SEL101" s="219"/>
      <c r="SEM101" s="219"/>
      <c r="SEN101" s="219"/>
      <c r="SEO101" s="219"/>
      <c r="SEP101" s="219"/>
      <c r="SEQ101" s="219"/>
      <c r="SER101" s="219"/>
      <c r="SES101" s="219"/>
      <c r="SET101" s="219"/>
      <c r="SEU101" s="219"/>
      <c r="SEV101" s="219"/>
      <c r="SEW101" s="219"/>
      <c r="SEX101" s="219"/>
      <c r="SEY101" s="219"/>
      <c r="SEZ101" s="219"/>
      <c r="SFA101" s="219"/>
      <c r="SFB101" s="219"/>
      <c r="SFC101" s="219"/>
      <c r="SFD101" s="219"/>
      <c r="SFE101" s="219"/>
      <c r="SFF101" s="219"/>
      <c r="SFG101" s="219"/>
      <c r="SFH101" s="219"/>
      <c r="SFI101" s="219"/>
      <c r="SFJ101" s="219"/>
      <c r="SFK101" s="219"/>
      <c r="SFL101" s="219"/>
      <c r="SFM101" s="219"/>
      <c r="SFN101" s="219"/>
      <c r="SFO101" s="219"/>
      <c r="SFP101" s="219"/>
      <c r="SFQ101" s="219"/>
      <c r="SFR101" s="219"/>
      <c r="SFS101" s="219"/>
      <c r="SFT101" s="219"/>
      <c r="SFU101" s="219"/>
      <c r="SFV101" s="219"/>
      <c r="SFW101" s="219"/>
      <c r="SFX101" s="219"/>
      <c r="SFY101" s="219"/>
      <c r="SFZ101" s="219"/>
      <c r="SGA101" s="219"/>
      <c r="SGB101" s="219"/>
      <c r="SGC101" s="219"/>
      <c r="SGD101" s="219"/>
      <c r="SGE101" s="219"/>
      <c r="SGF101" s="219"/>
      <c r="SGG101" s="219"/>
      <c r="SGH101" s="219"/>
      <c r="SGI101" s="219"/>
      <c r="SGJ101" s="219"/>
      <c r="SGK101" s="219"/>
      <c r="SGL101" s="219"/>
      <c r="SGM101" s="219"/>
      <c r="SGN101" s="219"/>
      <c r="SGO101" s="219"/>
      <c r="SGP101" s="219"/>
      <c r="SGQ101" s="219"/>
      <c r="SGR101" s="219"/>
      <c r="SGS101" s="219"/>
      <c r="SGT101" s="219"/>
      <c r="SGU101" s="219"/>
      <c r="SGV101" s="219"/>
      <c r="SGW101" s="219"/>
      <c r="SGX101" s="219"/>
      <c r="SGY101" s="219"/>
      <c r="SGZ101" s="219"/>
      <c r="SHA101" s="219"/>
      <c r="SHB101" s="219"/>
      <c r="SHC101" s="219"/>
      <c r="SHD101" s="219"/>
      <c r="SHE101" s="219"/>
      <c r="SHF101" s="219"/>
      <c r="SHG101" s="219"/>
      <c r="SHH101" s="219"/>
      <c r="SHI101" s="219"/>
      <c r="SHJ101" s="219"/>
      <c r="SHK101" s="219"/>
      <c r="SHL101" s="219"/>
      <c r="SHM101" s="219"/>
      <c r="SHN101" s="219"/>
      <c r="SHO101" s="219"/>
      <c r="SHP101" s="219"/>
      <c r="SHQ101" s="219"/>
      <c r="SHR101" s="219"/>
      <c r="SHS101" s="219"/>
      <c r="SHT101" s="219"/>
      <c r="SHU101" s="219"/>
      <c r="SHV101" s="219"/>
      <c r="SHW101" s="219"/>
      <c r="SHX101" s="219"/>
      <c r="SHY101" s="219"/>
      <c r="SHZ101" s="219"/>
      <c r="SIA101" s="219"/>
      <c r="SIB101" s="219"/>
      <c r="SIC101" s="219"/>
      <c r="SID101" s="219"/>
      <c r="SIE101" s="219"/>
      <c r="SIF101" s="219"/>
      <c r="SIG101" s="219"/>
      <c r="SIH101" s="219"/>
      <c r="SII101" s="219"/>
      <c r="SIJ101" s="219"/>
      <c r="SIK101" s="219"/>
      <c r="SIL101" s="219"/>
      <c r="SIM101" s="219"/>
      <c r="SIN101" s="219"/>
      <c r="SIO101" s="219"/>
      <c r="SIP101" s="219"/>
      <c r="SIQ101" s="219"/>
      <c r="SIR101" s="219"/>
      <c r="SIS101" s="219"/>
      <c r="SIT101" s="219"/>
      <c r="SIU101" s="219"/>
      <c r="SIV101" s="219"/>
      <c r="SIW101" s="219"/>
      <c r="SIX101" s="219"/>
      <c r="SIY101" s="219"/>
      <c r="SIZ101" s="219"/>
      <c r="SJA101" s="219"/>
      <c r="SJB101" s="219"/>
      <c r="SJC101" s="219"/>
      <c r="SJD101" s="219"/>
      <c r="SJE101" s="219"/>
      <c r="SJF101" s="219"/>
      <c r="SJG101" s="219"/>
      <c r="SJH101" s="219"/>
      <c r="SJI101" s="219"/>
      <c r="SJJ101" s="219"/>
      <c r="SJK101" s="219"/>
      <c r="SJL101" s="219"/>
      <c r="SJM101" s="219"/>
      <c r="SJN101" s="219"/>
      <c r="SJO101" s="219"/>
      <c r="SJP101" s="219"/>
      <c r="SJQ101" s="219"/>
      <c r="SJR101" s="219"/>
      <c r="SJS101" s="219"/>
      <c r="SJT101" s="219"/>
      <c r="SJU101" s="219"/>
      <c r="SJV101" s="219"/>
      <c r="SJW101" s="219"/>
      <c r="SJX101" s="219"/>
      <c r="SJY101" s="219"/>
      <c r="SJZ101" s="219"/>
      <c r="SKA101" s="219"/>
      <c r="SKB101" s="219"/>
      <c r="SKC101" s="219"/>
      <c r="SKD101" s="219"/>
      <c r="SKE101" s="219"/>
      <c r="SKF101" s="219"/>
      <c r="SKG101" s="219"/>
      <c r="SKH101" s="219"/>
      <c r="SKI101" s="219"/>
      <c r="SKJ101" s="219"/>
      <c r="SKK101" s="219"/>
      <c r="SKL101" s="219"/>
      <c r="SKM101" s="219"/>
      <c r="SKN101" s="219"/>
      <c r="SKO101" s="219"/>
      <c r="SKP101" s="219"/>
      <c r="SKQ101" s="219"/>
      <c r="SKR101" s="219"/>
      <c r="SKS101" s="219"/>
      <c r="SKT101" s="219"/>
      <c r="SKU101" s="219"/>
      <c r="SKV101" s="219"/>
      <c r="SKW101" s="219"/>
      <c r="SKX101" s="219"/>
      <c r="SKY101" s="219"/>
      <c r="SKZ101" s="219"/>
      <c r="SLA101" s="219"/>
      <c r="SLB101" s="219"/>
      <c r="SLC101" s="219"/>
      <c r="SLD101" s="219"/>
      <c r="SLE101" s="219"/>
      <c r="SLF101" s="219"/>
      <c r="SLG101" s="219"/>
      <c r="SLH101" s="219"/>
      <c r="SLI101" s="219"/>
      <c r="SLJ101" s="219"/>
      <c r="SLK101" s="219"/>
      <c r="SLL101" s="219"/>
      <c r="SLM101" s="219"/>
      <c r="SLN101" s="219"/>
      <c r="SLO101" s="219"/>
      <c r="SLP101" s="219"/>
      <c r="SLQ101" s="219"/>
      <c r="SLR101" s="219"/>
      <c r="SLS101" s="219"/>
      <c r="SLT101" s="219"/>
      <c r="SLU101" s="219"/>
      <c r="SLV101" s="219"/>
      <c r="SLW101" s="219"/>
      <c r="SLX101" s="219"/>
      <c r="SLY101" s="219"/>
      <c r="SLZ101" s="219"/>
      <c r="SMA101" s="219"/>
      <c r="SMB101" s="219"/>
      <c r="SMC101" s="219"/>
      <c r="SMD101" s="219"/>
      <c r="SME101" s="219"/>
      <c r="SMF101" s="219"/>
      <c r="SMG101" s="219"/>
      <c r="SMH101" s="219"/>
      <c r="SMI101" s="219"/>
      <c r="SMJ101" s="219"/>
      <c r="SMK101" s="219"/>
      <c r="SML101" s="219"/>
      <c r="SMM101" s="219"/>
      <c r="SMN101" s="219"/>
      <c r="SMO101" s="219"/>
      <c r="SMP101" s="219"/>
      <c r="SMQ101" s="219"/>
      <c r="SMR101" s="219"/>
      <c r="SMS101" s="219"/>
      <c r="SMT101" s="219"/>
      <c r="SMU101" s="219"/>
      <c r="SMV101" s="219"/>
      <c r="SMW101" s="219"/>
      <c r="SMX101" s="219"/>
      <c r="SMY101" s="219"/>
      <c r="SMZ101" s="219"/>
      <c r="SNA101" s="219"/>
      <c r="SNB101" s="219"/>
      <c r="SNC101" s="219"/>
      <c r="SND101" s="219"/>
      <c r="SNE101" s="219"/>
      <c r="SNF101" s="219"/>
      <c r="SNG101" s="219"/>
      <c r="SNH101" s="219"/>
      <c r="SNI101" s="219"/>
      <c r="SNJ101" s="219"/>
      <c r="SNK101" s="219"/>
      <c r="SNL101" s="219"/>
      <c r="SNM101" s="219"/>
      <c r="SNN101" s="219"/>
      <c r="SNO101" s="219"/>
      <c r="SNP101" s="219"/>
      <c r="SNQ101" s="219"/>
      <c r="SNR101" s="219"/>
      <c r="SNS101" s="219"/>
      <c r="SNT101" s="219"/>
      <c r="SNU101" s="219"/>
      <c r="SNV101" s="219"/>
      <c r="SNW101" s="219"/>
      <c r="SNX101" s="219"/>
      <c r="SNY101" s="219"/>
      <c r="SNZ101" s="219"/>
      <c r="SOA101" s="219"/>
      <c r="SOB101" s="219"/>
      <c r="SOC101" s="219"/>
      <c r="SOD101" s="219"/>
      <c r="SOE101" s="219"/>
      <c r="SOF101" s="219"/>
      <c r="SOG101" s="219"/>
      <c r="SOH101" s="219"/>
      <c r="SOI101" s="219"/>
      <c r="SOJ101" s="219"/>
      <c r="SOK101" s="219"/>
      <c r="SOL101" s="219"/>
      <c r="SOM101" s="219"/>
      <c r="SON101" s="219"/>
      <c r="SOO101" s="219"/>
      <c r="SOP101" s="219"/>
      <c r="SOQ101" s="219"/>
      <c r="SOR101" s="219"/>
      <c r="SOS101" s="219"/>
      <c r="SOT101" s="219"/>
      <c r="SOU101" s="219"/>
      <c r="SOV101" s="219"/>
      <c r="SOW101" s="219"/>
      <c r="SOX101" s="219"/>
      <c r="SOY101" s="219"/>
      <c r="SOZ101" s="219"/>
      <c r="SPA101" s="219"/>
      <c r="SPB101" s="219"/>
      <c r="SPC101" s="219"/>
      <c r="SPD101" s="219"/>
      <c r="SPE101" s="219"/>
      <c r="SPF101" s="219"/>
      <c r="SPG101" s="219"/>
      <c r="SPH101" s="219"/>
      <c r="SPI101" s="219"/>
      <c r="SPJ101" s="219"/>
      <c r="SPK101" s="219"/>
      <c r="SPL101" s="219"/>
      <c r="SPM101" s="219"/>
      <c r="SPN101" s="219"/>
      <c r="SPO101" s="219"/>
      <c r="SPP101" s="219"/>
      <c r="SPQ101" s="219"/>
      <c r="SPR101" s="219"/>
      <c r="SPS101" s="219"/>
      <c r="SPT101" s="219"/>
      <c r="SPU101" s="219"/>
      <c r="SPV101" s="219"/>
      <c r="SPW101" s="219"/>
      <c r="SPX101" s="219"/>
      <c r="SPY101" s="219"/>
      <c r="SPZ101" s="219"/>
      <c r="SQA101" s="219"/>
      <c r="SQB101" s="219"/>
      <c r="SQC101" s="219"/>
      <c r="SQD101" s="219"/>
      <c r="SQE101" s="219"/>
      <c r="SQF101" s="219"/>
      <c r="SQG101" s="219"/>
      <c r="SQH101" s="219"/>
      <c r="SQI101" s="219"/>
      <c r="SQJ101" s="219"/>
      <c r="SQK101" s="219"/>
      <c r="SQL101" s="219"/>
      <c r="SQM101" s="219"/>
      <c r="SQN101" s="219"/>
      <c r="SQO101" s="219"/>
      <c r="SQP101" s="219"/>
      <c r="SQQ101" s="219"/>
      <c r="SQR101" s="219"/>
      <c r="SQS101" s="219"/>
      <c r="SQT101" s="219"/>
      <c r="SQU101" s="219"/>
      <c r="SQV101" s="219"/>
      <c r="SQW101" s="219"/>
      <c r="SQX101" s="219"/>
      <c r="SQY101" s="219"/>
      <c r="SQZ101" s="219"/>
      <c r="SRA101" s="219"/>
      <c r="SRB101" s="219"/>
      <c r="SRC101" s="219"/>
      <c r="SRD101" s="219"/>
      <c r="SRE101" s="219"/>
      <c r="SRF101" s="219"/>
      <c r="SRG101" s="219"/>
      <c r="SRH101" s="219"/>
      <c r="SRI101" s="219"/>
      <c r="SRJ101" s="219"/>
      <c r="SRK101" s="219"/>
      <c r="SRL101" s="219"/>
      <c r="SRM101" s="219"/>
      <c r="SRN101" s="219"/>
      <c r="SRO101" s="219"/>
      <c r="SRP101" s="219"/>
      <c r="SRQ101" s="219"/>
      <c r="SRR101" s="219"/>
      <c r="SRS101" s="219"/>
      <c r="SRT101" s="219"/>
      <c r="SRU101" s="219"/>
      <c r="SRV101" s="219"/>
      <c r="SRW101" s="219"/>
      <c r="SRX101" s="219"/>
      <c r="SRY101" s="219"/>
      <c r="SRZ101" s="219"/>
      <c r="SSA101" s="219"/>
      <c r="SSB101" s="219"/>
      <c r="SSC101" s="219"/>
      <c r="SSD101" s="219"/>
      <c r="SSE101" s="219"/>
      <c r="SSF101" s="219"/>
      <c r="SSG101" s="219"/>
      <c r="SSH101" s="219"/>
      <c r="SSI101" s="219"/>
      <c r="SSJ101" s="219"/>
      <c r="SSK101" s="219"/>
      <c r="SSL101" s="219"/>
      <c r="SSM101" s="219"/>
      <c r="SSN101" s="219"/>
      <c r="SSO101" s="219"/>
      <c r="SSP101" s="219"/>
      <c r="SSQ101" s="219"/>
      <c r="SSR101" s="219"/>
      <c r="SSS101" s="219"/>
      <c r="SST101" s="219"/>
      <c r="SSU101" s="219"/>
      <c r="SSV101" s="219"/>
      <c r="SSW101" s="219"/>
      <c r="SSX101" s="219"/>
      <c r="SSY101" s="219"/>
      <c r="SSZ101" s="219"/>
      <c r="STA101" s="219"/>
      <c r="STB101" s="219"/>
      <c r="STC101" s="219"/>
      <c r="STD101" s="219"/>
      <c r="STE101" s="219"/>
      <c r="STF101" s="219"/>
      <c r="STG101" s="219"/>
      <c r="STH101" s="219"/>
      <c r="STI101" s="219"/>
      <c r="STJ101" s="219"/>
      <c r="STK101" s="219"/>
      <c r="STL101" s="219"/>
      <c r="STM101" s="219"/>
      <c r="STN101" s="219"/>
      <c r="STO101" s="219"/>
      <c r="STP101" s="219"/>
      <c r="STQ101" s="219"/>
      <c r="STR101" s="219"/>
      <c r="STS101" s="219"/>
      <c r="STT101" s="219"/>
      <c r="STU101" s="219"/>
      <c r="STV101" s="219"/>
      <c r="STW101" s="219"/>
      <c r="STX101" s="219"/>
      <c r="STY101" s="219"/>
      <c r="STZ101" s="219"/>
      <c r="SUA101" s="219"/>
      <c r="SUB101" s="219"/>
      <c r="SUC101" s="219"/>
      <c r="SUD101" s="219"/>
      <c r="SUE101" s="219"/>
      <c r="SUF101" s="219"/>
      <c r="SUG101" s="219"/>
      <c r="SUH101" s="219"/>
      <c r="SUI101" s="219"/>
      <c r="SUJ101" s="219"/>
      <c r="SUK101" s="219"/>
      <c r="SUL101" s="219"/>
      <c r="SUM101" s="219"/>
      <c r="SUN101" s="219"/>
      <c r="SUO101" s="219"/>
      <c r="SUP101" s="219"/>
      <c r="SUQ101" s="219"/>
      <c r="SUR101" s="219"/>
      <c r="SUS101" s="219"/>
      <c r="SUT101" s="219"/>
      <c r="SUU101" s="219"/>
      <c r="SUV101" s="219"/>
      <c r="SUW101" s="219"/>
      <c r="SUX101" s="219"/>
      <c r="SUY101" s="219"/>
      <c r="SUZ101" s="219"/>
      <c r="SVA101" s="219"/>
      <c r="SVB101" s="219"/>
      <c r="SVC101" s="219"/>
      <c r="SVD101" s="219"/>
      <c r="SVE101" s="219"/>
      <c r="SVF101" s="219"/>
      <c r="SVG101" s="219"/>
      <c r="SVH101" s="219"/>
      <c r="SVI101" s="219"/>
      <c r="SVJ101" s="219"/>
      <c r="SVK101" s="219"/>
      <c r="SVL101" s="219"/>
      <c r="SVM101" s="219"/>
      <c r="SVN101" s="219"/>
      <c r="SVO101" s="219"/>
      <c r="SVP101" s="219"/>
      <c r="SVQ101" s="219"/>
      <c r="SVR101" s="219"/>
      <c r="SVS101" s="219"/>
      <c r="SVT101" s="219"/>
      <c r="SVU101" s="219"/>
      <c r="SVV101" s="219"/>
      <c r="SVW101" s="219"/>
      <c r="SVX101" s="219"/>
      <c r="SVY101" s="219"/>
      <c r="SVZ101" s="219"/>
      <c r="SWA101" s="219"/>
      <c r="SWB101" s="219"/>
      <c r="SWC101" s="219"/>
      <c r="SWD101" s="219"/>
      <c r="SWE101" s="219"/>
      <c r="SWF101" s="219"/>
      <c r="SWG101" s="219"/>
      <c r="SWH101" s="219"/>
      <c r="SWI101" s="219"/>
      <c r="SWJ101" s="219"/>
      <c r="SWK101" s="219"/>
      <c r="SWL101" s="219"/>
      <c r="SWM101" s="219"/>
      <c r="SWN101" s="219"/>
      <c r="SWO101" s="219"/>
      <c r="SWP101" s="219"/>
      <c r="SWQ101" s="219"/>
      <c r="SWR101" s="219"/>
      <c r="SWS101" s="219"/>
      <c r="SWT101" s="219"/>
      <c r="SWU101" s="219"/>
      <c r="SWV101" s="219"/>
      <c r="SWW101" s="219"/>
      <c r="SWX101" s="219"/>
      <c r="SWY101" s="219"/>
      <c r="SWZ101" s="219"/>
      <c r="SXA101" s="219"/>
      <c r="SXB101" s="219"/>
      <c r="SXC101" s="219"/>
      <c r="SXD101" s="219"/>
      <c r="SXE101" s="219"/>
      <c r="SXF101" s="219"/>
      <c r="SXG101" s="219"/>
      <c r="SXH101" s="219"/>
      <c r="SXI101" s="219"/>
      <c r="SXJ101" s="219"/>
      <c r="SXK101" s="219"/>
      <c r="SXL101" s="219"/>
      <c r="SXM101" s="219"/>
      <c r="SXN101" s="219"/>
      <c r="SXO101" s="219"/>
      <c r="SXP101" s="219"/>
      <c r="SXQ101" s="219"/>
      <c r="SXR101" s="219"/>
      <c r="SXS101" s="219"/>
      <c r="SXT101" s="219"/>
      <c r="SXU101" s="219"/>
      <c r="SXV101" s="219"/>
      <c r="SXW101" s="219"/>
      <c r="SXX101" s="219"/>
      <c r="SXY101" s="219"/>
      <c r="SXZ101" s="219"/>
      <c r="SYA101" s="219"/>
      <c r="SYB101" s="219"/>
      <c r="SYC101" s="219"/>
      <c r="SYD101" s="219"/>
      <c r="SYE101" s="219"/>
      <c r="SYF101" s="219"/>
      <c r="SYG101" s="219"/>
      <c r="SYH101" s="219"/>
      <c r="SYI101" s="219"/>
      <c r="SYJ101" s="219"/>
      <c r="SYK101" s="219"/>
      <c r="SYL101" s="219"/>
      <c r="SYM101" s="219"/>
      <c r="SYN101" s="219"/>
      <c r="SYO101" s="219"/>
      <c r="SYP101" s="219"/>
      <c r="SYQ101" s="219"/>
      <c r="SYR101" s="219"/>
      <c r="SYS101" s="219"/>
      <c r="SYT101" s="219"/>
      <c r="SYU101" s="219"/>
      <c r="SYV101" s="219"/>
      <c r="SYW101" s="219"/>
      <c r="SYX101" s="219"/>
      <c r="SYY101" s="219"/>
      <c r="SYZ101" s="219"/>
      <c r="SZA101" s="219"/>
      <c r="SZB101" s="219"/>
      <c r="SZC101" s="219"/>
      <c r="SZD101" s="219"/>
      <c r="SZE101" s="219"/>
      <c r="SZF101" s="219"/>
      <c r="SZG101" s="219"/>
      <c r="SZH101" s="219"/>
      <c r="SZI101" s="219"/>
      <c r="SZJ101" s="219"/>
      <c r="SZK101" s="219"/>
      <c r="SZL101" s="219"/>
      <c r="SZM101" s="219"/>
      <c r="SZN101" s="219"/>
      <c r="SZO101" s="219"/>
      <c r="SZP101" s="219"/>
      <c r="SZQ101" s="219"/>
      <c r="SZR101" s="219"/>
      <c r="SZS101" s="219"/>
      <c r="SZT101" s="219"/>
      <c r="SZU101" s="219"/>
      <c r="SZV101" s="219"/>
      <c r="SZW101" s="219"/>
      <c r="SZX101" s="219"/>
      <c r="SZY101" s="219"/>
      <c r="SZZ101" s="219"/>
      <c r="TAA101" s="219"/>
      <c r="TAB101" s="219"/>
      <c r="TAC101" s="219"/>
      <c r="TAD101" s="219"/>
      <c r="TAE101" s="219"/>
      <c r="TAF101" s="219"/>
      <c r="TAG101" s="219"/>
      <c r="TAH101" s="219"/>
      <c r="TAI101" s="219"/>
      <c r="TAJ101" s="219"/>
      <c r="TAK101" s="219"/>
      <c r="TAL101" s="219"/>
      <c r="TAM101" s="219"/>
      <c r="TAN101" s="219"/>
      <c r="TAO101" s="219"/>
      <c r="TAP101" s="219"/>
      <c r="TAQ101" s="219"/>
      <c r="TAR101" s="219"/>
      <c r="TAS101" s="219"/>
      <c r="TAT101" s="219"/>
      <c r="TAU101" s="219"/>
      <c r="TAV101" s="219"/>
      <c r="TAW101" s="219"/>
      <c r="TAX101" s="219"/>
      <c r="TAY101" s="219"/>
      <c r="TAZ101" s="219"/>
      <c r="TBA101" s="219"/>
      <c r="TBB101" s="219"/>
      <c r="TBC101" s="219"/>
      <c r="TBD101" s="219"/>
      <c r="TBE101" s="219"/>
      <c r="TBF101" s="219"/>
      <c r="TBG101" s="219"/>
      <c r="TBH101" s="219"/>
      <c r="TBI101" s="219"/>
      <c r="TBJ101" s="219"/>
      <c r="TBK101" s="219"/>
      <c r="TBL101" s="219"/>
      <c r="TBM101" s="219"/>
      <c r="TBN101" s="219"/>
      <c r="TBO101" s="219"/>
      <c r="TBP101" s="219"/>
      <c r="TBQ101" s="219"/>
      <c r="TBR101" s="219"/>
      <c r="TBS101" s="219"/>
      <c r="TBT101" s="219"/>
      <c r="TBU101" s="219"/>
      <c r="TBV101" s="219"/>
      <c r="TBW101" s="219"/>
      <c r="TBX101" s="219"/>
      <c r="TBY101" s="219"/>
      <c r="TBZ101" s="219"/>
      <c r="TCA101" s="219"/>
      <c r="TCB101" s="219"/>
      <c r="TCC101" s="219"/>
      <c r="TCD101" s="219"/>
      <c r="TCE101" s="219"/>
      <c r="TCF101" s="219"/>
      <c r="TCG101" s="219"/>
      <c r="TCH101" s="219"/>
      <c r="TCI101" s="219"/>
      <c r="TCJ101" s="219"/>
      <c r="TCK101" s="219"/>
      <c r="TCL101" s="219"/>
      <c r="TCM101" s="219"/>
      <c r="TCN101" s="219"/>
      <c r="TCO101" s="219"/>
      <c r="TCP101" s="219"/>
      <c r="TCQ101" s="219"/>
      <c r="TCR101" s="219"/>
      <c r="TCS101" s="219"/>
      <c r="TCT101" s="219"/>
      <c r="TCU101" s="219"/>
      <c r="TCV101" s="219"/>
      <c r="TCW101" s="219"/>
      <c r="TCX101" s="219"/>
      <c r="TCY101" s="219"/>
      <c r="TCZ101" s="219"/>
      <c r="TDA101" s="219"/>
      <c r="TDB101" s="219"/>
      <c r="TDC101" s="219"/>
      <c r="TDD101" s="219"/>
      <c r="TDE101" s="219"/>
      <c r="TDF101" s="219"/>
      <c r="TDG101" s="219"/>
      <c r="TDH101" s="219"/>
      <c r="TDI101" s="219"/>
      <c r="TDJ101" s="219"/>
      <c r="TDK101" s="219"/>
      <c r="TDL101" s="219"/>
      <c r="TDM101" s="219"/>
      <c r="TDN101" s="219"/>
      <c r="TDO101" s="219"/>
      <c r="TDP101" s="219"/>
      <c r="TDQ101" s="219"/>
      <c r="TDR101" s="219"/>
      <c r="TDS101" s="219"/>
      <c r="TDT101" s="219"/>
      <c r="TDU101" s="219"/>
      <c r="TDV101" s="219"/>
      <c r="TDW101" s="219"/>
      <c r="TDX101" s="219"/>
      <c r="TDY101" s="219"/>
      <c r="TDZ101" s="219"/>
      <c r="TEA101" s="219"/>
      <c r="TEB101" s="219"/>
      <c r="TEC101" s="219"/>
      <c r="TED101" s="219"/>
      <c r="TEE101" s="219"/>
      <c r="TEF101" s="219"/>
      <c r="TEG101" s="219"/>
      <c r="TEH101" s="219"/>
      <c r="TEI101" s="219"/>
      <c r="TEJ101" s="219"/>
      <c r="TEK101" s="219"/>
      <c r="TEL101" s="219"/>
      <c r="TEM101" s="219"/>
      <c r="TEN101" s="219"/>
      <c r="TEO101" s="219"/>
      <c r="TEP101" s="219"/>
      <c r="TEQ101" s="219"/>
      <c r="TER101" s="219"/>
      <c r="TES101" s="219"/>
      <c r="TET101" s="219"/>
      <c r="TEU101" s="219"/>
      <c r="TEV101" s="219"/>
      <c r="TEW101" s="219"/>
      <c r="TEX101" s="219"/>
      <c r="TEY101" s="219"/>
      <c r="TEZ101" s="219"/>
      <c r="TFA101" s="219"/>
      <c r="TFB101" s="219"/>
      <c r="TFC101" s="219"/>
      <c r="TFD101" s="219"/>
      <c r="TFE101" s="219"/>
      <c r="TFF101" s="219"/>
      <c r="TFG101" s="219"/>
      <c r="TFH101" s="219"/>
      <c r="TFI101" s="219"/>
      <c r="TFJ101" s="219"/>
      <c r="TFK101" s="219"/>
      <c r="TFL101" s="219"/>
      <c r="TFM101" s="219"/>
      <c r="TFN101" s="219"/>
      <c r="TFO101" s="219"/>
      <c r="TFP101" s="219"/>
      <c r="TFQ101" s="219"/>
      <c r="TFR101" s="219"/>
      <c r="TFS101" s="219"/>
      <c r="TFT101" s="219"/>
      <c r="TFU101" s="219"/>
      <c r="TFV101" s="219"/>
      <c r="TFW101" s="219"/>
      <c r="TFX101" s="219"/>
      <c r="TFY101" s="219"/>
      <c r="TFZ101" s="219"/>
      <c r="TGA101" s="219"/>
      <c r="TGB101" s="219"/>
      <c r="TGC101" s="219"/>
      <c r="TGD101" s="219"/>
      <c r="TGE101" s="219"/>
      <c r="TGF101" s="219"/>
      <c r="TGG101" s="219"/>
      <c r="TGH101" s="219"/>
      <c r="TGI101" s="219"/>
      <c r="TGJ101" s="219"/>
      <c r="TGK101" s="219"/>
      <c r="TGL101" s="219"/>
      <c r="TGM101" s="219"/>
      <c r="TGN101" s="219"/>
      <c r="TGO101" s="219"/>
      <c r="TGP101" s="219"/>
      <c r="TGQ101" s="219"/>
      <c r="TGR101" s="219"/>
      <c r="TGS101" s="219"/>
      <c r="TGT101" s="219"/>
      <c r="TGU101" s="219"/>
      <c r="TGV101" s="219"/>
      <c r="TGW101" s="219"/>
      <c r="TGX101" s="219"/>
      <c r="TGY101" s="219"/>
      <c r="TGZ101" s="219"/>
      <c r="THA101" s="219"/>
      <c r="THB101" s="219"/>
      <c r="THC101" s="219"/>
      <c r="THD101" s="219"/>
      <c r="THE101" s="219"/>
      <c r="THF101" s="219"/>
      <c r="THG101" s="219"/>
      <c r="THH101" s="219"/>
      <c r="THI101" s="219"/>
      <c r="THJ101" s="219"/>
      <c r="THK101" s="219"/>
      <c r="THL101" s="219"/>
      <c r="THM101" s="219"/>
      <c r="THN101" s="219"/>
      <c r="THO101" s="219"/>
      <c r="THP101" s="219"/>
      <c r="THQ101" s="219"/>
      <c r="THR101" s="219"/>
      <c r="THS101" s="219"/>
      <c r="THT101" s="219"/>
      <c r="THU101" s="219"/>
      <c r="THV101" s="219"/>
      <c r="THW101" s="219"/>
      <c r="THX101" s="219"/>
      <c r="THY101" s="219"/>
      <c r="THZ101" s="219"/>
      <c r="TIA101" s="219"/>
      <c r="TIB101" s="219"/>
      <c r="TIC101" s="219"/>
      <c r="TID101" s="219"/>
      <c r="TIE101" s="219"/>
      <c r="TIF101" s="219"/>
      <c r="TIG101" s="219"/>
      <c r="TIH101" s="219"/>
      <c r="TII101" s="219"/>
      <c r="TIJ101" s="219"/>
      <c r="TIK101" s="219"/>
      <c r="TIL101" s="219"/>
      <c r="TIM101" s="219"/>
      <c r="TIN101" s="219"/>
      <c r="TIO101" s="219"/>
      <c r="TIP101" s="219"/>
      <c r="TIQ101" s="219"/>
      <c r="TIR101" s="219"/>
      <c r="TIS101" s="219"/>
      <c r="TIT101" s="219"/>
      <c r="TIU101" s="219"/>
      <c r="TIV101" s="219"/>
      <c r="TIW101" s="219"/>
      <c r="TIX101" s="219"/>
      <c r="TIY101" s="219"/>
      <c r="TIZ101" s="219"/>
      <c r="TJA101" s="219"/>
      <c r="TJB101" s="219"/>
      <c r="TJC101" s="219"/>
      <c r="TJD101" s="219"/>
      <c r="TJE101" s="219"/>
      <c r="TJF101" s="219"/>
      <c r="TJG101" s="219"/>
      <c r="TJH101" s="219"/>
      <c r="TJI101" s="219"/>
      <c r="TJJ101" s="219"/>
      <c r="TJK101" s="219"/>
      <c r="TJL101" s="219"/>
      <c r="TJM101" s="219"/>
      <c r="TJN101" s="219"/>
      <c r="TJO101" s="219"/>
      <c r="TJP101" s="219"/>
      <c r="TJQ101" s="219"/>
      <c r="TJR101" s="219"/>
      <c r="TJS101" s="219"/>
      <c r="TJT101" s="219"/>
      <c r="TJU101" s="219"/>
      <c r="TJV101" s="219"/>
      <c r="TJW101" s="219"/>
      <c r="TJX101" s="219"/>
      <c r="TJY101" s="219"/>
      <c r="TJZ101" s="219"/>
      <c r="TKA101" s="219"/>
      <c r="TKB101" s="219"/>
      <c r="TKC101" s="219"/>
      <c r="TKD101" s="219"/>
      <c r="TKE101" s="219"/>
      <c r="TKF101" s="219"/>
      <c r="TKG101" s="219"/>
      <c r="TKH101" s="219"/>
      <c r="TKI101" s="219"/>
      <c r="TKJ101" s="219"/>
      <c r="TKK101" s="219"/>
      <c r="TKL101" s="219"/>
      <c r="TKM101" s="219"/>
      <c r="TKN101" s="219"/>
      <c r="TKO101" s="219"/>
      <c r="TKP101" s="219"/>
      <c r="TKQ101" s="219"/>
      <c r="TKR101" s="219"/>
      <c r="TKS101" s="219"/>
      <c r="TKT101" s="219"/>
      <c r="TKU101" s="219"/>
      <c r="TKV101" s="219"/>
      <c r="TKW101" s="219"/>
      <c r="TKX101" s="219"/>
      <c r="TKY101" s="219"/>
      <c r="TKZ101" s="219"/>
      <c r="TLA101" s="219"/>
      <c r="TLB101" s="219"/>
      <c r="TLC101" s="219"/>
      <c r="TLD101" s="219"/>
      <c r="TLE101" s="219"/>
      <c r="TLF101" s="219"/>
      <c r="TLG101" s="219"/>
      <c r="TLH101" s="219"/>
      <c r="TLI101" s="219"/>
      <c r="TLJ101" s="219"/>
      <c r="TLK101" s="219"/>
      <c r="TLL101" s="219"/>
      <c r="TLM101" s="219"/>
      <c r="TLN101" s="219"/>
      <c r="TLO101" s="219"/>
      <c r="TLP101" s="219"/>
      <c r="TLQ101" s="219"/>
      <c r="TLR101" s="219"/>
      <c r="TLS101" s="219"/>
      <c r="TLT101" s="219"/>
      <c r="TLU101" s="219"/>
      <c r="TLV101" s="219"/>
      <c r="TLW101" s="219"/>
      <c r="TLX101" s="219"/>
      <c r="TLY101" s="219"/>
      <c r="TLZ101" s="219"/>
      <c r="TMA101" s="219"/>
      <c r="TMB101" s="219"/>
      <c r="TMC101" s="219"/>
      <c r="TMD101" s="219"/>
      <c r="TME101" s="219"/>
      <c r="TMF101" s="219"/>
      <c r="TMG101" s="219"/>
      <c r="TMH101" s="219"/>
      <c r="TMI101" s="219"/>
      <c r="TMJ101" s="219"/>
      <c r="TMK101" s="219"/>
      <c r="TML101" s="219"/>
      <c r="TMM101" s="219"/>
      <c r="TMN101" s="219"/>
      <c r="TMO101" s="219"/>
      <c r="TMP101" s="219"/>
      <c r="TMQ101" s="219"/>
      <c r="TMR101" s="219"/>
      <c r="TMS101" s="219"/>
      <c r="TMT101" s="219"/>
      <c r="TMU101" s="219"/>
      <c r="TMV101" s="219"/>
      <c r="TMW101" s="219"/>
      <c r="TMX101" s="219"/>
      <c r="TMY101" s="219"/>
      <c r="TMZ101" s="219"/>
      <c r="TNA101" s="219"/>
      <c r="TNB101" s="219"/>
      <c r="TNC101" s="219"/>
      <c r="TND101" s="219"/>
      <c r="TNE101" s="219"/>
      <c r="TNF101" s="219"/>
      <c r="TNG101" s="219"/>
      <c r="TNH101" s="219"/>
      <c r="TNI101" s="219"/>
      <c r="TNJ101" s="219"/>
      <c r="TNK101" s="219"/>
      <c r="TNL101" s="219"/>
      <c r="TNM101" s="219"/>
      <c r="TNN101" s="219"/>
      <c r="TNO101" s="219"/>
      <c r="TNP101" s="219"/>
      <c r="TNQ101" s="219"/>
      <c r="TNR101" s="219"/>
      <c r="TNS101" s="219"/>
      <c r="TNT101" s="219"/>
      <c r="TNU101" s="219"/>
      <c r="TNV101" s="219"/>
      <c r="TNW101" s="219"/>
      <c r="TNX101" s="219"/>
      <c r="TNY101" s="219"/>
      <c r="TNZ101" s="219"/>
      <c r="TOA101" s="219"/>
      <c r="TOB101" s="219"/>
      <c r="TOC101" s="219"/>
      <c r="TOD101" s="219"/>
      <c r="TOE101" s="219"/>
      <c r="TOF101" s="219"/>
      <c r="TOG101" s="219"/>
      <c r="TOH101" s="219"/>
      <c r="TOI101" s="219"/>
      <c r="TOJ101" s="219"/>
      <c r="TOK101" s="219"/>
      <c r="TOL101" s="219"/>
      <c r="TOM101" s="219"/>
      <c r="TON101" s="219"/>
      <c r="TOO101" s="219"/>
      <c r="TOP101" s="219"/>
      <c r="TOQ101" s="219"/>
      <c r="TOR101" s="219"/>
      <c r="TOS101" s="219"/>
      <c r="TOT101" s="219"/>
      <c r="TOU101" s="219"/>
      <c r="TOV101" s="219"/>
      <c r="TOW101" s="219"/>
      <c r="TOX101" s="219"/>
      <c r="TOY101" s="219"/>
      <c r="TOZ101" s="219"/>
      <c r="TPA101" s="219"/>
      <c r="TPB101" s="219"/>
      <c r="TPC101" s="219"/>
      <c r="TPD101" s="219"/>
      <c r="TPE101" s="219"/>
      <c r="TPF101" s="219"/>
      <c r="TPG101" s="219"/>
      <c r="TPH101" s="219"/>
      <c r="TPI101" s="219"/>
      <c r="TPJ101" s="219"/>
      <c r="TPK101" s="219"/>
      <c r="TPL101" s="219"/>
      <c r="TPM101" s="219"/>
      <c r="TPN101" s="219"/>
      <c r="TPO101" s="219"/>
      <c r="TPP101" s="219"/>
      <c r="TPQ101" s="219"/>
      <c r="TPR101" s="219"/>
      <c r="TPS101" s="219"/>
      <c r="TPT101" s="219"/>
      <c r="TPU101" s="219"/>
      <c r="TPV101" s="219"/>
      <c r="TPW101" s="219"/>
      <c r="TPX101" s="219"/>
      <c r="TPY101" s="219"/>
      <c r="TPZ101" s="219"/>
      <c r="TQA101" s="219"/>
      <c r="TQB101" s="219"/>
      <c r="TQC101" s="219"/>
      <c r="TQD101" s="219"/>
      <c r="TQE101" s="219"/>
      <c r="TQF101" s="219"/>
      <c r="TQG101" s="219"/>
      <c r="TQH101" s="219"/>
      <c r="TQI101" s="219"/>
      <c r="TQJ101" s="219"/>
      <c r="TQK101" s="219"/>
      <c r="TQL101" s="219"/>
      <c r="TQM101" s="219"/>
      <c r="TQN101" s="219"/>
      <c r="TQO101" s="219"/>
      <c r="TQP101" s="219"/>
      <c r="TQQ101" s="219"/>
      <c r="TQR101" s="219"/>
      <c r="TQS101" s="219"/>
      <c r="TQT101" s="219"/>
      <c r="TQU101" s="219"/>
      <c r="TQV101" s="219"/>
      <c r="TQW101" s="219"/>
      <c r="TQX101" s="219"/>
      <c r="TQY101" s="219"/>
      <c r="TQZ101" s="219"/>
      <c r="TRA101" s="219"/>
      <c r="TRB101" s="219"/>
      <c r="TRC101" s="219"/>
      <c r="TRD101" s="219"/>
      <c r="TRE101" s="219"/>
      <c r="TRF101" s="219"/>
      <c r="TRG101" s="219"/>
      <c r="TRH101" s="219"/>
      <c r="TRI101" s="219"/>
      <c r="TRJ101" s="219"/>
      <c r="TRK101" s="219"/>
      <c r="TRL101" s="219"/>
      <c r="TRM101" s="219"/>
      <c r="TRN101" s="219"/>
      <c r="TRO101" s="219"/>
      <c r="TRP101" s="219"/>
      <c r="TRQ101" s="219"/>
      <c r="TRR101" s="219"/>
      <c r="TRS101" s="219"/>
      <c r="TRT101" s="219"/>
      <c r="TRU101" s="219"/>
      <c r="TRV101" s="219"/>
      <c r="TRW101" s="219"/>
      <c r="TRX101" s="219"/>
      <c r="TRY101" s="219"/>
      <c r="TRZ101" s="219"/>
      <c r="TSA101" s="219"/>
      <c r="TSB101" s="219"/>
      <c r="TSC101" s="219"/>
      <c r="TSD101" s="219"/>
      <c r="TSE101" s="219"/>
      <c r="TSF101" s="219"/>
      <c r="TSG101" s="219"/>
      <c r="TSH101" s="219"/>
      <c r="TSI101" s="219"/>
      <c r="TSJ101" s="219"/>
      <c r="TSK101" s="219"/>
      <c r="TSL101" s="219"/>
      <c r="TSM101" s="219"/>
      <c r="TSN101" s="219"/>
      <c r="TSO101" s="219"/>
      <c r="TSP101" s="219"/>
      <c r="TSQ101" s="219"/>
      <c r="TSR101" s="219"/>
      <c r="TSS101" s="219"/>
      <c r="TST101" s="219"/>
      <c r="TSU101" s="219"/>
      <c r="TSV101" s="219"/>
      <c r="TSW101" s="219"/>
      <c r="TSX101" s="219"/>
      <c r="TSY101" s="219"/>
      <c r="TSZ101" s="219"/>
      <c r="TTA101" s="219"/>
      <c r="TTB101" s="219"/>
      <c r="TTC101" s="219"/>
      <c r="TTD101" s="219"/>
      <c r="TTE101" s="219"/>
      <c r="TTF101" s="219"/>
      <c r="TTG101" s="219"/>
      <c r="TTH101" s="219"/>
      <c r="TTI101" s="219"/>
      <c r="TTJ101" s="219"/>
      <c r="TTK101" s="219"/>
      <c r="TTL101" s="219"/>
      <c r="TTM101" s="219"/>
      <c r="TTN101" s="219"/>
      <c r="TTO101" s="219"/>
      <c r="TTP101" s="219"/>
      <c r="TTQ101" s="219"/>
      <c r="TTR101" s="219"/>
      <c r="TTS101" s="219"/>
      <c r="TTT101" s="219"/>
      <c r="TTU101" s="219"/>
      <c r="TTV101" s="219"/>
      <c r="TTW101" s="219"/>
      <c r="TTX101" s="219"/>
      <c r="TTY101" s="219"/>
      <c r="TTZ101" s="219"/>
      <c r="TUA101" s="219"/>
      <c r="TUB101" s="219"/>
      <c r="TUC101" s="219"/>
      <c r="TUD101" s="219"/>
      <c r="TUE101" s="219"/>
      <c r="TUF101" s="219"/>
      <c r="TUG101" s="219"/>
      <c r="TUH101" s="219"/>
      <c r="TUI101" s="219"/>
      <c r="TUJ101" s="219"/>
      <c r="TUK101" s="219"/>
      <c r="TUL101" s="219"/>
      <c r="TUM101" s="219"/>
      <c r="TUN101" s="219"/>
      <c r="TUO101" s="219"/>
      <c r="TUP101" s="219"/>
      <c r="TUQ101" s="219"/>
      <c r="TUR101" s="219"/>
      <c r="TUS101" s="219"/>
      <c r="TUT101" s="219"/>
      <c r="TUU101" s="219"/>
      <c r="TUV101" s="219"/>
      <c r="TUW101" s="219"/>
      <c r="TUX101" s="219"/>
      <c r="TUY101" s="219"/>
      <c r="TUZ101" s="219"/>
      <c r="TVA101" s="219"/>
      <c r="TVB101" s="219"/>
      <c r="TVC101" s="219"/>
      <c r="TVD101" s="219"/>
      <c r="TVE101" s="219"/>
      <c r="TVF101" s="219"/>
      <c r="TVG101" s="219"/>
      <c r="TVH101" s="219"/>
      <c r="TVI101" s="219"/>
      <c r="TVJ101" s="219"/>
      <c r="TVK101" s="219"/>
      <c r="TVL101" s="219"/>
      <c r="TVM101" s="219"/>
      <c r="TVN101" s="219"/>
      <c r="TVO101" s="219"/>
      <c r="TVP101" s="219"/>
      <c r="TVQ101" s="219"/>
      <c r="TVR101" s="219"/>
      <c r="TVS101" s="219"/>
      <c r="TVT101" s="219"/>
      <c r="TVU101" s="219"/>
      <c r="TVV101" s="219"/>
      <c r="TVW101" s="219"/>
      <c r="TVX101" s="219"/>
      <c r="TVY101" s="219"/>
      <c r="TVZ101" s="219"/>
      <c r="TWA101" s="219"/>
      <c r="TWB101" s="219"/>
      <c r="TWC101" s="219"/>
      <c r="TWD101" s="219"/>
      <c r="TWE101" s="219"/>
      <c r="TWF101" s="219"/>
      <c r="TWG101" s="219"/>
      <c r="TWH101" s="219"/>
      <c r="TWI101" s="219"/>
      <c r="TWJ101" s="219"/>
      <c r="TWK101" s="219"/>
      <c r="TWL101" s="219"/>
      <c r="TWM101" s="219"/>
      <c r="TWN101" s="219"/>
      <c r="TWO101" s="219"/>
      <c r="TWP101" s="219"/>
      <c r="TWQ101" s="219"/>
      <c r="TWR101" s="219"/>
      <c r="TWS101" s="219"/>
      <c r="TWT101" s="219"/>
      <c r="TWU101" s="219"/>
      <c r="TWV101" s="219"/>
      <c r="TWW101" s="219"/>
      <c r="TWX101" s="219"/>
      <c r="TWY101" s="219"/>
      <c r="TWZ101" s="219"/>
      <c r="TXA101" s="219"/>
      <c r="TXB101" s="219"/>
      <c r="TXC101" s="219"/>
      <c r="TXD101" s="219"/>
      <c r="TXE101" s="219"/>
      <c r="TXF101" s="219"/>
      <c r="TXG101" s="219"/>
      <c r="TXH101" s="219"/>
      <c r="TXI101" s="219"/>
      <c r="TXJ101" s="219"/>
      <c r="TXK101" s="219"/>
      <c r="TXL101" s="219"/>
      <c r="TXM101" s="219"/>
      <c r="TXN101" s="219"/>
      <c r="TXO101" s="219"/>
      <c r="TXP101" s="219"/>
      <c r="TXQ101" s="219"/>
      <c r="TXR101" s="219"/>
      <c r="TXS101" s="219"/>
      <c r="TXT101" s="219"/>
      <c r="TXU101" s="219"/>
      <c r="TXV101" s="219"/>
      <c r="TXW101" s="219"/>
      <c r="TXX101" s="219"/>
      <c r="TXY101" s="219"/>
      <c r="TXZ101" s="219"/>
      <c r="TYA101" s="219"/>
      <c r="TYB101" s="219"/>
      <c r="TYC101" s="219"/>
      <c r="TYD101" s="219"/>
      <c r="TYE101" s="219"/>
      <c r="TYF101" s="219"/>
      <c r="TYG101" s="219"/>
      <c r="TYH101" s="219"/>
      <c r="TYI101" s="219"/>
      <c r="TYJ101" s="219"/>
      <c r="TYK101" s="219"/>
      <c r="TYL101" s="219"/>
      <c r="TYM101" s="219"/>
      <c r="TYN101" s="219"/>
      <c r="TYO101" s="219"/>
      <c r="TYP101" s="219"/>
      <c r="TYQ101" s="219"/>
      <c r="TYR101" s="219"/>
      <c r="TYS101" s="219"/>
      <c r="TYT101" s="219"/>
      <c r="TYU101" s="219"/>
      <c r="TYV101" s="219"/>
      <c r="TYW101" s="219"/>
      <c r="TYX101" s="219"/>
      <c r="TYY101" s="219"/>
      <c r="TYZ101" s="219"/>
      <c r="TZA101" s="219"/>
      <c r="TZB101" s="219"/>
      <c r="TZC101" s="219"/>
      <c r="TZD101" s="219"/>
      <c r="TZE101" s="219"/>
      <c r="TZF101" s="219"/>
      <c r="TZG101" s="219"/>
      <c r="TZH101" s="219"/>
      <c r="TZI101" s="219"/>
      <c r="TZJ101" s="219"/>
      <c r="TZK101" s="219"/>
      <c r="TZL101" s="219"/>
      <c r="TZM101" s="219"/>
      <c r="TZN101" s="219"/>
      <c r="TZO101" s="219"/>
      <c r="TZP101" s="219"/>
      <c r="TZQ101" s="219"/>
      <c r="TZR101" s="219"/>
      <c r="TZS101" s="219"/>
      <c r="TZT101" s="219"/>
      <c r="TZU101" s="219"/>
      <c r="TZV101" s="219"/>
      <c r="TZW101" s="219"/>
      <c r="TZX101" s="219"/>
      <c r="TZY101" s="219"/>
      <c r="TZZ101" s="219"/>
      <c r="UAA101" s="219"/>
      <c r="UAB101" s="219"/>
      <c r="UAC101" s="219"/>
      <c r="UAD101" s="219"/>
      <c r="UAE101" s="219"/>
      <c r="UAF101" s="219"/>
      <c r="UAG101" s="219"/>
      <c r="UAH101" s="219"/>
      <c r="UAI101" s="219"/>
      <c r="UAJ101" s="219"/>
      <c r="UAK101" s="219"/>
      <c r="UAL101" s="219"/>
      <c r="UAM101" s="219"/>
      <c r="UAN101" s="219"/>
      <c r="UAO101" s="219"/>
      <c r="UAP101" s="219"/>
      <c r="UAQ101" s="219"/>
      <c r="UAR101" s="219"/>
      <c r="UAS101" s="219"/>
      <c r="UAT101" s="219"/>
      <c r="UAU101" s="219"/>
      <c r="UAV101" s="219"/>
      <c r="UAW101" s="219"/>
      <c r="UAX101" s="219"/>
      <c r="UAY101" s="219"/>
      <c r="UAZ101" s="219"/>
      <c r="UBA101" s="219"/>
      <c r="UBB101" s="219"/>
      <c r="UBC101" s="219"/>
      <c r="UBD101" s="219"/>
      <c r="UBE101" s="219"/>
      <c r="UBF101" s="219"/>
      <c r="UBG101" s="219"/>
      <c r="UBH101" s="219"/>
      <c r="UBI101" s="219"/>
      <c r="UBJ101" s="219"/>
      <c r="UBK101" s="219"/>
      <c r="UBL101" s="219"/>
      <c r="UBM101" s="219"/>
      <c r="UBN101" s="219"/>
      <c r="UBO101" s="219"/>
      <c r="UBP101" s="219"/>
      <c r="UBQ101" s="219"/>
      <c r="UBR101" s="219"/>
      <c r="UBS101" s="219"/>
      <c r="UBT101" s="219"/>
      <c r="UBU101" s="219"/>
      <c r="UBV101" s="219"/>
      <c r="UBW101" s="219"/>
      <c r="UBX101" s="219"/>
      <c r="UBY101" s="219"/>
      <c r="UBZ101" s="219"/>
      <c r="UCA101" s="219"/>
      <c r="UCB101" s="219"/>
      <c r="UCC101" s="219"/>
      <c r="UCD101" s="219"/>
      <c r="UCE101" s="219"/>
      <c r="UCF101" s="219"/>
      <c r="UCG101" s="219"/>
      <c r="UCH101" s="219"/>
      <c r="UCI101" s="219"/>
      <c r="UCJ101" s="219"/>
      <c r="UCK101" s="219"/>
      <c r="UCL101" s="219"/>
      <c r="UCM101" s="219"/>
      <c r="UCN101" s="219"/>
      <c r="UCO101" s="219"/>
      <c r="UCP101" s="219"/>
      <c r="UCQ101" s="219"/>
      <c r="UCR101" s="219"/>
      <c r="UCS101" s="219"/>
      <c r="UCT101" s="219"/>
      <c r="UCU101" s="219"/>
      <c r="UCV101" s="219"/>
      <c r="UCW101" s="219"/>
      <c r="UCX101" s="219"/>
      <c r="UCY101" s="219"/>
      <c r="UCZ101" s="219"/>
      <c r="UDA101" s="219"/>
      <c r="UDB101" s="219"/>
      <c r="UDC101" s="219"/>
      <c r="UDD101" s="219"/>
      <c r="UDE101" s="219"/>
      <c r="UDF101" s="219"/>
      <c r="UDG101" s="219"/>
      <c r="UDH101" s="219"/>
      <c r="UDI101" s="219"/>
      <c r="UDJ101" s="219"/>
      <c r="UDK101" s="219"/>
      <c r="UDL101" s="219"/>
      <c r="UDM101" s="219"/>
      <c r="UDN101" s="219"/>
      <c r="UDO101" s="219"/>
      <c r="UDP101" s="219"/>
      <c r="UDQ101" s="219"/>
      <c r="UDR101" s="219"/>
      <c r="UDS101" s="219"/>
      <c r="UDT101" s="219"/>
      <c r="UDU101" s="219"/>
      <c r="UDV101" s="219"/>
      <c r="UDW101" s="219"/>
      <c r="UDX101" s="219"/>
      <c r="UDY101" s="219"/>
      <c r="UDZ101" s="219"/>
      <c r="UEA101" s="219"/>
      <c r="UEB101" s="219"/>
      <c r="UEC101" s="219"/>
      <c r="UED101" s="219"/>
      <c r="UEE101" s="219"/>
      <c r="UEF101" s="219"/>
      <c r="UEG101" s="219"/>
      <c r="UEH101" s="219"/>
      <c r="UEI101" s="219"/>
      <c r="UEJ101" s="219"/>
      <c r="UEK101" s="219"/>
      <c r="UEL101" s="219"/>
      <c r="UEM101" s="219"/>
      <c r="UEN101" s="219"/>
      <c r="UEO101" s="219"/>
      <c r="UEP101" s="219"/>
      <c r="UEQ101" s="219"/>
      <c r="UER101" s="219"/>
      <c r="UES101" s="219"/>
      <c r="UET101" s="219"/>
      <c r="UEU101" s="219"/>
      <c r="UEV101" s="219"/>
      <c r="UEW101" s="219"/>
      <c r="UEX101" s="219"/>
      <c r="UEY101" s="219"/>
      <c r="UEZ101" s="219"/>
      <c r="UFA101" s="219"/>
      <c r="UFB101" s="219"/>
      <c r="UFC101" s="219"/>
      <c r="UFD101" s="219"/>
      <c r="UFE101" s="219"/>
      <c r="UFF101" s="219"/>
      <c r="UFG101" s="219"/>
      <c r="UFH101" s="219"/>
      <c r="UFI101" s="219"/>
      <c r="UFJ101" s="219"/>
      <c r="UFK101" s="219"/>
      <c r="UFL101" s="219"/>
      <c r="UFM101" s="219"/>
      <c r="UFN101" s="219"/>
      <c r="UFO101" s="219"/>
      <c r="UFP101" s="219"/>
      <c r="UFQ101" s="219"/>
      <c r="UFR101" s="219"/>
      <c r="UFS101" s="219"/>
      <c r="UFT101" s="219"/>
      <c r="UFU101" s="219"/>
      <c r="UFV101" s="219"/>
      <c r="UFW101" s="219"/>
      <c r="UFX101" s="219"/>
      <c r="UFY101" s="219"/>
      <c r="UFZ101" s="219"/>
      <c r="UGA101" s="219"/>
      <c r="UGB101" s="219"/>
      <c r="UGC101" s="219"/>
      <c r="UGD101" s="219"/>
      <c r="UGE101" s="219"/>
      <c r="UGF101" s="219"/>
      <c r="UGG101" s="219"/>
      <c r="UGH101" s="219"/>
      <c r="UGI101" s="219"/>
      <c r="UGJ101" s="219"/>
      <c r="UGK101" s="219"/>
      <c r="UGL101" s="219"/>
      <c r="UGM101" s="219"/>
      <c r="UGN101" s="219"/>
      <c r="UGO101" s="219"/>
      <c r="UGP101" s="219"/>
      <c r="UGQ101" s="219"/>
      <c r="UGR101" s="219"/>
      <c r="UGS101" s="219"/>
      <c r="UGT101" s="219"/>
      <c r="UGU101" s="219"/>
      <c r="UGV101" s="219"/>
      <c r="UGW101" s="219"/>
      <c r="UGX101" s="219"/>
      <c r="UGY101" s="219"/>
      <c r="UGZ101" s="219"/>
      <c r="UHA101" s="219"/>
      <c r="UHB101" s="219"/>
      <c r="UHC101" s="219"/>
      <c r="UHD101" s="219"/>
      <c r="UHE101" s="219"/>
      <c r="UHF101" s="219"/>
      <c r="UHG101" s="219"/>
      <c r="UHH101" s="219"/>
      <c r="UHI101" s="219"/>
      <c r="UHJ101" s="219"/>
      <c r="UHK101" s="219"/>
      <c r="UHL101" s="219"/>
      <c r="UHM101" s="219"/>
      <c r="UHN101" s="219"/>
      <c r="UHO101" s="219"/>
      <c r="UHP101" s="219"/>
      <c r="UHQ101" s="219"/>
      <c r="UHR101" s="219"/>
      <c r="UHS101" s="219"/>
      <c r="UHT101" s="219"/>
      <c r="UHU101" s="219"/>
      <c r="UHV101" s="219"/>
      <c r="UHW101" s="219"/>
      <c r="UHX101" s="219"/>
      <c r="UHY101" s="219"/>
      <c r="UHZ101" s="219"/>
      <c r="UIA101" s="219"/>
      <c r="UIB101" s="219"/>
      <c r="UIC101" s="219"/>
      <c r="UID101" s="219"/>
      <c r="UIE101" s="219"/>
      <c r="UIF101" s="219"/>
      <c r="UIG101" s="219"/>
      <c r="UIH101" s="219"/>
      <c r="UII101" s="219"/>
      <c r="UIJ101" s="219"/>
      <c r="UIK101" s="219"/>
      <c r="UIL101" s="219"/>
      <c r="UIM101" s="219"/>
      <c r="UIN101" s="219"/>
      <c r="UIO101" s="219"/>
      <c r="UIP101" s="219"/>
      <c r="UIQ101" s="219"/>
      <c r="UIR101" s="219"/>
      <c r="UIS101" s="219"/>
      <c r="UIT101" s="219"/>
      <c r="UIU101" s="219"/>
      <c r="UIV101" s="219"/>
      <c r="UIW101" s="219"/>
      <c r="UIX101" s="219"/>
      <c r="UIY101" s="219"/>
      <c r="UIZ101" s="219"/>
      <c r="UJA101" s="219"/>
      <c r="UJB101" s="219"/>
      <c r="UJC101" s="219"/>
      <c r="UJD101" s="219"/>
      <c r="UJE101" s="219"/>
      <c r="UJF101" s="219"/>
      <c r="UJG101" s="219"/>
      <c r="UJH101" s="219"/>
      <c r="UJI101" s="219"/>
      <c r="UJJ101" s="219"/>
      <c r="UJK101" s="219"/>
      <c r="UJL101" s="219"/>
      <c r="UJM101" s="219"/>
      <c r="UJN101" s="219"/>
      <c r="UJO101" s="219"/>
      <c r="UJP101" s="219"/>
      <c r="UJQ101" s="219"/>
      <c r="UJR101" s="219"/>
      <c r="UJS101" s="219"/>
      <c r="UJT101" s="219"/>
      <c r="UJU101" s="219"/>
      <c r="UJV101" s="219"/>
      <c r="UJW101" s="219"/>
      <c r="UJX101" s="219"/>
      <c r="UJY101" s="219"/>
      <c r="UJZ101" s="219"/>
      <c r="UKA101" s="219"/>
      <c r="UKB101" s="219"/>
      <c r="UKC101" s="219"/>
      <c r="UKD101" s="219"/>
      <c r="UKE101" s="219"/>
      <c r="UKF101" s="219"/>
      <c r="UKG101" s="219"/>
      <c r="UKH101" s="219"/>
      <c r="UKI101" s="219"/>
      <c r="UKJ101" s="219"/>
      <c r="UKK101" s="219"/>
      <c r="UKL101" s="219"/>
      <c r="UKM101" s="219"/>
      <c r="UKN101" s="219"/>
      <c r="UKO101" s="219"/>
      <c r="UKP101" s="219"/>
      <c r="UKQ101" s="219"/>
      <c r="UKR101" s="219"/>
      <c r="UKS101" s="219"/>
      <c r="UKT101" s="219"/>
      <c r="UKU101" s="219"/>
      <c r="UKV101" s="219"/>
      <c r="UKW101" s="219"/>
      <c r="UKX101" s="219"/>
      <c r="UKY101" s="219"/>
      <c r="UKZ101" s="219"/>
      <c r="ULA101" s="219"/>
      <c r="ULB101" s="219"/>
      <c r="ULC101" s="219"/>
      <c r="ULD101" s="219"/>
      <c r="ULE101" s="219"/>
      <c r="ULF101" s="219"/>
      <c r="ULG101" s="219"/>
      <c r="ULH101" s="219"/>
      <c r="ULI101" s="219"/>
      <c r="ULJ101" s="219"/>
      <c r="ULK101" s="219"/>
      <c r="ULL101" s="219"/>
      <c r="ULM101" s="219"/>
      <c r="ULN101" s="219"/>
      <c r="ULO101" s="219"/>
      <c r="ULP101" s="219"/>
      <c r="ULQ101" s="219"/>
      <c r="ULR101" s="219"/>
      <c r="ULS101" s="219"/>
      <c r="ULT101" s="219"/>
      <c r="ULU101" s="219"/>
      <c r="ULV101" s="219"/>
      <c r="ULW101" s="219"/>
      <c r="ULX101" s="219"/>
      <c r="ULY101" s="219"/>
      <c r="ULZ101" s="219"/>
      <c r="UMA101" s="219"/>
      <c r="UMB101" s="219"/>
      <c r="UMC101" s="219"/>
      <c r="UMD101" s="219"/>
      <c r="UME101" s="219"/>
      <c r="UMF101" s="219"/>
      <c r="UMG101" s="219"/>
      <c r="UMH101" s="219"/>
      <c r="UMI101" s="219"/>
      <c r="UMJ101" s="219"/>
      <c r="UMK101" s="219"/>
      <c r="UML101" s="219"/>
      <c r="UMM101" s="219"/>
      <c r="UMN101" s="219"/>
      <c r="UMO101" s="219"/>
      <c r="UMP101" s="219"/>
      <c r="UMQ101" s="219"/>
      <c r="UMR101" s="219"/>
      <c r="UMS101" s="219"/>
      <c r="UMT101" s="219"/>
      <c r="UMU101" s="219"/>
      <c r="UMV101" s="219"/>
      <c r="UMW101" s="219"/>
      <c r="UMX101" s="219"/>
      <c r="UMY101" s="219"/>
      <c r="UMZ101" s="219"/>
      <c r="UNA101" s="219"/>
      <c r="UNB101" s="219"/>
      <c r="UNC101" s="219"/>
      <c r="UND101" s="219"/>
      <c r="UNE101" s="219"/>
      <c r="UNF101" s="219"/>
      <c r="UNG101" s="219"/>
      <c r="UNH101" s="219"/>
      <c r="UNI101" s="219"/>
      <c r="UNJ101" s="219"/>
      <c r="UNK101" s="219"/>
      <c r="UNL101" s="219"/>
      <c r="UNM101" s="219"/>
      <c r="UNN101" s="219"/>
      <c r="UNO101" s="219"/>
      <c r="UNP101" s="219"/>
      <c r="UNQ101" s="219"/>
      <c r="UNR101" s="219"/>
      <c r="UNS101" s="219"/>
      <c r="UNT101" s="219"/>
      <c r="UNU101" s="219"/>
      <c r="UNV101" s="219"/>
      <c r="UNW101" s="219"/>
      <c r="UNX101" s="219"/>
      <c r="UNY101" s="219"/>
      <c r="UNZ101" s="219"/>
      <c r="UOA101" s="219"/>
      <c r="UOB101" s="219"/>
      <c r="UOC101" s="219"/>
      <c r="UOD101" s="219"/>
      <c r="UOE101" s="219"/>
      <c r="UOF101" s="219"/>
      <c r="UOG101" s="219"/>
      <c r="UOH101" s="219"/>
      <c r="UOI101" s="219"/>
      <c r="UOJ101" s="219"/>
      <c r="UOK101" s="219"/>
      <c r="UOL101" s="219"/>
      <c r="UOM101" s="219"/>
      <c r="UON101" s="219"/>
      <c r="UOO101" s="219"/>
      <c r="UOP101" s="219"/>
      <c r="UOQ101" s="219"/>
      <c r="UOR101" s="219"/>
      <c r="UOS101" s="219"/>
      <c r="UOT101" s="219"/>
      <c r="UOU101" s="219"/>
      <c r="UOV101" s="219"/>
      <c r="UOW101" s="219"/>
      <c r="UOX101" s="219"/>
      <c r="UOY101" s="219"/>
      <c r="UOZ101" s="219"/>
      <c r="UPA101" s="219"/>
      <c r="UPB101" s="219"/>
      <c r="UPC101" s="219"/>
      <c r="UPD101" s="219"/>
      <c r="UPE101" s="219"/>
      <c r="UPF101" s="219"/>
      <c r="UPG101" s="219"/>
      <c r="UPH101" s="219"/>
      <c r="UPI101" s="219"/>
      <c r="UPJ101" s="219"/>
      <c r="UPK101" s="219"/>
      <c r="UPL101" s="219"/>
      <c r="UPM101" s="219"/>
      <c r="UPN101" s="219"/>
      <c r="UPO101" s="219"/>
      <c r="UPP101" s="219"/>
      <c r="UPQ101" s="219"/>
      <c r="UPR101" s="219"/>
      <c r="UPS101" s="219"/>
      <c r="UPT101" s="219"/>
      <c r="UPU101" s="219"/>
      <c r="UPV101" s="219"/>
      <c r="UPW101" s="219"/>
      <c r="UPX101" s="219"/>
      <c r="UPY101" s="219"/>
      <c r="UPZ101" s="219"/>
      <c r="UQA101" s="219"/>
      <c r="UQB101" s="219"/>
      <c r="UQC101" s="219"/>
      <c r="UQD101" s="219"/>
      <c r="UQE101" s="219"/>
      <c r="UQF101" s="219"/>
      <c r="UQG101" s="219"/>
      <c r="UQH101" s="219"/>
      <c r="UQI101" s="219"/>
      <c r="UQJ101" s="219"/>
      <c r="UQK101" s="219"/>
      <c r="UQL101" s="219"/>
      <c r="UQM101" s="219"/>
      <c r="UQN101" s="219"/>
      <c r="UQO101" s="219"/>
      <c r="UQP101" s="219"/>
      <c r="UQQ101" s="219"/>
      <c r="UQR101" s="219"/>
      <c r="UQS101" s="219"/>
      <c r="UQT101" s="219"/>
      <c r="UQU101" s="219"/>
      <c r="UQV101" s="219"/>
      <c r="UQW101" s="219"/>
      <c r="UQX101" s="219"/>
      <c r="UQY101" s="219"/>
      <c r="UQZ101" s="219"/>
      <c r="URA101" s="219"/>
      <c r="URB101" s="219"/>
      <c r="URC101" s="219"/>
      <c r="URD101" s="219"/>
      <c r="URE101" s="219"/>
      <c r="URF101" s="219"/>
      <c r="URG101" s="219"/>
      <c r="URH101" s="219"/>
      <c r="URI101" s="219"/>
      <c r="URJ101" s="219"/>
      <c r="URK101" s="219"/>
      <c r="URL101" s="219"/>
      <c r="URM101" s="219"/>
      <c r="URN101" s="219"/>
      <c r="URO101" s="219"/>
      <c r="URP101" s="219"/>
      <c r="URQ101" s="219"/>
      <c r="URR101" s="219"/>
      <c r="URS101" s="219"/>
      <c r="URT101" s="219"/>
      <c r="URU101" s="219"/>
      <c r="URV101" s="219"/>
      <c r="URW101" s="219"/>
      <c r="URX101" s="219"/>
      <c r="URY101" s="219"/>
      <c r="URZ101" s="219"/>
      <c r="USA101" s="219"/>
      <c r="USB101" s="219"/>
      <c r="USC101" s="219"/>
      <c r="USD101" s="219"/>
      <c r="USE101" s="219"/>
      <c r="USF101" s="219"/>
      <c r="USG101" s="219"/>
      <c r="USH101" s="219"/>
      <c r="USI101" s="219"/>
      <c r="USJ101" s="219"/>
      <c r="USK101" s="219"/>
      <c r="USL101" s="219"/>
      <c r="USM101" s="219"/>
      <c r="USN101" s="219"/>
      <c r="USO101" s="219"/>
      <c r="USP101" s="219"/>
      <c r="USQ101" s="219"/>
      <c r="USR101" s="219"/>
      <c r="USS101" s="219"/>
      <c r="UST101" s="219"/>
      <c r="USU101" s="219"/>
      <c r="USV101" s="219"/>
      <c r="USW101" s="219"/>
      <c r="USX101" s="219"/>
      <c r="USY101" s="219"/>
      <c r="USZ101" s="219"/>
      <c r="UTA101" s="219"/>
      <c r="UTB101" s="219"/>
      <c r="UTC101" s="219"/>
      <c r="UTD101" s="219"/>
      <c r="UTE101" s="219"/>
      <c r="UTF101" s="219"/>
      <c r="UTG101" s="219"/>
      <c r="UTH101" s="219"/>
      <c r="UTI101" s="219"/>
      <c r="UTJ101" s="219"/>
      <c r="UTK101" s="219"/>
      <c r="UTL101" s="219"/>
      <c r="UTM101" s="219"/>
      <c r="UTN101" s="219"/>
      <c r="UTO101" s="219"/>
      <c r="UTP101" s="219"/>
      <c r="UTQ101" s="219"/>
      <c r="UTR101" s="219"/>
      <c r="UTS101" s="219"/>
      <c r="UTT101" s="219"/>
      <c r="UTU101" s="219"/>
      <c r="UTV101" s="219"/>
      <c r="UTW101" s="219"/>
      <c r="UTX101" s="219"/>
      <c r="UTY101" s="219"/>
      <c r="UTZ101" s="219"/>
      <c r="UUA101" s="219"/>
      <c r="UUB101" s="219"/>
      <c r="UUC101" s="219"/>
      <c r="UUD101" s="219"/>
      <c r="UUE101" s="219"/>
      <c r="UUF101" s="219"/>
      <c r="UUG101" s="219"/>
      <c r="UUH101" s="219"/>
      <c r="UUI101" s="219"/>
      <c r="UUJ101" s="219"/>
      <c r="UUK101" s="219"/>
      <c r="UUL101" s="219"/>
      <c r="UUM101" s="219"/>
      <c r="UUN101" s="219"/>
      <c r="UUO101" s="219"/>
      <c r="UUP101" s="219"/>
      <c r="UUQ101" s="219"/>
      <c r="UUR101" s="219"/>
      <c r="UUS101" s="219"/>
      <c r="UUT101" s="219"/>
      <c r="UUU101" s="219"/>
      <c r="UUV101" s="219"/>
      <c r="UUW101" s="219"/>
      <c r="UUX101" s="219"/>
      <c r="UUY101" s="219"/>
      <c r="UUZ101" s="219"/>
      <c r="UVA101" s="219"/>
      <c r="UVB101" s="219"/>
      <c r="UVC101" s="219"/>
      <c r="UVD101" s="219"/>
      <c r="UVE101" s="219"/>
      <c r="UVF101" s="219"/>
      <c r="UVG101" s="219"/>
      <c r="UVH101" s="219"/>
      <c r="UVI101" s="219"/>
      <c r="UVJ101" s="219"/>
      <c r="UVK101" s="219"/>
      <c r="UVL101" s="219"/>
      <c r="UVM101" s="219"/>
      <c r="UVN101" s="219"/>
      <c r="UVO101" s="219"/>
      <c r="UVP101" s="219"/>
      <c r="UVQ101" s="219"/>
      <c r="UVR101" s="219"/>
      <c r="UVS101" s="219"/>
      <c r="UVT101" s="219"/>
      <c r="UVU101" s="219"/>
      <c r="UVV101" s="219"/>
      <c r="UVW101" s="219"/>
      <c r="UVX101" s="219"/>
      <c r="UVY101" s="219"/>
      <c r="UVZ101" s="219"/>
      <c r="UWA101" s="219"/>
      <c r="UWB101" s="219"/>
      <c r="UWC101" s="219"/>
      <c r="UWD101" s="219"/>
      <c r="UWE101" s="219"/>
      <c r="UWF101" s="219"/>
      <c r="UWG101" s="219"/>
      <c r="UWH101" s="219"/>
      <c r="UWI101" s="219"/>
      <c r="UWJ101" s="219"/>
      <c r="UWK101" s="219"/>
      <c r="UWL101" s="219"/>
      <c r="UWM101" s="219"/>
      <c r="UWN101" s="219"/>
      <c r="UWO101" s="219"/>
      <c r="UWP101" s="219"/>
      <c r="UWQ101" s="219"/>
      <c r="UWR101" s="219"/>
      <c r="UWS101" s="219"/>
      <c r="UWT101" s="219"/>
      <c r="UWU101" s="219"/>
      <c r="UWV101" s="219"/>
      <c r="UWW101" s="219"/>
      <c r="UWX101" s="219"/>
      <c r="UWY101" s="219"/>
      <c r="UWZ101" s="219"/>
      <c r="UXA101" s="219"/>
      <c r="UXB101" s="219"/>
      <c r="UXC101" s="219"/>
      <c r="UXD101" s="219"/>
      <c r="UXE101" s="219"/>
      <c r="UXF101" s="219"/>
      <c r="UXG101" s="219"/>
      <c r="UXH101" s="219"/>
      <c r="UXI101" s="219"/>
      <c r="UXJ101" s="219"/>
      <c r="UXK101" s="219"/>
      <c r="UXL101" s="219"/>
      <c r="UXM101" s="219"/>
      <c r="UXN101" s="219"/>
      <c r="UXO101" s="219"/>
      <c r="UXP101" s="219"/>
      <c r="UXQ101" s="219"/>
      <c r="UXR101" s="219"/>
      <c r="UXS101" s="219"/>
      <c r="UXT101" s="219"/>
      <c r="UXU101" s="219"/>
      <c r="UXV101" s="219"/>
      <c r="UXW101" s="219"/>
      <c r="UXX101" s="219"/>
      <c r="UXY101" s="219"/>
      <c r="UXZ101" s="219"/>
      <c r="UYA101" s="219"/>
      <c r="UYB101" s="219"/>
      <c r="UYC101" s="219"/>
      <c r="UYD101" s="219"/>
      <c r="UYE101" s="219"/>
      <c r="UYF101" s="219"/>
      <c r="UYG101" s="219"/>
      <c r="UYH101" s="219"/>
      <c r="UYI101" s="219"/>
      <c r="UYJ101" s="219"/>
      <c r="UYK101" s="219"/>
      <c r="UYL101" s="219"/>
      <c r="UYM101" s="219"/>
      <c r="UYN101" s="219"/>
      <c r="UYO101" s="219"/>
      <c r="UYP101" s="219"/>
      <c r="UYQ101" s="219"/>
      <c r="UYR101" s="219"/>
      <c r="UYS101" s="219"/>
      <c r="UYT101" s="219"/>
      <c r="UYU101" s="219"/>
      <c r="UYV101" s="219"/>
      <c r="UYW101" s="219"/>
      <c r="UYX101" s="219"/>
      <c r="UYY101" s="219"/>
      <c r="UYZ101" s="219"/>
      <c r="UZA101" s="219"/>
      <c r="UZB101" s="219"/>
      <c r="UZC101" s="219"/>
      <c r="UZD101" s="219"/>
      <c r="UZE101" s="219"/>
      <c r="UZF101" s="219"/>
      <c r="UZG101" s="219"/>
      <c r="UZH101" s="219"/>
      <c r="UZI101" s="219"/>
      <c r="UZJ101" s="219"/>
      <c r="UZK101" s="219"/>
      <c r="UZL101" s="219"/>
      <c r="UZM101" s="219"/>
      <c r="UZN101" s="219"/>
      <c r="UZO101" s="219"/>
      <c r="UZP101" s="219"/>
      <c r="UZQ101" s="219"/>
      <c r="UZR101" s="219"/>
      <c r="UZS101" s="219"/>
      <c r="UZT101" s="219"/>
      <c r="UZU101" s="219"/>
      <c r="UZV101" s="219"/>
      <c r="UZW101" s="219"/>
      <c r="UZX101" s="219"/>
      <c r="UZY101" s="219"/>
      <c r="UZZ101" s="219"/>
      <c r="VAA101" s="219"/>
      <c r="VAB101" s="219"/>
      <c r="VAC101" s="219"/>
      <c r="VAD101" s="219"/>
      <c r="VAE101" s="219"/>
      <c r="VAF101" s="219"/>
      <c r="VAG101" s="219"/>
      <c r="VAH101" s="219"/>
      <c r="VAI101" s="219"/>
      <c r="VAJ101" s="219"/>
      <c r="VAK101" s="219"/>
      <c r="VAL101" s="219"/>
      <c r="VAM101" s="219"/>
      <c r="VAN101" s="219"/>
      <c r="VAO101" s="219"/>
      <c r="VAP101" s="219"/>
      <c r="VAQ101" s="219"/>
      <c r="VAR101" s="219"/>
      <c r="VAS101" s="219"/>
      <c r="VAT101" s="219"/>
      <c r="VAU101" s="219"/>
      <c r="VAV101" s="219"/>
      <c r="VAW101" s="219"/>
      <c r="VAX101" s="219"/>
      <c r="VAY101" s="219"/>
      <c r="VAZ101" s="219"/>
      <c r="VBA101" s="219"/>
      <c r="VBB101" s="219"/>
      <c r="VBC101" s="219"/>
      <c r="VBD101" s="219"/>
      <c r="VBE101" s="219"/>
      <c r="VBF101" s="219"/>
      <c r="VBG101" s="219"/>
      <c r="VBH101" s="219"/>
      <c r="VBI101" s="219"/>
      <c r="VBJ101" s="219"/>
      <c r="VBK101" s="219"/>
      <c r="VBL101" s="219"/>
      <c r="VBM101" s="219"/>
      <c r="VBN101" s="219"/>
      <c r="VBO101" s="219"/>
      <c r="VBP101" s="219"/>
      <c r="VBQ101" s="219"/>
      <c r="VBR101" s="219"/>
      <c r="VBS101" s="219"/>
      <c r="VBT101" s="219"/>
      <c r="VBU101" s="219"/>
      <c r="VBV101" s="219"/>
      <c r="VBW101" s="219"/>
      <c r="VBX101" s="219"/>
      <c r="VBY101" s="219"/>
      <c r="VBZ101" s="219"/>
      <c r="VCA101" s="219"/>
      <c r="VCB101" s="219"/>
      <c r="VCC101" s="219"/>
      <c r="VCD101" s="219"/>
      <c r="VCE101" s="219"/>
      <c r="VCF101" s="219"/>
      <c r="VCG101" s="219"/>
      <c r="VCH101" s="219"/>
      <c r="VCI101" s="219"/>
      <c r="VCJ101" s="219"/>
      <c r="VCK101" s="219"/>
      <c r="VCL101" s="219"/>
      <c r="VCM101" s="219"/>
      <c r="VCN101" s="219"/>
      <c r="VCO101" s="219"/>
      <c r="VCP101" s="219"/>
      <c r="VCQ101" s="219"/>
      <c r="VCR101" s="219"/>
      <c r="VCS101" s="219"/>
      <c r="VCT101" s="219"/>
      <c r="VCU101" s="219"/>
      <c r="VCV101" s="219"/>
      <c r="VCW101" s="219"/>
      <c r="VCX101" s="219"/>
      <c r="VCY101" s="219"/>
      <c r="VCZ101" s="219"/>
      <c r="VDA101" s="219"/>
      <c r="VDB101" s="219"/>
      <c r="VDC101" s="219"/>
      <c r="VDD101" s="219"/>
      <c r="VDE101" s="219"/>
      <c r="VDF101" s="219"/>
      <c r="VDG101" s="219"/>
      <c r="VDH101" s="219"/>
      <c r="VDI101" s="219"/>
      <c r="VDJ101" s="219"/>
      <c r="VDK101" s="219"/>
      <c r="VDL101" s="219"/>
      <c r="VDM101" s="219"/>
      <c r="VDN101" s="219"/>
      <c r="VDO101" s="219"/>
      <c r="VDP101" s="219"/>
      <c r="VDQ101" s="219"/>
      <c r="VDR101" s="219"/>
      <c r="VDS101" s="219"/>
      <c r="VDT101" s="219"/>
      <c r="VDU101" s="219"/>
      <c r="VDV101" s="219"/>
      <c r="VDW101" s="219"/>
      <c r="VDX101" s="219"/>
      <c r="VDY101" s="219"/>
      <c r="VDZ101" s="219"/>
      <c r="VEA101" s="219"/>
      <c r="VEB101" s="219"/>
      <c r="VEC101" s="219"/>
      <c r="VED101" s="219"/>
      <c r="VEE101" s="219"/>
      <c r="VEF101" s="219"/>
      <c r="VEG101" s="219"/>
      <c r="VEH101" s="219"/>
      <c r="VEI101" s="219"/>
      <c r="VEJ101" s="219"/>
      <c r="VEK101" s="219"/>
      <c r="VEL101" s="219"/>
      <c r="VEM101" s="219"/>
      <c r="VEN101" s="219"/>
      <c r="VEO101" s="219"/>
      <c r="VEP101" s="219"/>
      <c r="VEQ101" s="219"/>
      <c r="VER101" s="219"/>
      <c r="VES101" s="219"/>
      <c r="VET101" s="219"/>
      <c r="VEU101" s="219"/>
      <c r="VEV101" s="219"/>
      <c r="VEW101" s="219"/>
      <c r="VEX101" s="219"/>
      <c r="VEY101" s="219"/>
      <c r="VEZ101" s="219"/>
      <c r="VFA101" s="219"/>
      <c r="VFB101" s="219"/>
      <c r="VFC101" s="219"/>
      <c r="VFD101" s="219"/>
      <c r="VFE101" s="219"/>
      <c r="VFF101" s="219"/>
      <c r="VFG101" s="219"/>
      <c r="VFH101" s="219"/>
      <c r="VFI101" s="219"/>
      <c r="VFJ101" s="219"/>
      <c r="VFK101" s="219"/>
      <c r="VFL101" s="219"/>
      <c r="VFM101" s="219"/>
      <c r="VFN101" s="219"/>
      <c r="VFO101" s="219"/>
      <c r="VFP101" s="219"/>
      <c r="VFQ101" s="219"/>
      <c r="VFR101" s="219"/>
      <c r="VFS101" s="219"/>
      <c r="VFT101" s="219"/>
      <c r="VFU101" s="219"/>
      <c r="VFV101" s="219"/>
      <c r="VFW101" s="219"/>
      <c r="VFX101" s="219"/>
      <c r="VFY101" s="219"/>
      <c r="VFZ101" s="219"/>
      <c r="VGA101" s="219"/>
      <c r="VGB101" s="219"/>
      <c r="VGC101" s="219"/>
      <c r="VGD101" s="219"/>
      <c r="VGE101" s="219"/>
      <c r="VGF101" s="219"/>
      <c r="VGG101" s="219"/>
      <c r="VGH101" s="219"/>
      <c r="VGI101" s="219"/>
      <c r="VGJ101" s="219"/>
      <c r="VGK101" s="219"/>
      <c r="VGL101" s="219"/>
      <c r="VGM101" s="219"/>
      <c r="VGN101" s="219"/>
      <c r="VGO101" s="219"/>
      <c r="VGP101" s="219"/>
      <c r="VGQ101" s="219"/>
      <c r="VGR101" s="219"/>
      <c r="VGS101" s="219"/>
      <c r="VGT101" s="219"/>
      <c r="VGU101" s="219"/>
      <c r="VGV101" s="219"/>
      <c r="VGW101" s="219"/>
      <c r="VGX101" s="219"/>
      <c r="VGY101" s="219"/>
      <c r="VGZ101" s="219"/>
      <c r="VHA101" s="219"/>
      <c r="VHB101" s="219"/>
      <c r="VHC101" s="219"/>
      <c r="VHD101" s="219"/>
      <c r="VHE101" s="219"/>
      <c r="VHF101" s="219"/>
      <c r="VHG101" s="219"/>
      <c r="VHH101" s="219"/>
      <c r="VHI101" s="219"/>
      <c r="VHJ101" s="219"/>
      <c r="VHK101" s="219"/>
      <c r="VHL101" s="219"/>
      <c r="VHM101" s="219"/>
      <c r="VHN101" s="219"/>
      <c r="VHO101" s="219"/>
      <c r="VHP101" s="219"/>
      <c r="VHQ101" s="219"/>
      <c r="VHR101" s="219"/>
      <c r="VHS101" s="219"/>
      <c r="VHT101" s="219"/>
      <c r="VHU101" s="219"/>
      <c r="VHV101" s="219"/>
      <c r="VHW101" s="219"/>
      <c r="VHX101" s="219"/>
      <c r="VHY101" s="219"/>
      <c r="VHZ101" s="219"/>
      <c r="VIA101" s="219"/>
      <c r="VIB101" s="219"/>
      <c r="VIC101" s="219"/>
      <c r="VID101" s="219"/>
      <c r="VIE101" s="219"/>
      <c r="VIF101" s="219"/>
      <c r="VIG101" s="219"/>
      <c r="VIH101" s="219"/>
      <c r="VII101" s="219"/>
      <c r="VIJ101" s="219"/>
      <c r="VIK101" s="219"/>
      <c r="VIL101" s="219"/>
      <c r="VIM101" s="219"/>
      <c r="VIN101" s="219"/>
      <c r="VIO101" s="219"/>
      <c r="VIP101" s="219"/>
      <c r="VIQ101" s="219"/>
      <c r="VIR101" s="219"/>
      <c r="VIS101" s="219"/>
      <c r="VIT101" s="219"/>
      <c r="VIU101" s="219"/>
      <c r="VIV101" s="219"/>
      <c r="VIW101" s="219"/>
      <c r="VIX101" s="219"/>
      <c r="VIY101" s="219"/>
      <c r="VIZ101" s="219"/>
      <c r="VJA101" s="219"/>
      <c r="VJB101" s="219"/>
      <c r="VJC101" s="219"/>
      <c r="VJD101" s="219"/>
      <c r="VJE101" s="219"/>
      <c r="VJF101" s="219"/>
      <c r="VJG101" s="219"/>
      <c r="VJH101" s="219"/>
      <c r="VJI101" s="219"/>
      <c r="VJJ101" s="219"/>
      <c r="VJK101" s="219"/>
      <c r="VJL101" s="219"/>
      <c r="VJM101" s="219"/>
      <c r="VJN101" s="219"/>
      <c r="VJO101" s="219"/>
      <c r="VJP101" s="219"/>
      <c r="VJQ101" s="219"/>
      <c r="VJR101" s="219"/>
      <c r="VJS101" s="219"/>
      <c r="VJT101" s="219"/>
      <c r="VJU101" s="219"/>
      <c r="VJV101" s="219"/>
      <c r="VJW101" s="219"/>
      <c r="VJX101" s="219"/>
      <c r="VJY101" s="219"/>
      <c r="VJZ101" s="219"/>
      <c r="VKA101" s="219"/>
      <c r="VKB101" s="219"/>
      <c r="VKC101" s="219"/>
      <c r="VKD101" s="219"/>
      <c r="VKE101" s="219"/>
      <c r="VKF101" s="219"/>
      <c r="VKG101" s="219"/>
      <c r="VKH101" s="219"/>
      <c r="VKI101" s="219"/>
      <c r="VKJ101" s="219"/>
      <c r="VKK101" s="219"/>
      <c r="VKL101" s="219"/>
      <c r="VKM101" s="219"/>
      <c r="VKN101" s="219"/>
      <c r="VKO101" s="219"/>
      <c r="VKP101" s="219"/>
      <c r="VKQ101" s="219"/>
      <c r="VKR101" s="219"/>
      <c r="VKS101" s="219"/>
      <c r="VKT101" s="219"/>
      <c r="VKU101" s="219"/>
      <c r="VKV101" s="219"/>
      <c r="VKW101" s="219"/>
      <c r="VKX101" s="219"/>
      <c r="VKY101" s="219"/>
      <c r="VKZ101" s="219"/>
      <c r="VLA101" s="219"/>
      <c r="VLB101" s="219"/>
      <c r="VLC101" s="219"/>
      <c r="VLD101" s="219"/>
      <c r="VLE101" s="219"/>
      <c r="VLF101" s="219"/>
      <c r="VLG101" s="219"/>
      <c r="VLH101" s="219"/>
      <c r="VLI101" s="219"/>
      <c r="VLJ101" s="219"/>
      <c r="VLK101" s="219"/>
      <c r="VLL101" s="219"/>
      <c r="VLM101" s="219"/>
      <c r="VLN101" s="219"/>
      <c r="VLO101" s="219"/>
      <c r="VLP101" s="219"/>
      <c r="VLQ101" s="219"/>
      <c r="VLR101" s="219"/>
      <c r="VLS101" s="219"/>
      <c r="VLT101" s="219"/>
      <c r="VLU101" s="219"/>
      <c r="VLV101" s="219"/>
      <c r="VLW101" s="219"/>
      <c r="VLX101" s="219"/>
      <c r="VLY101" s="219"/>
      <c r="VLZ101" s="219"/>
      <c r="VMA101" s="219"/>
      <c r="VMB101" s="219"/>
      <c r="VMC101" s="219"/>
      <c r="VMD101" s="219"/>
      <c r="VME101" s="219"/>
      <c r="VMF101" s="219"/>
      <c r="VMG101" s="219"/>
      <c r="VMH101" s="219"/>
      <c r="VMI101" s="219"/>
      <c r="VMJ101" s="219"/>
      <c r="VMK101" s="219"/>
      <c r="VML101" s="219"/>
      <c r="VMM101" s="219"/>
      <c r="VMN101" s="219"/>
      <c r="VMO101" s="219"/>
      <c r="VMP101" s="219"/>
      <c r="VMQ101" s="219"/>
      <c r="VMR101" s="219"/>
      <c r="VMS101" s="219"/>
      <c r="VMT101" s="219"/>
      <c r="VMU101" s="219"/>
      <c r="VMV101" s="219"/>
      <c r="VMW101" s="219"/>
      <c r="VMX101" s="219"/>
      <c r="VMY101" s="219"/>
      <c r="VMZ101" s="219"/>
      <c r="VNA101" s="219"/>
      <c r="VNB101" s="219"/>
      <c r="VNC101" s="219"/>
      <c r="VND101" s="219"/>
      <c r="VNE101" s="219"/>
      <c r="VNF101" s="219"/>
      <c r="VNG101" s="219"/>
      <c r="VNH101" s="219"/>
      <c r="VNI101" s="219"/>
      <c r="VNJ101" s="219"/>
      <c r="VNK101" s="219"/>
      <c r="VNL101" s="219"/>
      <c r="VNM101" s="219"/>
      <c r="VNN101" s="219"/>
      <c r="VNO101" s="219"/>
      <c r="VNP101" s="219"/>
      <c r="VNQ101" s="219"/>
      <c r="VNR101" s="219"/>
      <c r="VNS101" s="219"/>
      <c r="VNT101" s="219"/>
      <c r="VNU101" s="219"/>
      <c r="VNV101" s="219"/>
      <c r="VNW101" s="219"/>
      <c r="VNX101" s="219"/>
      <c r="VNY101" s="219"/>
      <c r="VNZ101" s="219"/>
      <c r="VOA101" s="219"/>
      <c r="VOB101" s="219"/>
      <c r="VOC101" s="219"/>
      <c r="VOD101" s="219"/>
      <c r="VOE101" s="219"/>
      <c r="VOF101" s="219"/>
      <c r="VOG101" s="219"/>
      <c r="VOH101" s="219"/>
      <c r="VOI101" s="219"/>
      <c r="VOJ101" s="219"/>
      <c r="VOK101" s="219"/>
      <c r="VOL101" s="219"/>
      <c r="VOM101" s="219"/>
      <c r="VON101" s="219"/>
      <c r="VOO101" s="219"/>
      <c r="VOP101" s="219"/>
      <c r="VOQ101" s="219"/>
      <c r="VOR101" s="219"/>
      <c r="VOS101" s="219"/>
      <c r="VOT101" s="219"/>
      <c r="VOU101" s="219"/>
      <c r="VOV101" s="219"/>
      <c r="VOW101" s="219"/>
      <c r="VOX101" s="219"/>
      <c r="VOY101" s="219"/>
      <c r="VOZ101" s="219"/>
      <c r="VPA101" s="219"/>
      <c r="VPB101" s="219"/>
      <c r="VPC101" s="219"/>
      <c r="VPD101" s="219"/>
      <c r="VPE101" s="219"/>
      <c r="VPF101" s="219"/>
      <c r="VPG101" s="219"/>
      <c r="VPH101" s="219"/>
      <c r="VPI101" s="219"/>
      <c r="VPJ101" s="219"/>
      <c r="VPK101" s="219"/>
      <c r="VPL101" s="219"/>
      <c r="VPM101" s="219"/>
      <c r="VPN101" s="219"/>
      <c r="VPO101" s="219"/>
      <c r="VPP101" s="219"/>
      <c r="VPQ101" s="219"/>
      <c r="VPR101" s="219"/>
      <c r="VPS101" s="219"/>
      <c r="VPT101" s="219"/>
      <c r="VPU101" s="219"/>
      <c r="VPV101" s="219"/>
      <c r="VPW101" s="219"/>
      <c r="VPX101" s="219"/>
      <c r="VPY101" s="219"/>
      <c r="VPZ101" s="219"/>
      <c r="VQA101" s="219"/>
      <c r="VQB101" s="219"/>
      <c r="VQC101" s="219"/>
      <c r="VQD101" s="219"/>
      <c r="VQE101" s="219"/>
      <c r="VQF101" s="219"/>
      <c r="VQG101" s="219"/>
      <c r="VQH101" s="219"/>
      <c r="VQI101" s="219"/>
      <c r="VQJ101" s="219"/>
      <c r="VQK101" s="219"/>
      <c r="VQL101" s="219"/>
      <c r="VQM101" s="219"/>
      <c r="VQN101" s="219"/>
      <c r="VQO101" s="219"/>
      <c r="VQP101" s="219"/>
      <c r="VQQ101" s="219"/>
      <c r="VQR101" s="219"/>
      <c r="VQS101" s="219"/>
      <c r="VQT101" s="219"/>
      <c r="VQU101" s="219"/>
      <c r="VQV101" s="219"/>
      <c r="VQW101" s="219"/>
      <c r="VQX101" s="219"/>
      <c r="VQY101" s="219"/>
      <c r="VQZ101" s="219"/>
      <c r="VRA101" s="219"/>
      <c r="VRB101" s="219"/>
      <c r="VRC101" s="219"/>
      <c r="VRD101" s="219"/>
      <c r="VRE101" s="219"/>
      <c r="VRF101" s="219"/>
      <c r="VRG101" s="219"/>
      <c r="VRH101" s="219"/>
      <c r="VRI101" s="219"/>
      <c r="VRJ101" s="219"/>
      <c r="VRK101" s="219"/>
      <c r="VRL101" s="219"/>
      <c r="VRM101" s="219"/>
      <c r="VRN101" s="219"/>
      <c r="VRO101" s="219"/>
      <c r="VRP101" s="219"/>
      <c r="VRQ101" s="219"/>
      <c r="VRR101" s="219"/>
      <c r="VRS101" s="219"/>
      <c r="VRT101" s="219"/>
      <c r="VRU101" s="219"/>
      <c r="VRV101" s="219"/>
      <c r="VRW101" s="219"/>
      <c r="VRX101" s="219"/>
      <c r="VRY101" s="219"/>
      <c r="VRZ101" s="219"/>
      <c r="VSA101" s="219"/>
      <c r="VSB101" s="219"/>
      <c r="VSC101" s="219"/>
      <c r="VSD101" s="219"/>
      <c r="VSE101" s="219"/>
      <c r="VSF101" s="219"/>
      <c r="VSG101" s="219"/>
      <c r="VSH101" s="219"/>
      <c r="VSI101" s="219"/>
      <c r="VSJ101" s="219"/>
      <c r="VSK101" s="219"/>
      <c r="VSL101" s="219"/>
      <c r="VSM101" s="219"/>
      <c r="VSN101" s="219"/>
      <c r="VSO101" s="219"/>
      <c r="VSP101" s="219"/>
      <c r="VSQ101" s="219"/>
      <c r="VSR101" s="219"/>
      <c r="VSS101" s="219"/>
      <c r="VST101" s="219"/>
      <c r="VSU101" s="219"/>
      <c r="VSV101" s="219"/>
      <c r="VSW101" s="219"/>
      <c r="VSX101" s="219"/>
      <c r="VSY101" s="219"/>
      <c r="VSZ101" s="219"/>
      <c r="VTA101" s="219"/>
      <c r="VTB101" s="219"/>
      <c r="VTC101" s="219"/>
      <c r="VTD101" s="219"/>
      <c r="VTE101" s="219"/>
      <c r="VTF101" s="219"/>
      <c r="VTG101" s="219"/>
      <c r="VTH101" s="219"/>
      <c r="VTI101" s="219"/>
      <c r="VTJ101" s="219"/>
      <c r="VTK101" s="219"/>
      <c r="VTL101" s="219"/>
      <c r="VTM101" s="219"/>
      <c r="VTN101" s="219"/>
      <c r="VTO101" s="219"/>
      <c r="VTP101" s="219"/>
      <c r="VTQ101" s="219"/>
      <c r="VTR101" s="219"/>
      <c r="VTS101" s="219"/>
      <c r="VTT101" s="219"/>
      <c r="VTU101" s="219"/>
      <c r="VTV101" s="219"/>
      <c r="VTW101" s="219"/>
      <c r="VTX101" s="219"/>
      <c r="VTY101" s="219"/>
      <c r="VTZ101" s="219"/>
      <c r="VUA101" s="219"/>
      <c r="VUB101" s="219"/>
      <c r="VUC101" s="219"/>
      <c r="VUD101" s="219"/>
      <c r="VUE101" s="219"/>
      <c r="VUF101" s="219"/>
      <c r="VUG101" s="219"/>
      <c r="VUH101" s="219"/>
      <c r="VUI101" s="219"/>
      <c r="VUJ101" s="219"/>
      <c r="VUK101" s="219"/>
      <c r="VUL101" s="219"/>
      <c r="VUM101" s="219"/>
      <c r="VUN101" s="219"/>
      <c r="VUO101" s="219"/>
      <c r="VUP101" s="219"/>
      <c r="VUQ101" s="219"/>
      <c r="VUR101" s="219"/>
      <c r="VUS101" s="219"/>
      <c r="VUT101" s="219"/>
      <c r="VUU101" s="219"/>
      <c r="VUV101" s="219"/>
      <c r="VUW101" s="219"/>
      <c r="VUX101" s="219"/>
      <c r="VUY101" s="219"/>
      <c r="VUZ101" s="219"/>
      <c r="VVA101" s="219"/>
      <c r="VVB101" s="219"/>
      <c r="VVC101" s="219"/>
      <c r="VVD101" s="219"/>
      <c r="VVE101" s="219"/>
      <c r="VVF101" s="219"/>
      <c r="VVG101" s="219"/>
      <c r="VVH101" s="219"/>
      <c r="VVI101" s="219"/>
      <c r="VVJ101" s="219"/>
      <c r="VVK101" s="219"/>
      <c r="VVL101" s="219"/>
      <c r="VVM101" s="219"/>
      <c r="VVN101" s="219"/>
      <c r="VVO101" s="219"/>
      <c r="VVP101" s="219"/>
      <c r="VVQ101" s="219"/>
      <c r="VVR101" s="219"/>
      <c r="VVS101" s="219"/>
      <c r="VVT101" s="219"/>
      <c r="VVU101" s="219"/>
      <c r="VVV101" s="219"/>
      <c r="VVW101" s="219"/>
      <c r="VVX101" s="219"/>
      <c r="VVY101" s="219"/>
      <c r="VVZ101" s="219"/>
      <c r="VWA101" s="219"/>
      <c r="VWB101" s="219"/>
      <c r="VWC101" s="219"/>
      <c r="VWD101" s="219"/>
      <c r="VWE101" s="219"/>
      <c r="VWF101" s="219"/>
      <c r="VWG101" s="219"/>
      <c r="VWH101" s="219"/>
      <c r="VWI101" s="219"/>
      <c r="VWJ101" s="219"/>
      <c r="VWK101" s="219"/>
      <c r="VWL101" s="219"/>
      <c r="VWM101" s="219"/>
      <c r="VWN101" s="219"/>
      <c r="VWO101" s="219"/>
      <c r="VWP101" s="219"/>
      <c r="VWQ101" s="219"/>
      <c r="VWR101" s="219"/>
      <c r="VWS101" s="219"/>
      <c r="VWT101" s="219"/>
      <c r="VWU101" s="219"/>
      <c r="VWV101" s="219"/>
      <c r="VWW101" s="219"/>
      <c r="VWX101" s="219"/>
      <c r="VWY101" s="219"/>
      <c r="VWZ101" s="219"/>
      <c r="VXA101" s="219"/>
      <c r="VXB101" s="219"/>
      <c r="VXC101" s="219"/>
      <c r="VXD101" s="219"/>
      <c r="VXE101" s="219"/>
      <c r="VXF101" s="219"/>
      <c r="VXG101" s="219"/>
      <c r="VXH101" s="219"/>
      <c r="VXI101" s="219"/>
      <c r="VXJ101" s="219"/>
      <c r="VXK101" s="219"/>
      <c r="VXL101" s="219"/>
      <c r="VXM101" s="219"/>
      <c r="VXN101" s="219"/>
      <c r="VXO101" s="219"/>
      <c r="VXP101" s="219"/>
      <c r="VXQ101" s="219"/>
      <c r="VXR101" s="219"/>
      <c r="VXS101" s="219"/>
      <c r="VXT101" s="219"/>
      <c r="VXU101" s="219"/>
      <c r="VXV101" s="219"/>
      <c r="VXW101" s="219"/>
      <c r="VXX101" s="219"/>
      <c r="VXY101" s="219"/>
      <c r="VXZ101" s="219"/>
      <c r="VYA101" s="219"/>
      <c r="VYB101" s="219"/>
      <c r="VYC101" s="219"/>
      <c r="VYD101" s="219"/>
      <c r="VYE101" s="219"/>
      <c r="VYF101" s="219"/>
      <c r="VYG101" s="219"/>
      <c r="VYH101" s="219"/>
      <c r="VYI101" s="219"/>
      <c r="VYJ101" s="219"/>
      <c r="VYK101" s="219"/>
      <c r="VYL101" s="219"/>
      <c r="VYM101" s="219"/>
      <c r="VYN101" s="219"/>
      <c r="VYO101" s="219"/>
      <c r="VYP101" s="219"/>
      <c r="VYQ101" s="219"/>
      <c r="VYR101" s="219"/>
      <c r="VYS101" s="219"/>
      <c r="VYT101" s="219"/>
      <c r="VYU101" s="219"/>
      <c r="VYV101" s="219"/>
      <c r="VYW101" s="219"/>
      <c r="VYX101" s="219"/>
      <c r="VYY101" s="219"/>
      <c r="VYZ101" s="219"/>
      <c r="VZA101" s="219"/>
      <c r="VZB101" s="219"/>
      <c r="VZC101" s="219"/>
      <c r="VZD101" s="219"/>
      <c r="VZE101" s="219"/>
      <c r="VZF101" s="219"/>
      <c r="VZG101" s="219"/>
      <c r="VZH101" s="219"/>
      <c r="VZI101" s="219"/>
      <c r="VZJ101" s="219"/>
      <c r="VZK101" s="219"/>
      <c r="VZL101" s="219"/>
      <c r="VZM101" s="219"/>
      <c r="VZN101" s="219"/>
      <c r="VZO101" s="219"/>
      <c r="VZP101" s="219"/>
      <c r="VZQ101" s="219"/>
      <c r="VZR101" s="219"/>
      <c r="VZS101" s="219"/>
      <c r="VZT101" s="219"/>
      <c r="VZU101" s="219"/>
      <c r="VZV101" s="219"/>
      <c r="VZW101" s="219"/>
      <c r="VZX101" s="219"/>
      <c r="VZY101" s="219"/>
      <c r="VZZ101" s="219"/>
      <c r="WAA101" s="219"/>
      <c r="WAB101" s="219"/>
      <c r="WAC101" s="219"/>
      <c r="WAD101" s="219"/>
      <c r="WAE101" s="219"/>
      <c r="WAF101" s="219"/>
      <c r="WAG101" s="219"/>
      <c r="WAH101" s="219"/>
      <c r="WAI101" s="219"/>
      <c r="WAJ101" s="219"/>
      <c r="WAK101" s="219"/>
      <c r="WAL101" s="219"/>
      <c r="WAM101" s="219"/>
      <c r="WAN101" s="219"/>
      <c r="WAO101" s="219"/>
      <c r="WAP101" s="219"/>
      <c r="WAQ101" s="219"/>
      <c r="WAR101" s="219"/>
      <c r="WAS101" s="219"/>
      <c r="WAT101" s="219"/>
      <c r="WAU101" s="219"/>
      <c r="WAV101" s="219"/>
      <c r="WAW101" s="219"/>
      <c r="WAX101" s="219"/>
      <c r="WAY101" s="219"/>
      <c r="WAZ101" s="219"/>
      <c r="WBA101" s="219"/>
      <c r="WBB101" s="219"/>
      <c r="WBC101" s="219"/>
      <c r="WBD101" s="219"/>
      <c r="WBE101" s="219"/>
      <c r="WBF101" s="219"/>
      <c r="WBG101" s="219"/>
      <c r="WBH101" s="219"/>
      <c r="WBI101" s="219"/>
      <c r="WBJ101" s="219"/>
      <c r="WBK101" s="219"/>
      <c r="WBL101" s="219"/>
      <c r="WBM101" s="219"/>
      <c r="WBN101" s="219"/>
      <c r="WBO101" s="219"/>
      <c r="WBP101" s="219"/>
      <c r="WBQ101" s="219"/>
      <c r="WBR101" s="219"/>
      <c r="WBS101" s="219"/>
      <c r="WBT101" s="219"/>
      <c r="WBU101" s="219"/>
      <c r="WBV101" s="219"/>
      <c r="WBW101" s="219"/>
      <c r="WBX101" s="219"/>
      <c r="WBY101" s="219"/>
      <c r="WBZ101" s="219"/>
      <c r="WCA101" s="219"/>
      <c r="WCB101" s="219"/>
      <c r="WCC101" s="219"/>
      <c r="WCD101" s="219"/>
      <c r="WCE101" s="219"/>
      <c r="WCF101" s="219"/>
      <c r="WCG101" s="219"/>
      <c r="WCH101" s="219"/>
      <c r="WCI101" s="219"/>
      <c r="WCJ101" s="219"/>
      <c r="WCK101" s="219"/>
      <c r="WCL101" s="219"/>
      <c r="WCM101" s="219"/>
      <c r="WCN101" s="219"/>
      <c r="WCO101" s="219"/>
      <c r="WCP101" s="219"/>
      <c r="WCQ101" s="219"/>
      <c r="WCR101" s="219"/>
      <c r="WCS101" s="219"/>
      <c r="WCT101" s="219"/>
      <c r="WCU101" s="219"/>
      <c r="WCV101" s="219"/>
      <c r="WCW101" s="219"/>
      <c r="WCX101" s="219"/>
      <c r="WCY101" s="219"/>
      <c r="WCZ101" s="219"/>
      <c r="WDA101" s="219"/>
      <c r="WDB101" s="219"/>
      <c r="WDC101" s="219"/>
      <c r="WDD101" s="219"/>
      <c r="WDE101" s="219"/>
      <c r="WDF101" s="219"/>
      <c r="WDG101" s="219"/>
      <c r="WDH101" s="219"/>
      <c r="WDI101" s="219"/>
      <c r="WDJ101" s="219"/>
      <c r="WDK101" s="219"/>
      <c r="WDL101" s="219"/>
      <c r="WDM101" s="219"/>
      <c r="WDN101" s="219"/>
      <c r="WDO101" s="219"/>
      <c r="WDP101" s="219"/>
      <c r="WDQ101" s="219"/>
      <c r="WDR101" s="219"/>
      <c r="WDS101" s="219"/>
      <c r="WDT101" s="219"/>
      <c r="WDU101" s="219"/>
      <c r="WDV101" s="219"/>
      <c r="WDW101" s="219"/>
      <c r="WDX101" s="219"/>
      <c r="WDY101" s="219"/>
      <c r="WDZ101" s="219"/>
      <c r="WEA101" s="219"/>
      <c r="WEB101" s="219"/>
      <c r="WEC101" s="219"/>
      <c r="WED101" s="219"/>
      <c r="WEE101" s="219"/>
      <c r="WEF101" s="219"/>
      <c r="WEG101" s="219"/>
      <c r="WEH101" s="219"/>
      <c r="WEI101" s="219"/>
      <c r="WEJ101" s="219"/>
      <c r="WEK101" s="219"/>
      <c r="WEL101" s="219"/>
      <c r="WEM101" s="219"/>
      <c r="WEN101" s="219"/>
      <c r="WEO101" s="219"/>
      <c r="WEP101" s="219"/>
      <c r="WEQ101" s="219"/>
      <c r="WER101" s="219"/>
      <c r="WES101" s="219"/>
      <c r="WET101" s="219"/>
      <c r="WEU101" s="219"/>
      <c r="WEV101" s="219"/>
      <c r="WEW101" s="219"/>
      <c r="WEX101" s="219"/>
      <c r="WEY101" s="219"/>
      <c r="WEZ101" s="219"/>
      <c r="WFA101" s="219"/>
      <c r="WFB101" s="219"/>
      <c r="WFC101" s="219"/>
      <c r="WFD101" s="219"/>
      <c r="WFE101" s="219"/>
      <c r="WFF101" s="219"/>
      <c r="WFG101" s="219"/>
      <c r="WFH101" s="219"/>
      <c r="WFI101" s="219"/>
      <c r="WFJ101" s="219"/>
      <c r="WFK101" s="219"/>
      <c r="WFL101" s="219"/>
      <c r="WFM101" s="219"/>
      <c r="WFN101" s="219"/>
      <c r="WFO101" s="219"/>
      <c r="WFP101" s="219"/>
      <c r="WFQ101" s="219"/>
      <c r="WFR101" s="219"/>
      <c r="WFS101" s="219"/>
      <c r="WFT101" s="219"/>
      <c r="WFU101" s="219"/>
      <c r="WFV101" s="219"/>
      <c r="WFW101" s="219"/>
      <c r="WFX101" s="219"/>
      <c r="WFY101" s="219"/>
      <c r="WFZ101" s="219"/>
      <c r="WGA101" s="219"/>
      <c r="WGB101" s="219"/>
      <c r="WGC101" s="219"/>
      <c r="WGD101" s="219"/>
      <c r="WGE101" s="219"/>
      <c r="WGF101" s="219"/>
      <c r="WGG101" s="219"/>
      <c r="WGH101" s="219"/>
      <c r="WGI101" s="219"/>
      <c r="WGJ101" s="219"/>
      <c r="WGK101" s="219"/>
      <c r="WGL101" s="219"/>
      <c r="WGM101" s="219"/>
      <c r="WGN101" s="219"/>
      <c r="WGO101" s="219"/>
      <c r="WGP101" s="219"/>
      <c r="WGQ101" s="219"/>
      <c r="WGR101" s="219"/>
      <c r="WGS101" s="219"/>
      <c r="WGT101" s="219"/>
      <c r="WGU101" s="219"/>
      <c r="WGV101" s="219"/>
      <c r="WGW101" s="219"/>
      <c r="WGX101" s="219"/>
      <c r="WGY101" s="219"/>
      <c r="WGZ101" s="219"/>
      <c r="WHA101" s="219"/>
      <c r="WHB101" s="219"/>
      <c r="WHC101" s="219"/>
      <c r="WHD101" s="219"/>
      <c r="WHE101" s="219"/>
      <c r="WHF101" s="219"/>
      <c r="WHG101" s="219"/>
      <c r="WHH101" s="219"/>
      <c r="WHI101" s="219"/>
      <c r="WHJ101" s="219"/>
      <c r="WHK101" s="219"/>
      <c r="WHL101" s="219"/>
      <c r="WHM101" s="219"/>
      <c r="WHN101" s="219"/>
      <c r="WHO101" s="219"/>
      <c r="WHP101" s="219"/>
      <c r="WHQ101" s="219"/>
      <c r="WHR101" s="219"/>
      <c r="WHS101" s="219"/>
      <c r="WHT101" s="219"/>
      <c r="WHU101" s="219"/>
      <c r="WHV101" s="219"/>
      <c r="WHW101" s="219"/>
      <c r="WHX101" s="219"/>
      <c r="WHY101" s="219"/>
      <c r="WHZ101" s="219"/>
      <c r="WIA101" s="219"/>
      <c r="WIB101" s="219"/>
      <c r="WIC101" s="219"/>
      <c r="WID101" s="219"/>
      <c r="WIE101" s="219"/>
      <c r="WIF101" s="219"/>
      <c r="WIG101" s="219"/>
      <c r="WIH101" s="219"/>
      <c r="WII101" s="219"/>
      <c r="WIJ101" s="219"/>
      <c r="WIK101" s="219"/>
      <c r="WIL101" s="219"/>
      <c r="WIM101" s="219"/>
      <c r="WIN101" s="219"/>
      <c r="WIO101" s="219"/>
      <c r="WIP101" s="219"/>
      <c r="WIQ101" s="219"/>
      <c r="WIR101" s="219"/>
      <c r="WIS101" s="219"/>
      <c r="WIT101" s="219"/>
      <c r="WIU101" s="219"/>
      <c r="WIV101" s="219"/>
      <c r="WIW101" s="219"/>
      <c r="WIX101" s="219"/>
      <c r="WIY101" s="219"/>
      <c r="WIZ101" s="219"/>
      <c r="WJA101" s="219"/>
      <c r="WJB101" s="219"/>
      <c r="WJC101" s="219"/>
      <c r="WJD101" s="219"/>
      <c r="WJE101" s="219"/>
      <c r="WJF101" s="219"/>
      <c r="WJG101" s="219"/>
      <c r="WJH101" s="219"/>
      <c r="WJI101" s="219"/>
      <c r="WJJ101" s="219"/>
      <c r="WJK101" s="219"/>
      <c r="WJL101" s="219"/>
      <c r="WJM101" s="219"/>
      <c r="WJN101" s="219"/>
      <c r="WJO101" s="219"/>
      <c r="WJP101" s="219"/>
      <c r="WJQ101" s="219"/>
      <c r="WJR101" s="219"/>
      <c r="WJS101" s="219"/>
      <c r="WJT101" s="219"/>
      <c r="WJU101" s="219"/>
      <c r="WJV101" s="219"/>
      <c r="WJW101" s="219"/>
      <c r="WJX101" s="219"/>
      <c r="WJY101" s="219"/>
      <c r="WJZ101" s="219"/>
      <c r="WKA101" s="219"/>
      <c r="WKB101" s="219"/>
      <c r="WKC101" s="219"/>
      <c r="WKD101" s="219"/>
      <c r="WKE101" s="219"/>
      <c r="WKF101" s="219"/>
      <c r="WKG101" s="219"/>
      <c r="WKH101" s="219"/>
      <c r="WKI101" s="219"/>
      <c r="WKJ101" s="219"/>
      <c r="WKK101" s="219"/>
      <c r="WKL101" s="219"/>
      <c r="WKM101" s="219"/>
      <c r="WKN101" s="219"/>
      <c r="WKO101" s="219"/>
      <c r="WKP101" s="219"/>
      <c r="WKQ101" s="219"/>
      <c r="WKR101" s="219"/>
      <c r="WKS101" s="219"/>
      <c r="WKT101" s="219"/>
      <c r="WKU101" s="219"/>
      <c r="WKV101" s="219"/>
      <c r="WKW101" s="219"/>
      <c r="WKX101" s="219"/>
      <c r="WKY101" s="219"/>
      <c r="WKZ101" s="219"/>
      <c r="WLA101" s="219"/>
      <c r="WLB101" s="219"/>
      <c r="WLC101" s="219"/>
      <c r="WLD101" s="219"/>
      <c r="WLE101" s="219"/>
      <c r="WLF101" s="219"/>
      <c r="WLG101" s="219"/>
      <c r="WLH101" s="219"/>
      <c r="WLI101" s="219"/>
      <c r="WLJ101" s="219"/>
      <c r="WLK101" s="219"/>
      <c r="WLL101" s="219"/>
      <c r="WLM101" s="219"/>
      <c r="WLN101" s="219"/>
      <c r="WLO101" s="219"/>
      <c r="WLP101" s="219"/>
      <c r="WLQ101" s="219"/>
      <c r="WLR101" s="219"/>
      <c r="WLS101" s="219"/>
      <c r="WLT101" s="219"/>
      <c r="WLU101" s="219"/>
      <c r="WLV101" s="219"/>
      <c r="WLW101" s="219"/>
      <c r="WLX101" s="219"/>
      <c r="WLY101" s="219"/>
      <c r="WLZ101" s="219"/>
      <c r="WMA101" s="219"/>
      <c r="WMB101" s="219"/>
      <c r="WMC101" s="219"/>
      <c r="WMD101" s="219"/>
      <c r="WME101" s="219"/>
      <c r="WMF101" s="219"/>
      <c r="WMG101" s="219"/>
      <c r="WMH101" s="219"/>
      <c r="WMI101" s="219"/>
      <c r="WMJ101" s="219"/>
      <c r="WMK101" s="219"/>
      <c r="WML101" s="219"/>
      <c r="WMM101" s="219"/>
      <c r="WMN101" s="219"/>
      <c r="WMO101" s="219"/>
      <c r="WMP101" s="219"/>
      <c r="WMQ101" s="219"/>
      <c r="WMR101" s="219"/>
      <c r="WMS101" s="219"/>
      <c r="WMT101" s="219"/>
      <c r="WMU101" s="219"/>
      <c r="WMV101" s="219"/>
      <c r="WMW101" s="219"/>
      <c r="WMX101" s="219"/>
      <c r="WMY101" s="219"/>
      <c r="WMZ101" s="219"/>
      <c r="WNA101" s="219"/>
      <c r="WNB101" s="219"/>
      <c r="WNC101" s="219"/>
      <c r="WND101" s="219"/>
      <c r="WNE101" s="219"/>
      <c r="WNF101" s="219"/>
      <c r="WNG101" s="219"/>
      <c r="WNH101" s="219"/>
      <c r="WNI101" s="219"/>
      <c r="WNJ101" s="219"/>
      <c r="WNK101" s="219"/>
      <c r="WNL101" s="219"/>
      <c r="WNM101" s="219"/>
      <c r="WNN101" s="219"/>
      <c r="WNO101" s="219"/>
      <c r="WNP101" s="219"/>
      <c r="WNQ101" s="219"/>
      <c r="WNR101" s="219"/>
      <c r="WNS101" s="219"/>
      <c r="WNT101" s="219"/>
      <c r="WNU101" s="219"/>
      <c r="WNV101" s="219"/>
      <c r="WNW101" s="219"/>
      <c r="WNX101" s="219"/>
      <c r="WNY101" s="219"/>
      <c r="WNZ101" s="219"/>
      <c r="WOA101" s="219"/>
      <c r="WOB101" s="219"/>
      <c r="WOC101" s="219"/>
      <c r="WOD101" s="219"/>
      <c r="WOE101" s="219"/>
      <c r="WOF101" s="219"/>
      <c r="WOG101" s="219"/>
      <c r="WOH101" s="219"/>
      <c r="WOI101" s="219"/>
      <c r="WOJ101" s="219"/>
      <c r="WOK101" s="219"/>
      <c r="WOL101" s="219"/>
      <c r="WOM101" s="219"/>
      <c r="WON101" s="219"/>
      <c r="WOO101" s="219"/>
      <c r="WOP101" s="219"/>
      <c r="WOQ101" s="219"/>
      <c r="WOR101" s="219"/>
      <c r="WOS101" s="219"/>
      <c r="WOT101" s="219"/>
      <c r="WOU101" s="219"/>
      <c r="WOV101" s="219"/>
      <c r="WOW101" s="219"/>
      <c r="WOX101" s="219"/>
      <c r="WOY101" s="219"/>
      <c r="WOZ101" s="219"/>
      <c r="WPA101" s="219"/>
      <c r="WPB101" s="219"/>
      <c r="WPC101" s="219"/>
      <c r="WPD101" s="219"/>
      <c r="WPE101" s="219"/>
      <c r="WPF101" s="219"/>
      <c r="WPG101" s="219"/>
      <c r="WPH101" s="219"/>
      <c r="WPI101" s="219"/>
      <c r="WPJ101" s="219"/>
      <c r="WPK101" s="219"/>
      <c r="WPL101" s="219"/>
      <c r="WPM101" s="219"/>
      <c r="WPN101" s="219"/>
      <c r="WPO101" s="219"/>
      <c r="WPP101" s="219"/>
      <c r="WPQ101" s="219"/>
      <c r="WPR101" s="219"/>
      <c r="WPS101" s="219"/>
      <c r="WPT101" s="219"/>
      <c r="WPU101" s="219"/>
      <c r="WPV101" s="219"/>
      <c r="WPW101" s="219"/>
      <c r="WPX101" s="219"/>
      <c r="WPY101" s="219"/>
      <c r="WPZ101" s="219"/>
      <c r="WQA101" s="219"/>
      <c r="WQB101" s="219"/>
      <c r="WQC101" s="219"/>
      <c r="WQD101" s="219"/>
      <c r="WQE101" s="219"/>
      <c r="WQF101" s="219"/>
      <c r="WQG101" s="219"/>
      <c r="WQH101" s="219"/>
      <c r="WQI101" s="219"/>
      <c r="WQJ101" s="219"/>
      <c r="WQK101" s="219"/>
      <c r="WQL101" s="219"/>
      <c r="WQM101" s="219"/>
      <c r="WQN101" s="219"/>
      <c r="WQO101" s="219"/>
      <c r="WQP101" s="219"/>
      <c r="WQQ101" s="219"/>
      <c r="WQR101" s="219"/>
      <c r="WQS101" s="219"/>
      <c r="WQT101" s="219"/>
      <c r="WQU101" s="219"/>
      <c r="WQV101" s="219"/>
      <c r="WQW101" s="219"/>
      <c r="WQX101" s="219"/>
      <c r="WQY101" s="219"/>
      <c r="WQZ101" s="219"/>
      <c r="WRA101" s="219"/>
      <c r="WRB101" s="219"/>
      <c r="WRC101" s="219"/>
      <c r="WRD101" s="219"/>
      <c r="WRE101" s="219"/>
      <c r="WRF101" s="219"/>
      <c r="WRG101" s="219"/>
      <c r="WRH101" s="219"/>
      <c r="WRI101" s="219"/>
      <c r="WRJ101" s="219"/>
      <c r="WRK101" s="219"/>
      <c r="WRL101" s="219"/>
      <c r="WRM101" s="219"/>
      <c r="WRN101" s="219"/>
      <c r="WRO101" s="219"/>
      <c r="WRP101" s="219"/>
      <c r="WRQ101" s="219"/>
      <c r="WRR101" s="219"/>
      <c r="WRS101" s="219"/>
      <c r="WRT101" s="219"/>
      <c r="WRU101" s="219"/>
      <c r="WRV101" s="219"/>
      <c r="WRW101" s="219"/>
      <c r="WRX101" s="219"/>
      <c r="WRY101" s="219"/>
      <c r="WRZ101" s="219"/>
      <c r="WSA101" s="219"/>
      <c r="WSB101" s="219"/>
      <c r="WSC101" s="219"/>
      <c r="WSD101" s="219"/>
      <c r="WSE101" s="219"/>
      <c r="WSF101" s="219"/>
      <c r="WSG101" s="219"/>
      <c r="WSH101" s="219"/>
      <c r="WSI101" s="219"/>
      <c r="WSJ101" s="219"/>
      <c r="WSK101" s="219"/>
      <c r="WSL101" s="219"/>
      <c r="WSM101" s="219"/>
      <c r="WSN101" s="219"/>
      <c r="WSO101" s="219"/>
      <c r="WSP101" s="219"/>
      <c r="WSQ101" s="219"/>
      <c r="WSR101" s="219"/>
      <c r="WSS101" s="219"/>
      <c r="WST101" s="219"/>
      <c r="WSU101" s="219"/>
      <c r="WSV101" s="219"/>
      <c r="WSW101" s="219"/>
      <c r="WSX101" s="219"/>
      <c r="WSY101" s="219"/>
      <c r="WSZ101" s="219"/>
      <c r="WTA101" s="219"/>
      <c r="WTB101" s="219"/>
      <c r="WTC101" s="219"/>
      <c r="WTD101" s="219"/>
      <c r="WTE101" s="219"/>
      <c r="WTF101" s="219"/>
      <c r="WTG101" s="219"/>
      <c r="WTH101" s="219"/>
      <c r="WTI101" s="219"/>
      <c r="WTJ101" s="219"/>
      <c r="WTK101" s="219"/>
      <c r="WTL101" s="219"/>
      <c r="WTM101" s="219"/>
      <c r="WTN101" s="219"/>
      <c r="WTO101" s="219"/>
      <c r="WTP101" s="219"/>
      <c r="WTQ101" s="219"/>
      <c r="WTR101" s="219"/>
      <c r="WTS101" s="219"/>
      <c r="WTT101" s="219"/>
      <c r="WTU101" s="219"/>
      <c r="WTV101" s="219"/>
      <c r="WTW101" s="219"/>
      <c r="WTX101" s="219"/>
      <c r="WTY101" s="219"/>
      <c r="WTZ101" s="219"/>
      <c r="WUA101" s="219"/>
      <c r="WUB101" s="219"/>
      <c r="WUC101" s="219"/>
      <c r="WUD101" s="219"/>
      <c r="WUE101" s="219"/>
      <c r="WUF101" s="219"/>
      <c r="WUG101" s="219"/>
      <c r="WUH101" s="219"/>
      <c r="WUI101" s="219"/>
      <c r="WUJ101" s="219"/>
      <c r="WUK101" s="219"/>
      <c r="WUL101" s="219"/>
      <c r="WUM101" s="219"/>
      <c r="WUN101" s="219"/>
      <c r="WUO101" s="219"/>
      <c r="WUP101" s="219"/>
      <c r="WUQ101" s="219"/>
      <c r="WUR101" s="219"/>
      <c r="WUS101" s="219"/>
      <c r="WUT101" s="219"/>
      <c r="WUU101" s="219"/>
      <c r="WUV101" s="219"/>
      <c r="WUW101" s="219"/>
      <c r="WUX101" s="219"/>
      <c r="WUY101" s="219"/>
      <c r="WUZ101" s="219"/>
      <c r="WVA101" s="219"/>
      <c r="WVB101" s="219"/>
      <c r="WVC101" s="219"/>
      <c r="WVD101" s="219"/>
      <c r="WVE101" s="219"/>
      <c r="WVF101" s="219"/>
      <c r="WVG101" s="219"/>
      <c r="WVH101" s="219"/>
      <c r="WVI101" s="219"/>
      <c r="WVJ101" s="219"/>
      <c r="WVK101" s="219"/>
      <c r="WVL101" s="219"/>
      <c r="WVM101" s="219"/>
      <c r="WVN101" s="219"/>
      <c r="WVO101" s="219"/>
      <c r="WVP101" s="219"/>
      <c r="WVQ101" s="219"/>
      <c r="WVR101" s="219"/>
      <c r="WVS101" s="219"/>
      <c r="WVT101" s="219"/>
      <c r="WVU101" s="219"/>
      <c r="WVV101" s="219"/>
      <c r="WVW101" s="219"/>
      <c r="WVX101" s="219"/>
      <c r="WVY101" s="219"/>
      <c r="WVZ101" s="219"/>
      <c r="WWA101" s="219"/>
      <c r="WWB101" s="219"/>
      <c r="WWC101" s="219"/>
      <c r="WWD101" s="219"/>
      <c r="WWE101" s="219"/>
      <c r="WWF101" s="219"/>
      <c r="WWG101" s="219"/>
      <c r="WWH101" s="219"/>
      <c r="WWI101" s="219"/>
      <c r="WWJ101" s="219"/>
      <c r="WWK101" s="219"/>
      <c r="WWL101" s="219"/>
      <c r="WWM101" s="219"/>
      <c r="WWN101" s="219"/>
      <c r="WWO101" s="219"/>
      <c r="WWP101" s="219"/>
      <c r="WWQ101" s="219"/>
      <c r="WWR101" s="219"/>
      <c r="WWS101" s="219"/>
      <c r="WWT101" s="219"/>
      <c r="WWU101" s="219"/>
      <c r="WWV101" s="219"/>
      <c r="WWW101" s="219"/>
      <c r="WWX101" s="219"/>
      <c r="WWY101" s="219"/>
      <c r="WWZ101" s="219"/>
      <c r="WXA101" s="219"/>
      <c r="WXB101" s="219"/>
      <c r="WXC101" s="219"/>
      <c r="WXD101" s="219"/>
      <c r="WXE101" s="219"/>
      <c r="WXF101" s="219"/>
      <c r="WXG101" s="219"/>
      <c r="WXH101" s="219"/>
      <c r="WXI101" s="219"/>
      <c r="WXJ101" s="219"/>
      <c r="WXK101" s="219"/>
      <c r="WXL101" s="219"/>
      <c r="WXM101" s="219"/>
      <c r="WXN101" s="219"/>
      <c r="WXO101" s="219"/>
      <c r="WXP101" s="219"/>
      <c r="WXQ101" s="219"/>
      <c r="WXR101" s="219"/>
      <c r="WXS101" s="219"/>
      <c r="WXT101" s="219"/>
      <c r="WXU101" s="219"/>
      <c r="WXV101" s="219"/>
      <c r="WXW101" s="219"/>
      <c r="WXX101" s="219"/>
      <c r="WXY101" s="219"/>
      <c r="WXZ101" s="219"/>
      <c r="WYA101" s="219"/>
      <c r="WYB101" s="219"/>
      <c r="WYC101" s="219"/>
      <c r="WYD101" s="219"/>
      <c r="WYE101" s="219"/>
      <c r="WYF101" s="219"/>
      <c r="WYG101" s="219"/>
      <c r="WYH101" s="219"/>
      <c r="WYI101" s="219"/>
      <c r="WYJ101" s="219"/>
      <c r="WYK101" s="219"/>
      <c r="WYL101" s="219"/>
      <c r="WYM101" s="219"/>
      <c r="WYN101" s="219"/>
      <c r="WYO101" s="219"/>
      <c r="WYP101" s="219"/>
      <c r="WYQ101" s="219"/>
      <c r="WYR101" s="219"/>
      <c r="WYS101" s="219"/>
      <c r="WYT101" s="219"/>
      <c r="WYU101" s="219"/>
      <c r="WYV101" s="219"/>
      <c r="WYW101" s="219"/>
      <c r="WYX101" s="219"/>
      <c r="WYY101" s="219"/>
      <c r="WYZ101" s="219"/>
      <c r="WZA101" s="219"/>
      <c r="WZB101" s="219"/>
      <c r="WZC101" s="219"/>
      <c r="WZD101" s="219"/>
      <c r="WZE101" s="219"/>
      <c r="WZF101" s="219"/>
      <c r="WZG101" s="219"/>
      <c r="WZH101" s="219"/>
      <c r="WZI101" s="219"/>
      <c r="WZJ101" s="219"/>
      <c r="WZK101" s="219"/>
      <c r="WZL101" s="219"/>
      <c r="WZM101" s="219"/>
      <c r="WZN101" s="219"/>
      <c r="WZO101" s="219"/>
      <c r="WZP101" s="219"/>
      <c r="WZQ101" s="219"/>
      <c r="WZR101" s="219"/>
      <c r="WZS101" s="219"/>
      <c r="WZT101" s="219"/>
      <c r="WZU101" s="219"/>
      <c r="WZV101" s="219"/>
      <c r="WZW101" s="219"/>
      <c r="WZX101" s="219"/>
      <c r="WZY101" s="219"/>
      <c r="WZZ101" s="219"/>
      <c r="XAA101" s="219"/>
      <c r="XAB101" s="219"/>
      <c r="XAC101" s="219"/>
      <c r="XAD101" s="219"/>
      <c r="XAE101" s="219"/>
      <c r="XAF101" s="219"/>
      <c r="XAG101" s="219"/>
      <c r="XAH101" s="219"/>
      <c r="XAI101" s="219"/>
      <c r="XAJ101" s="219"/>
      <c r="XAK101" s="219"/>
      <c r="XAL101" s="219"/>
      <c r="XAM101" s="219"/>
      <c r="XAN101" s="219"/>
      <c r="XAO101" s="219"/>
      <c r="XAP101" s="219"/>
      <c r="XAQ101" s="219"/>
      <c r="XAR101" s="219"/>
      <c r="XAS101" s="219"/>
      <c r="XAT101" s="219"/>
      <c r="XAU101" s="219"/>
      <c r="XAV101" s="219"/>
      <c r="XAW101" s="219"/>
      <c r="XAX101" s="219"/>
      <c r="XAY101" s="219"/>
      <c r="XAZ101" s="219"/>
      <c r="XBA101" s="219"/>
      <c r="XBB101" s="219"/>
      <c r="XBC101" s="219"/>
      <c r="XBD101" s="219"/>
      <c r="XBE101" s="219"/>
      <c r="XBF101" s="219"/>
      <c r="XBG101" s="219"/>
      <c r="XBH101" s="219"/>
      <c r="XBI101" s="219"/>
      <c r="XBJ101" s="219"/>
      <c r="XBK101" s="219"/>
      <c r="XBL101" s="219"/>
      <c r="XBM101" s="219"/>
      <c r="XBN101" s="219"/>
      <c r="XBO101" s="219"/>
      <c r="XBP101" s="219"/>
      <c r="XBQ101" s="219"/>
      <c r="XBR101" s="219"/>
      <c r="XBS101" s="219"/>
      <c r="XBT101" s="219"/>
      <c r="XBU101" s="219"/>
      <c r="XBV101" s="219"/>
      <c r="XBW101" s="219"/>
      <c r="XBX101" s="219"/>
      <c r="XBY101" s="219"/>
      <c r="XBZ101" s="219"/>
      <c r="XCA101" s="219"/>
      <c r="XCB101" s="219"/>
      <c r="XCC101" s="219"/>
      <c r="XCD101" s="219"/>
      <c r="XCE101" s="219"/>
      <c r="XCF101" s="219"/>
      <c r="XCG101" s="219"/>
      <c r="XCH101" s="219"/>
      <c r="XCI101" s="219"/>
      <c r="XCJ101" s="219"/>
      <c r="XCK101" s="219"/>
      <c r="XCL101" s="219"/>
      <c r="XCM101" s="219"/>
      <c r="XCN101" s="219"/>
      <c r="XCO101" s="219"/>
      <c r="XCP101" s="219"/>
      <c r="XCQ101" s="219"/>
      <c r="XCR101" s="219"/>
      <c r="XCS101" s="219"/>
      <c r="XCT101" s="219"/>
      <c r="XCU101" s="219"/>
      <c r="XCV101" s="219"/>
      <c r="XCW101" s="219"/>
      <c r="XCX101" s="219"/>
      <c r="XCY101" s="219"/>
      <c r="XCZ101" s="219"/>
      <c r="XDA101" s="219"/>
      <c r="XDB101" s="219"/>
      <c r="XDC101" s="219"/>
      <c r="XDD101" s="219"/>
      <c r="XDE101" s="219"/>
      <c r="XDF101" s="219"/>
      <c r="XDG101" s="219"/>
      <c r="XDH101" s="219"/>
      <c r="XDI101" s="219"/>
      <c r="XDJ101" s="219"/>
      <c r="XDK101" s="219"/>
      <c r="XDL101" s="219"/>
      <c r="XDM101" s="219"/>
      <c r="XDN101" s="219"/>
      <c r="XDO101" s="219"/>
      <c r="XDP101" s="219"/>
      <c r="XDQ101" s="219"/>
      <c r="XDR101" s="219"/>
      <c r="XDS101" s="219"/>
      <c r="XDT101" s="219"/>
      <c r="XDU101" s="219"/>
      <c r="XDV101" s="219"/>
      <c r="XDW101" s="219"/>
      <c r="XDX101" s="219"/>
      <c r="XDY101" s="219"/>
      <c r="XDZ101" s="219"/>
      <c r="XEA101" s="219"/>
      <c r="XEB101" s="219"/>
      <c r="XEC101" s="219"/>
      <c r="XED101" s="219"/>
      <c r="XEE101" s="219"/>
      <c r="XEF101" s="219"/>
      <c r="XEG101" s="219"/>
      <c r="XEH101" s="219"/>
      <c r="XEI101" s="219"/>
      <c r="XEJ101" s="219"/>
      <c r="XEK101" s="219"/>
      <c r="XEL101" s="219"/>
      <c r="XEM101" s="219"/>
      <c r="XEN101" s="219"/>
      <c r="XEO101" s="219"/>
      <c r="XEP101" s="219"/>
      <c r="XEQ101" s="219"/>
      <c r="XER101" s="219"/>
      <c r="XES101" s="219"/>
      <c r="XET101" s="219"/>
      <c r="XEU101" s="219"/>
      <c r="XEV101" s="219"/>
    </row>
    <row r="102" s="302" customFormat="1" ht="18" customHeight="1" spans="1:6">
      <c r="A102" s="330" t="s">
        <v>270</v>
      </c>
      <c r="B102" s="320">
        <v>5091.42</v>
      </c>
      <c r="C102" s="320">
        <v>4200</v>
      </c>
      <c r="D102" s="321">
        <f t="shared" si="4"/>
        <v>-891.42</v>
      </c>
      <c r="E102" s="322">
        <f t="shared" si="3"/>
        <v>-0.175082786334657</v>
      </c>
      <c r="F102" s="323"/>
    </row>
    <row r="103" s="302" customFormat="1" ht="18" customHeight="1" spans="1:6">
      <c r="A103" s="330" t="s">
        <v>271</v>
      </c>
      <c r="B103" s="320">
        <v>1202.9</v>
      </c>
      <c r="C103" s="320">
        <v>1503</v>
      </c>
      <c r="D103" s="321">
        <f t="shared" si="4"/>
        <v>300.1</v>
      </c>
      <c r="E103" s="322">
        <f t="shared" si="3"/>
        <v>0.249480422312744</v>
      </c>
      <c r="F103" s="323"/>
    </row>
    <row r="104" s="301" customFormat="1" ht="18" customHeight="1" spans="1:16376">
      <c r="A104" s="342" t="s">
        <v>272</v>
      </c>
      <c r="B104" s="338"/>
      <c r="C104" s="338"/>
      <c r="D104" s="316">
        <f t="shared" si="4"/>
        <v>0</v>
      </c>
      <c r="E104" s="322"/>
      <c r="F104" s="318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19"/>
      <c r="EF104" s="219"/>
      <c r="EG104" s="219"/>
      <c r="EH104" s="219"/>
      <c r="EI104" s="219"/>
      <c r="EJ104" s="219"/>
      <c r="EK104" s="219"/>
      <c r="EL104" s="219"/>
      <c r="EM104" s="219"/>
      <c r="EN104" s="219"/>
      <c r="EO104" s="219"/>
      <c r="EP104" s="219"/>
      <c r="EQ104" s="219"/>
      <c r="ER104" s="219"/>
      <c r="ES104" s="219"/>
      <c r="ET104" s="219"/>
      <c r="EU104" s="219"/>
      <c r="EV104" s="219"/>
      <c r="EW104" s="219"/>
      <c r="EX104" s="219"/>
      <c r="EY104" s="219"/>
      <c r="EZ104" s="219"/>
      <c r="FA104" s="219"/>
      <c r="FB104" s="219"/>
      <c r="FC104" s="219"/>
      <c r="FD104" s="219"/>
      <c r="FE104" s="219"/>
      <c r="FF104" s="219"/>
      <c r="FG104" s="219"/>
      <c r="FH104" s="219"/>
      <c r="FI104" s="219"/>
      <c r="FJ104" s="219"/>
      <c r="FK104" s="219"/>
      <c r="FL104" s="219"/>
      <c r="FM104" s="219"/>
      <c r="FN104" s="219"/>
      <c r="FO104" s="219"/>
      <c r="FP104" s="219"/>
      <c r="FQ104" s="219"/>
      <c r="FR104" s="219"/>
      <c r="FS104" s="219"/>
      <c r="FT104" s="219"/>
      <c r="FU104" s="219"/>
      <c r="FV104" s="219"/>
      <c r="FW104" s="219"/>
      <c r="FX104" s="219"/>
      <c r="FY104" s="219"/>
      <c r="FZ104" s="219"/>
      <c r="GA104" s="219"/>
      <c r="GB104" s="219"/>
      <c r="GC104" s="219"/>
      <c r="GD104" s="219"/>
      <c r="GE104" s="219"/>
      <c r="GF104" s="219"/>
      <c r="GG104" s="219"/>
      <c r="GH104" s="219"/>
      <c r="GI104" s="219"/>
      <c r="GJ104" s="219"/>
      <c r="GK104" s="219"/>
      <c r="GL104" s="219"/>
      <c r="GM104" s="219"/>
      <c r="GN104" s="219"/>
      <c r="GO104" s="219"/>
      <c r="GP104" s="219"/>
      <c r="GQ104" s="219"/>
      <c r="GR104" s="219"/>
      <c r="GS104" s="219"/>
      <c r="GT104" s="219"/>
      <c r="GU104" s="219"/>
      <c r="GV104" s="219"/>
      <c r="GW104" s="219"/>
      <c r="GX104" s="219"/>
      <c r="GY104" s="219"/>
      <c r="GZ104" s="219"/>
      <c r="HA104" s="219"/>
      <c r="HB104" s="219"/>
      <c r="HC104" s="219"/>
      <c r="HD104" s="219"/>
      <c r="HE104" s="219"/>
      <c r="HF104" s="219"/>
      <c r="HG104" s="219"/>
      <c r="HH104" s="219"/>
      <c r="HI104" s="219"/>
      <c r="HJ104" s="219"/>
      <c r="HK104" s="219"/>
      <c r="HL104" s="219"/>
      <c r="HM104" s="219"/>
      <c r="HN104" s="219"/>
      <c r="HO104" s="219"/>
      <c r="HP104" s="219"/>
      <c r="HQ104" s="219"/>
      <c r="HR104" s="219"/>
      <c r="HS104" s="219"/>
      <c r="HT104" s="219"/>
      <c r="HU104" s="219"/>
      <c r="HV104" s="219"/>
      <c r="HW104" s="219"/>
      <c r="HX104" s="219"/>
      <c r="HY104" s="219"/>
      <c r="HZ104" s="219"/>
      <c r="IA104" s="219"/>
      <c r="IB104" s="219"/>
      <c r="IC104" s="219"/>
      <c r="ID104" s="219"/>
      <c r="IE104" s="219"/>
      <c r="IF104" s="219"/>
      <c r="IG104" s="219"/>
      <c r="IH104" s="219"/>
      <c r="II104" s="219"/>
      <c r="IJ104" s="219"/>
      <c r="IK104" s="219"/>
      <c r="IL104" s="219"/>
      <c r="IM104" s="219"/>
      <c r="IN104" s="219"/>
      <c r="IO104" s="219"/>
      <c r="IP104" s="219"/>
      <c r="IQ104" s="219"/>
      <c r="IR104" s="219"/>
      <c r="IS104" s="219"/>
      <c r="IT104" s="219"/>
      <c r="IU104" s="219"/>
      <c r="IV104" s="219"/>
      <c r="IW104" s="219"/>
      <c r="IX104" s="219"/>
      <c r="IY104" s="219"/>
      <c r="IZ104" s="219"/>
      <c r="JA104" s="219"/>
      <c r="JB104" s="219"/>
      <c r="JC104" s="219"/>
      <c r="JD104" s="219"/>
      <c r="JE104" s="219"/>
      <c r="JF104" s="219"/>
      <c r="JG104" s="219"/>
      <c r="JH104" s="219"/>
      <c r="JI104" s="219"/>
      <c r="JJ104" s="219"/>
      <c r="JK104" s="219"/>
      <c r="JL104" s="219"/>
      <c r="JM104" s="219"/>
      <c r="JN104" s="219"/>
      <c r="JO104" s="219"/>
      <c r="JP104" s="219"/>
      <c r="JQ104" s="219"/>
      <c r="JR104" s="219"/>
      <c r="JS104" s="219"/>
      <c r="JT104" s="219"/>
      <c r="JU104" s="219"/>
      <c r="JV104" s="219"/>
      <c r="JW104" s="219"/>
      <c r="JX104" s="219"/>
      <c r="JY104" s="219"/>
      <c r="JZ104" s="219"/>
      <c r="KA104" s="219"/>
      <c r="KB104" s="219"/>
      <c r="KC104" s="219"/>
      <c r="KD104" s="219"/>
      <c r="KE104" s="219"/>
      <c r="KF104" s="219"/>
      <c r="KG104" s="219"/>
      <c r="KH104" s="219"/>
      <c r="KI104" s="219"/>
      <c r="KJ104" s="219"/>
      <c r="KK104" s="219"/>
      <c r="KL104" s="219"/>
      <c r="KM104" s="219"/>
      <c r="KN104" s="219"/>
      <c r="KO104" s="219"/>
      <c r="KP104" s="219"/>
      <c r="KQ104" s="219"/>
      <c r="KR104" s="219"/>
      <c r="KS104" s="219"/>
      <c r="KT104" s="219"/>
      <c r="KU104" s="219"/>
      <c r="KV104" s="219"/>
      <c r="KW104" s="219"/>
      <c r="KX104" s="219"/>
      <c r="KY104" s="219"/>
      <c r="KZ104" s="219"/>
      <c r="LA104" s="219"/>
      <c r="LB104" s="219"/>
      <c r="LC104" s="219"/>
      <c r="LD104" s="219"/>
      <c r="LE104" s="219"/>
      <c r="LF104" s="219"/>
      <c r="LG104" s="219"/>
      <c r="LH104" s="219"/>
      <c r="LI104" s="219"/>
      <c r="LJ104" s="219"/>
      <c r="LK104" s="219"/>
      <c r="LL104" s="219"/>
      <c r="LM104" s="219"/>
      <c r="LN104" s="219"/>
      <c r="LO104" s="219"/>
      <c r="LP104" s="219"/>
      <c r="LQ104" s="219"/>
      <c r="LR104" s="219"/>
      <c r="LS104" s="219"/>
      <c r="LT104" s="219"/>
      <c r="LU104" s="219"/>
      <c r="LV104" s="219"/>
      <c r="LW104" s="219"/>
      <c r="LX104" s="219"/>
      <c r="LY104" s="219"/>
      <c r="LZ104" s="219"/>
      <c r="MA104" s="219"/>
      <c r="MB104" s="219"/>
      <c r="MC104" s="219"/>
      <c r="MD104" s="219"/>
      <c r="ME104" s="219"/>
      <c r="MF104" s="219"/>
      <c r="MG104" s="219"/>
      <c r="MH104" s="219"/>
      <c r="MI104" s="219"/>
      <c r="MJ104" s="219"/>
      <c r="MK104" s="219"/>
      <c r="ML104" s="219"/>
      <c r="MM104" s="219"/>
      <c r="MN104" s="219"/>
      <c r="MO104" s="219"/>
      <c r="MP104" s="219"/>
      <c r="MQ104" s="219"/>
      <c r="MR104" s="219"/>
      <c r="MS104" s="219"/>
      <c r="MT104" s="219"/>
      <c r="MU104" s="219"/>
      <c r="MV104" s="219"/>
      <c r="MW104" s="219"/>
      <c r="MX104" s="219"/>
      <c r="MY104" s="219"/>
      <c r="MZ104" s="219"/>
      <c r="NA104" s="219"/>
      <c r="NB104" s="219"/>
      <c r="NC104" s="219"/>
      <c r="ND104" s="219"/>
      <c r="NE104" s="219"/>
      <c r="NF104" s="219"/>
      <c r="NG104" s="219"/>
      <c r="NH104" s="219"/>
      <c r="NI104" s="219"/>
      <c r="NJ104" s="219"/>
      <c r="NK104" s="219"/>
      <c r="NL104" s="219"/>
      <c r="NM104" s="219"/>
      <c r="NN104" s="219"/>
      <c r="NO104" s="219"/>
      <c r="NP104" s="219"/>
      <c r="NQ104" s="219"/>
      <c r="NR104" s="219"/>
      <c r="NS104" s="219"/>
      <c r="NT104" s="219"/>
      <c r="NU104" s="219"/>
      <c r="NV104" s="219"/>
      <c r="NW104" s="219"/>
      <c r="NX104" s="219"/>
      <c r="NY104" s="219"/>
      <c r="NZ104" s="219"/>
      <c r="OA104" s="219"/>
      <c r="OB104" s="219"/>
      <c r="OC104" s="219"/>
      <c r="OD104" s="219"/>
      <c r="OE104" s="219"/>
      <c r="OF104" s="219"/>
      <c r="OG104" s="219"/>
      <c r="OH104" s="219"/>
      <c r="OI104" s="219"/>
      <c r="OJ104" s="219"/>
      <c r="OK104" s="219"/>
      <c r="OL104" s="219"/>
      <c r="OM104" s="219"/>
      <c r="ON104" s="219"/>
      <c r="OO104" s="219"/>
      <c r="OP104" s="219"/>
      <c r="OQ104" s="219"/>
      <c r="OR104" s="219"/>
      <c r="OS104" s="219"/>
      <c r="OT104" s="219"/>
      <c r="OU104" s="219"/>
      <c r="OV104" s="219"/>
      <c r="OW104" s="219"/>
      <c r="OX104" s="219"/>
      <c r="OY104" s="219"/>
      <c r="OZ104" s="219"/>
      <c r="PA104" s="219"/>
      <c r="PB104" s="219"/>
      <c r="PC104" s="219"/>
      <c r="PD104" s="219"/>
      <c r="PE104" s="219"/>
      <c r="PF104" s="219"/>
      <c r="PG104" s="219"/>
      <c r="PH104" s="219"/>
      <c r="PI104" s="219"/>
      <c r="PJ104" s="219"/>
      <c r="PK104" s="219"/>
      <c r="PL104" s="219"/>
      <c r="PM104" s="219"/>
      <c r="PN104" s="219"/>
      <c r="PO104" s="219"/>
      <c r="PP104" s="219"/>
      <c r="PQ104" s="219"/>
      <c r="PR104" s="219"/>
      <c r="PS104" s="219"/>
      <c r="PT104" s="219"/>
      <c r="PU104" s="219"/>
      <c r="PV104" s="219"/>
      <c r="PW104" s="219"/>
      <c r="PX104" s="219"/>
      <c r="PY104" s="219"/>
      <c r="PZ104" s="219"/>
      <c r="QA104" s="219"/>
      <c r="QB104" s="219"/>
      <c r="QC104" s="219"/>
      <c r="QD104" s="219"/>
      <c r="QE104" s="219"/>
      <c r="QF104" s="219"/>
      <c r="QG104" s="219"/>
      <c r="QH104" s="219"/>
      <c r="QI104" s="219"/>
      <c r="QJ104" s="219"/>
      <c r="QK104" s="219"/>
      <c r="QL104" s="219"/>
      <c r="QM104" s="219"/>
      <c r="QN104" s="219"/>
      <c r="QO104" s="219"/>
      <c r="QP104" s="219"/>
      <c r="QQ104" s="219"/>
      <c r="QR104" s="219"/>
      <c r="QS104" s="219"/>
      <c r="QT104" s="219"/>
      <c r="QU104" s="219"/>
      <c r="QV104" s="219"/>
      <c r="QW104" s="219"/>
      <c r="QX104" s="219"/>
      <c r="QY104" s="219"/>
      <c r="QZ104" s="219"/>
      <c r="RA104" s="219"/>
      <c r="RB104" s="219"/>
      <c r="RC104" s="219"/>
      <c r="RD104" s="219"/>
      <c r="RE104" s="219"/>
      <c r="RF104" s="219"/>
      <c r="RG104" s="219"/>
      <c r="RH104" s="219"/>
      <c r="RI104" s="219"/>
      <c r="RJ104" s="219"/>
      <c r="RK104" s="219"/>
      <c r="RL104" s="219"/>
      <c r="RM104" s="219"/>
      <c r="RN104" s="219"/>
      <c r="RO104" s="219"/>
      <c r="RP104" s="219"/>
      <c r="RQ104" s="219"/>
      <c r="RR104" s="219"/>
      <c r="RS104" s="219"/>
      <c r="RT104" s="219"/>
      <c r="RU104" s="219"/>
      <c r="RV104" s="219"/>
      <c r="RW104" s="219"/>
      <c r="RX104" s="219"/>
      <c r="RY104" s="219"/>
      <c r="RZ104" s="219"/>
      <c r="SA104" s="219"/>
      <c r="SB104" s="219"/>
      <c r="SC104" s="219"/>
      <c r="SD104" s="219"/>
      <c r="SE104" s="219"/>
      <c r="SF104" s="219"/>
      <c r="SG104" s="219"/>
      <c r="SH104" s="219"/>
      <c r="SI104" s="219"/>
      <c r="SJ104" s="219"/>
      <c r="SK104" s="219"/>
      <c r="SL104" s="219"/>
      <c r="SM104" s="219"/>
      <c r="SN104" s="219"/>
      <c r="SO104" s="219"/>
      <c r="SP104" s="219"/>
      <c r="SQ104" s="219"/>
      <c r="SR104" s="219"/>
      <c r="SS104" s="219"/>
      <c r="ST104" s="219"/>
      <c r="SU104" s="219"/>
      <c r="SV104" s="219"/>
      <c r="SW104" s="219"/>
      <c r="SX104" s="219"/>
      <c r="SY104" s="219"/>
      <c r="SZ104" s="219"/>
      <c r="TA104" s="219"/>
      <c r="TB104" s="219"/>
      <c r="TC104" s="219"/>
      <c r="TD104" s="219"/>
      <c r="TE104" s="219"/>
      <c r="TF104" s="219"/>
      <c r="TG104" s="219"/>
      <c r="TH104" s="219"/>
      <c r="TI104" s="219"/>
      <c r="TJ104" s="219"/>
      <c r="TK104" s="219"/>
      <c r="TL104" s="219"/>
      <c r="TM104" s="219"/>
      <c r="TN104" s="219"/>
      <c r="TO104" s="219"/>
      <c r="TP104" s="219"/>
      <c r="TQ104" s="219"/>
      <c r="TR104" s="219"/>
      <c r="TS104" s="219"/>
      <c r="TT104" s="219"/>
      <c r="TU104" s="219"/>
      <c r="TV104" s="219"/>
      <c r="TW104" s="219"/>
      <c r="TX104" s="219"/>
      <c r="TY104" s="219"/>
      <c r="TZ104" s="219"/>
      <c r="UA104" s="219"/>
      <c r="UB104" s="219"/>
      <c r="UC104" s="219"/>
      <c r="UD104" s="219"/>
      <c r="UE104" s="219"/>
      <c r="UF104" s="219"/>
      <c r="UG104" s="219"/>
      <c r="UH104" s="219"/>
      <c r="UI104" s="219"/>
      <c r="UJ104" s="219"/>
      <c r="UK104" s="219"/>
      <c r="UL104" s="219"/>
      <c r="UM104" s="219"/>
      <c r="UN104" s="219"/>
      <c r="UO104" s="219"/>
      <c r="UP104" s="219"/>
      <c r="UQ104" s="219"/>
      <c r="UR104" s="219"/>
      <c r="US104" s="219"/>
      <c r="UT104" s="219"/>
      <c r="UU104" s="219"/>
      <c r="UV104" s="219"/>
      <c r="UW104" s="219"/>
      <c r="UX104" s="219"/>
      <c r="UY104" s="219"/>
      <c r="UZ104" s="219"/>
      <c r="VA104" s="219"/>
      <c r="VB104" s="219"/>
      <c r="VC104" s="219"/>
      <c r="VD104" s="219"/>
      <c r="VE104" s="219"/>
      <c r="VF104" s="219"/>
      <c r="VG104" s="219"/>
      <c r="VH104" s="219"/>
      <c r="VI104" s="219"/>
      <c r="VJ104" s="219"/>
      <c r="VK104" s="219"/>
      <c r="VL104" s="219"/>
      <c r="VM104" s="219"/>
      <c r="VN104" s="219"/>
      <c r="VO104" s="219"/>
      <c r="VP104" s="219"/>
      <c r="VQ104" s="219"/>
      <c r="VR104" s="219"/>
      <c r="VS104" s="219"/>
      <c r="VT104" s="219"/>
      <c r="VU104" s="219"/>
      <c r="VV104" s="219"/>
      <c r="VW104" s="219"/>
      <c r="VX104" s="219"/>
      <c r="VY104" s="219"/>
      <c r="VZ104" s="219"/>
      <c r="WA104" s="219"/>
      <c r="WB104" s="219"/>
      <c r="WC104" s="219"/>
      <c r="WD104" s="219"/>
      <c r="WE104" s="219"/>
      <c r="WF104" s="219"/>
      <c r="WG104" s="219"/>
      <c r="WH104" s="219"/>
      <c r="WI104" s="219"/>
      <c r="WJ104" s="219"/>
      <c r="WK104" s="219"/>
      <c r="WL104" s="219"/>
      <c r="WM104" s="219"/>
      <c r="WN104" s="219"/>
      <c r="WO104" s="219"/>
      <c r="WP104" s="219"/>
      <c r="WQ104" s="219"/>
      <c r="WR104" s="219"/>
      <c r="WS104" s="219"/>
      <c r="WT104" s="219"/>
      <c r="WU104" s="219"/>
      <c r="WV104" s="219"/>
      <c r="WW104" s="219"/>
      <c r="WX104" s="219"/>
      <c r="WY104" s="219"/>
      <c r="WZ104" s="219"/>
      <c r="XA104" s="219"/>
      <c r="XB104" s="219"/>
      <c r="XC104" s="219"/>
      <c r="XD104" s="219"/>
      <c r="XE104" s="219"/>
      <c r="XF104" s="219"/>
      <c r="XG104" s="219"/>
      <c r="XH104" s="219"/>
      <c r="XI104" s="219"/>
      <c r="XJ104" s="219"/>
      <c r="XK104" s="219"/>
      <c r="XL104" s="219"/>
      <c r="XM104" s="219"/>
      <c r="XN104" s="219"/>
      <c r="XO104" s="219"/>
      <c r="XP104" s="219"/>
      <c r="XQ104" s="219"/>
      <c r="XR104" s="219"/>
      <c r="XS104" s="219"/>
      <c r="XT104" s="219"/>
      <c r="XU104" s="219"/>
      <c r="XV104" s="219"/>
      <c r="XW104" s="219"/>
      <c r="XX104" s="219"/>
      <c r="XY104" s="219"/>
      <c r="XZ104" s="219"/>
      <c r="YA104" s="219"/>
      <c r="YB104" s="219"/>
      <c r="YC104" s="219"/>
      <c r="YD104" s="219"/>
      <c r="YE104" s="219"/>
      <c r="YF104" s="219"/>
      <c r="YG104" s="219"/>
      <c r="YH104" s="219"/>
      <c r="YI104" s="219"/>
      <c r="YJ104" s="219"/>
      <c r="YK104" s="219"/>
      <c r="YL104" s="219"/>
      <c r="YM104" s="219"/>
      <c r="YN104" s="219"/>
      <c r="YO104" s="219"/>
      <c r="YP104" s="219"/>
      <c r="YQ104" s="219"/>
      <c r="YR104" s="219"/>
      <c r="YS104" s="219"/>
      <c r="YT104" s="219"/>
      <c r="YU104" s="219"/>
      <c r="YV104" s="219"/>
      <c r="YW104" s="219"/>
      <c r="YX104" s="219"/>
      <c r="YY104" s="219"/>
      <c r="YZ104" s="219"/>
      <c r="ZA104" s="219"/>
      <c r="ZB104" s="219"/>
      <c r="ZC104" s="219"/>
      <c r="ZD104" s="219"/>
      <c r="ZE104" s="219"/>
      <c r="ZF104" s="219"/>
      <c r="ZG104" s="219"/>
      <c r="ZH104" s="219"/>
      <c r="ZI104" s="219"/>
      <c r="ZJ104" s="219"/>
      <c r="ZK104" s="219"/>
      <c r="ZL104" s="219"/>
      <c r="ZM104" s="219"/>
      <c r="ZN104" s="219"/>
      <c r="ZO104" s="219"/>
      <c r="ZP104" s="219"/>
      <c r="ZQ104" s="219"/>
      <c r="ZR104" s="219"/>
      <c r="ZS104" s="219"/>
      <c r="ZT104" s="219"/>
      <c r="ZU104" s="219"/>
      <c r="ZV104" s="219"/>
      <c r="ZW104" s="219"/>
      <c r="ZX104" s="219"/>
      <c r="ZY104" s="219"/>
      <c r="ZZ104" s="219"/>
      <c r="AAA104" s="219"/>
      <c r="AAB104" s="219"/>
      <c r="AAC104" s="219"/>
      <c r="AAD104" s="219"/>
      <c r="AAE104" s="219"/>
      <c r="AAF104" s="219"/>
      <c r="AAG104" s="219"/>
      <c r="AAH104" s="219"/>
      <c r="AAI104" s="219"/>
      <c r="AAJ104" s="219"/>
      <c r="AAK104" s="219"/>
      <c r="AAL104" s="219"/>
      <c r="AAM104" s="219"/>
      <c r="AAN104" s="219"/>
      <c r="AAO104" s="219"/>
      <c r="AAP104" s="219"/>
      <c r="AAQ104" s="219"/>
      <c r="AAR104" s="219"/>
      <c r="AAS104" s="219"/>
      <c r="AAT104" s="219"/>
      <c r="AAU104" s="219"/>
      <c r="AAV104" s="219"/>
      <c r="AAW104" s="219"/>
      <c r="AAX104" s="219"/>
      <c r="AAY104" s="219"/>
      <c r="AAZ104" s="219"/>
      <c r="ABA104" s="219"/>
      <c r="ABB104" s="219"/>
      <c r="ABC104" s="219"/>
      <c r="ABD104" s="219"/>
      <c r="ABE104" s="219"/>
      <c r="ABF104" s="219"/>
      <c r="ABG104" s="219"/>
      <c r="ABH104" s="219"/>
      <c r="ABI104" s="219"/>
      <c r="ABJ104" s="219"/>
      <c r="ABK104" s="219"/>
      <c r="ABL104" s="219"/>
      <c r="ABM104" s="219"/>
      <c r="ABN104" s="219"/>
      <c r="ABO104" s="219"/>
      <c r="ABP104" s="219"/>
      <c r="ABQ104" s="219"/>
      <c r="ABR104" s="219"/>
      <c r="ABS104" s="219"/>
      <c r="ABT104" s="219"/>
      <c r="ABU104" s="219"/>
      <c r="ABV104" s="219"/>
      <c r="ABW104" s="219"/>
      <c r="ABX104" s="219"/>
      <c r="ABY104" s="219"/>
      <c r="ABZ104" s="219"/>
      <c r="ACA104" s="219"/>
      <c r="ACB104" s="219"/>
      <c r="ACC104" s="219"/>
      <c r="ACD104" s="219"/>
      <c r="ACE104" s="219"/>
      <c r="ACF104" s="219"/>
      <c r="ACG104" s="219"/>
      <c r="ACH104" s="219"/>
      <c r="ACI104" s="219"/>
      <c r="ACJ104" s="219"/>
      <c r="ACK104" s="219"/>
      <c r="ACL104" s="219"/>
      <c r="ACM104" s="219"/>
      <c r="ACN104" s="219"/>
      <c r="ACO104" s="219"/>
      <c r="ACP104" s="219"/>
      <c r="ACQ104" s="219"/>
      <c r="ACR104" s="219"/>
      <c r="ACS104" s="219"/>
      <c r="ACT104" s="219"/>
      <c r="ACU104" s="219"/>
      <c r="ACV104" s="219"/>
      <c r="ACW104" s="219"/>
      <c r="ACX104" s="219"/>
      <c r="ACY104" s="219"/>
      <c r="ACZ104" s="219"/>
      <c r="ADA104" s="219"/>
      <c r="ADB104" s="219"/>
      <c r="ADC104" s="219"/>
      <c r="ADD104" s="219"/>
      <c r="ADE104" s="219"/>
      <c r="ADF104" s="219"/>
      <c r="ADG104" s="219"/>
      <c r="ADH104" s="219"/>
      <c r="ADI104" s="219"/>
      <c r="ADJ104" s="219"/>
      <c r="ADK104" s="219"/>
      <c r="ADL104" s="219"/>
      <c r="ADM104" s="219"/>
      <c r="ADN104" s="219"/>
      <c r="ADO104" s="219"/>
      <c r="ADP104" s="219"/>
      <c r="ADQ104" s="219"/>
      <c r="ADR104" s="219"/>
      <c r="ADS104" s="219"/>
      <c r="ADT104" s="219"/>
      <c r="ADU104" s="219"/>
      <c r="ADV104" s="219"/>
      <c r="ADW104" s="219"/>
      <c r="ADX104" s="219"/>
      <c r="ADY104" s="219"/>
      <c r="ADZ104" s="219"/>
      <c r="AEA104" s="219"/>
      <c r="AEB104" s="219"/>
      <c r="AEC104" s="219"/>
      <c r="AED104" s="219"/>
      <c r="AEE104" s="219"/>
      <c r="AEF104" s="219"/>
      <c r="AEG104" s="219"/>
      <c r="AEH104" s="219"/>
      <c r="AEI104" s="219"/>
      <c r="AEJ104" s="219"/>
      <c r="AEK104" s="219"/>
      <c r="AEL104" s="219"/>
      <c r="AEM104" s="219"/>
      <c r="AEN104" s="219"/>
      <c r="AEO104" s="219"/>
      <c r="AEP104" s="219"/>
      <c r="AEQ104" s="219"/>
      <c r="AER104" s="219"/>
      <c r="AES104" s="219"/>
      <c r="AET104" s="219"/>
      <c r="AEU104" s="219"/>
      <c r="AEV104" s="219"/>
      <c r="AEW104" s="219"/>
      <c r="AEX104" s="219"/>
      <c r="AEY104" s="219"/>
      <c r="AEZ104" s="219"/>
      <c r="AFA104" s="219"/>
      <c r="AFB104" s="219"/>
      <c r="AFC104" s="219"/>
      <c r="AFD104" s="219"/>
      <c r="AFE104" s="219"/>
      <c r="AFF104" s="219"/>
      <c r="AFG104" s="219"/>
      <c r="AFH104" s="219"/>
      <c r="AFI104" s="219"/>
      <c r="AFJ104" s="219"/>
      <c r="AFK104" s="219"/>
      <c r="AFL104" s="219"/>
      <c r="AFM104" s="219"/>
      <c r="AFN104" s="219"/>
      <c r="AFO104" s="219"/>
      <c r="AFP104" s="219"/>
      <c r="AFQ104" s="219"/>
      <c r="AFR104" s="219"/>
      <c r="AFS104" s="219"/>
      <c r="AFT104" s="219"/>
      <c r="AFU104" s="219"/>
      <c r="AFV104" s="219"/>
      <c r="AFW104" s="219"/>
      <c r="AFX104" s="219"/>
      <c r="AFY104" s="219"/>
      <c r="AFZ104" s="219"/>
      <c r="AGA104" s="219"/>
      <c r="AGB104" s="219"/>
      <c r="AGC104" s="219"/>
      <c r="AGD104" s="219"/>
      <c r="AGE104" s="219"/>
      <c r="AGF104" s="219"/>
      <c r="AGG104" s="219"/>
      <c r="AGH104" s="219"/>
      <c r="AGI104" s="219"/>
      <c r="AGJ104" s="219"/>
      <c r="AGK104" s="219"/>
      <c r="AGL104" s="219"/>
      <c r="AGM104" s="219"/>
      <c r="AGN104" s="219"/>
      <c r="AGO104" s="219"/>
      <c r="AGP104" s="219"/>
      <c r="AGQ104" s="219"/>
      <c r="AGR104" s="219"/>
      <c r="AGS104" s="219"/>
      <c r="AGT104" s="219"/>
      <c r="AGU104" s="219"/>
      <c r="AGV104" s="219"/>
      <c r="AGW104" s="219"/>
      <c r="AGX104" s="219"/>
      <c r="AGY104" s="219"/>
      <c r="AGZ104" s="219"/>
      <c r="AHA104" s="219"/>
      <c r="AHB104" s="219"/>
      <c r="AHC104" s="219"/>
      <c r="AHD104" s="219"/>
      <c r="AHE104" s="219"/>
      <c r="AHF104" s="219"/>
      <c r="AHG104" s="219"/>
      <c r="AHH104" s="219"/>
      <c r="AHI104" s="219"/>
      <c r="AHJ104" s="219"/>
      <c r="AHK104" s="219"/>
      <c r="AHL104" s="219"/>
      <c r="AHM104" s="219"/>
      <c r="AHN104" s="219"/>
      <c r="AHO104" s="219"/>
      <c r="AHP104" s="219"/>
      <c r="AHQ104" s="219"/>
      <c r="AHR104" s="219"/>
      <c r="AHS104" s="219"/>
      <c r="AHT104" s="219"/>
      <c r="AHU104" s="219"/>
      <c r="AHV104" s="219"/>
      <c r="AHW104" s="219"/>
      <c r="AHX104" s="219"/>
      <c r="AHY104" s="219"/>
      <c r="AHZ104" s="219"/>
      <c r="AIA104" s="219"/>
      <c r="AIB104" s="219"/>
      <c r="AIC104" s="219"/>
      <c r="AID104" s="219"/>
      <c r="AIE104" s="219"/>
      <c r="AIF104" s="219"/>
      <c r="AIG104" s="219"/>
      <c r="AIH104" s="219"/>
      <c r="AII104" s="219"/>
      <c r="AIJ104" s="219"/>
      <c r="AIK104" s="219"/>
      <c r="AIL104" s="219"/>
      <c r="AIM104" s="219"/>
      <c r="AIN104" s="219"/>
      <c r="AIO104" s="219"/>
      <c r="AIP104" s="219"/>
      <c r="AIQ104" s="219"/>
      <c r="AIR104" s="219"/>
      <c r="AIS104" s="219"/>
      <c r="AIT104" s="219"/>
      <c r="AIU104" s="219"/>
      <c r="AIV104" s="219"/>
      <c r="AIW104" s="219"/>
      <c r="AIX104" s="219"/>
      <c r="AIY104" s="219"/>
      <c r="AIZ104" s="219"/>
      <c r="AJA104" s="219"/>
      <c r="AJB104" s="219"/>
      <c r="AJC104" s="219"/>
      <c r="AJD104" s="219"/>
      <c r="AJE104" s="219"/>
      <c r="AJF104" s="219"/>
      <c r="AJG104" s="219"/>
      <c r="AJH104" s="219"/>
      <c r="AJI104" s="219"/>
      <c r="AJJ104" s="219"/>
      <c r="AJK104" s="219"/>
      <c r="AJL104" s="219"/>
      <c r="AJM104" s="219"/>
      <c r="AJN104" s="219"/>
      <c r="AJO104" s="219"/>
      <c r="AJP104" s="219"/>
      <c r="AJQ104" s="219"/>
      <c r="AJR104" s="219"/>
      <c r="AJS104" s="219"/>
      <c r="AJT104" s="219"/>
      <c r="AJU104" s="219"/>
      <c r="AJV104" s="219"/>
      <c r="AJW104" s="219"/>
      <c r="AJX104" s="219"/>
      <c r="AJY104" s="219"/>
      <c r="AJZ104" s="219"/>
      <c r="AKA104" s="219"/>
      <c r="AKB104" s="219"/>
      <c r="AKC104" s="219"/>
      <c r="AKD104" s="219"/>
      <c r="AKE104" s="219"/>
      <c r="AKF104" s="219"/>
      <c r="AKG104" s="219"/>
      <c r="AKH104" s="219"/>
      <c r="AKI104" s="219"/>
      <c r="AKJ104" s="219"/>
      <c r="AKK104" s="219"/>
      <c r="AKL104" s="219"/>
      <c r="AKM104" s="219"/>
      <c r="AKN104" s="219"/>
      <c r="AKO104" s="219"/>
      <c r="AKP104" s="219"/>
      <c r="AKQ104" s="219"/>
      <c r="AKR104" s="219"/>
      <c r="AKS104" s="219"/>
      <c r="AKT104" s="219"/>
      <c r="AKU104" s="219"/>
      <c r="AKV104" s="219"/>
      <c r="AKW104" s="219"/>
      <c r="AKX104" s="219"/>
      <c r="AKY104" s="219"/>
      <c r="AKZ104" s="219"/>
      <c r="ALA104" s="219"/>
      <c r="ALB104" s="219"/>
      <c r="ALC104" s="219"/>
      <c r="ALD104" s="219"/>
      <c r="ALE104" s="219"/>
      <c r="ALF104" s="219"/>
      <c r="ALG104" s="219"/>
      <c r="ALH104" s="219"/>
      <c r="ALI104" s="219"/>
      <c r="ALJ104" s="219"/>
      <c r="ALK104" s="219"/>
      <c r="ALL104" s="219"/>
      <c r="ALM104" s="219"/>
      <c r="ALN104" s="219"/>
      <c r="ALO104" s="219"/>
      <c r="ALP104" s="219"/>
      <c r="ALQ104" s="219"/>
      <c r="ALR104" s="219"/>
      <c r="ALS104" s="219"/>
      <c r="ALT104" s="219"/>
      <c r="ALU104" s="219"/>
      <c r="ALV104" s="219"/>
      <c r="ALW104" s="219"/>
      <c r="ALX104" s="219"/>
      <c r="ALY104" s="219"/>
      <c r="ALZ104" s="219"/>
      <c r="AMA104" s="219"/>
      <c r="AMB104" s="219"/>
      <c r="AMC104" s="219"/>
      <c r="AMD104" s="219"/>
      <c r="AME104" s="219"/>
      <c r="AMF104" s="219"/>
      <c r="AMG104" s="219"/>
      <c r="AMH104" s="219"/>
      <c r="AMI104" s="219"/>
      <c r="AMJ104" s="219"/>
      <c r="AMK104" s="219"/>
      <c r="AML104" s="219"/>
      <c r="AMM104" s="219"/>
      <c r="AMN104" s="219"/>
      <c r="AMO104" s="219"/>
      <c r="AMP104" s="219"/>
      <c r="AMQ104" s="219"/>
      <c r="AMR104" s="219"/>
      <c r="AMS104" s="219"/>
      <c r="AMT104" s="219"/>
      <c r="AMU104" s="219"/>
      <c r="AMV104" s="219"/>
      <c r="AMW104" s="219"/>
      <c r="AMX104" s="219"/>
      <c r="AMY104" s="219"/>
      <c r="AMZ104" s="219"/>
      <c r="ANA104" s="219"/>
      <c r="ANB104" s="219"/>
      <c r="ANC104" s="219"/>
      <c r="AND104" s="219"/>
      <c r="ANE104" s="219"/>
      <c r="ANF104" s="219"/>
      <c r="ANG104" s="219"/>
      <c r="ANH104" s="219"/>
      <c r="ANI104" s="219"/>
      <c r="ANJ104" s="219"/>
      <c r="ANK104" s="219"/>
      <c r="ANL104" s="219"/>
      <c r="ANM104" s="219"/>
      <c r="ANN104" s="219"/>
      <c r="ANO104" s="219"/>
      <c r="ANP104" s="219"/>
      <c r="ANQ104" s="219"/>
      <c r="ANR104" s="219"/>
      <c r="ANS104" s="219"/>
      <c r="ANT104" s="219"/>
      <c r="ANU104" s="219"/>
      <c r="ANV104" s="219"/>
      <c r="ANW104" s="219"/>
      <c r="ANX104" s="219"/>
      <c r="ANY104" s="219"/>
      <c r="ANZ104" s="219"/>
      <c r="AOA104" s="219"/>
      <c r="AOB104" s="219"/>
      <c r="AOC104" s="219"/>
      <c r="AOD104" s="219"/>
      <c r="AOE104" s="219"/>
      <c r="AOF104" s="219"/>
      <c r="AOG104" s="219"/>
      <c r="AOH104" s="219"/>
      <c r="AOI104" s="219"/>
      <c r="AOJ104" s="219"/>
      <c r="AOK104" s="219"/>
      <c r="AOL104" s="219"/>
      <c r="AOM104" s="219"/>
      <c r="AON104" s="219"/>
      <c r="AOO104" s="219"/>
      <c r="AOP104" s="219"/>
      <c r="AOQ104" s="219"/>
      <c r="AOR104" s="219"/>
      <c r="AOS104" s="219"/>
      <c r="AOT104" s="219"/>
      <c r="AOU104" s="219"/>
      <c r="AOV104" s="219"/>
      <c r="AOW104" s="219"/>
      <c r="AOX104" s="219"/>
      <c r="AOY104" s="219"/>
      <c r="AOZ104" s="219"/>
      <c r="APA104" s="219"/>
      <c r="APB104" s="219"/>
      <c r="APC104" s="219"/>
      <c r="APD104" s="219"/>
      <c r="APE104" s="219"/>
      <c r="APF104" s="219"/>
      <c r="APG104" s="219"/>
      <c r="APH104" s="219"/>
      <c r="API104" s="219"/>
      <c r="APJ104" s="219"/>
      <c r="APK104" s="219"/>
      <c r="APL104" s="219"/>
      <c r="APM104" s="219"/>
      <c r="APN104" s="219"/>
      <c r="APO104" s="219"/>
      <c r="APP104" s="219"/>
      <c r="APQ104" s="219"/>
      <c r="APR104" s="219"/>
      <c r="APS104" s="219"/>
      <c r="APT104" s="219"/>
      <c r="APU104" s="219"/>
      <c r="APV104" s="219"/>
      <c r="APW104" s="219"/>
      <c r="APX104" s="219"/>
      <c r="APY104" s="219"/>
      <c r="APZ104" s="219"/>
      <c r="AQA104" s="219"/>
      <c r="AQB104" s="219"/>
      <c r="AQC104" s="219"/>
      <c r="AQD104" s="219"/>
      <c r="AQE104" s="219"/>
      <c r="AQF104" s="219"/>
      <c r="AQG104" s="219"/>
      <c r="AQH104" s="219"/>
      <c r="AQI104" s="219"/>
      <c r="AQJ104" s="219"/>
      <c r="AQK104" s="219"/>
      <c r="AQL104" s="219"/>
      <c r="AQM104" s="219"/>
      <c r="AQN104" s="219"/>
      <c r="AQO104" s="219"/>
      <c r="AQP104" s="219"/>
      <c r="AQQ104" s="219"/>
      <c r="AQR104" s="219"/>
      <c r="AQS104" s="219"/>
      <c r="AQT104" s="219"/>
      <c r="AQU104" s="219"/>
      <c r="AQV104" s="219"/>
      <c r="AQW104" s="219"/>
      <c r="AQX104" s="219"/>
      <c r="AQY104" s="219"/>
      <c r="AQZ104" s="219"/>
      <c r="ARA104" s="219"/>
      <c r="ARB104" s="219"/>
      <c r="ARC104" s="219"/>
      <c r="ARD104" s="219"/>
      <c r="ARE104" s="219"/>
      <c r="ARF104" s="219"/>
      <c r="ARG104" s="219"/>
      <c r="ARH104" s="219"/>
      <c r="ARI104" s="219"/>
      <c r="ARJ104" s="219"/>
      <c r="ARK104" s="219"/>
      <c r="ARL104" s="219"/>
      <c r="ARM104" s="219"/>
      <c r="ARN104" s="219"/>
      <c r="ARO104" s="219"/>
      <c r="ARP104" s="219"/>
      <c r="ARQ104" s="219"/>
      <c r="ARR104" s="219"/>
      <c r="ARS104" s="219"/>
      <c r="ART104" s="219"/>
      <c r="ARU104" s="219"/>
      <c r="ARV104" s="219"/>
      <c r="ARW104" s="219"/>
      <c r="ARX104" s="219"/>
      <c r="ARY104" s="219"/>
      <c r="ARZ104" s="219"/>
      <c r="ASA104" s="219"/>
      <c r="ASB104" s="219"/>
      <c r="ASC104" s="219"/>
      <c r="ASD104" s="219"/>
      <c r="ASE104" s="219"/>
      <c r="ASF104" s="219"/>
      <c r="ASG104" s="219"/>
      <c r="ASH104" s="219"/>
      <c r="ASI104" s="219"/>
      <c r="ASJ104" s="219"/>
      <c r="ASK104" s="219"/>
      <c r="ASL104" s="219"/>
      <c r="ASM104" s="219"/>
      <c r="ASN104" s="219"/>
      <c r="ASO104" s="219"/>
      <c r="ASP104" s="219"/>
      <c r="ASQ104" s="219"/>
      <c r="ASR104" s="219"/>
      <c r="ASS104" s="219"/>
      <c r="AST104" s="219"/>
      <c r="ASU104" s="219"/>
      <c r="ASV104" s="219"/>
      <c r="ASW104" s="219"/>
      <c r="ASX104" s="219"/>
      <c r="ASY104" s="219"/>
      <c r="ASZ104" s="219"/>
      <c r="ATA104" s="219"/>
      <c r="ATB104" s="219"/>
      <c r="ATC104" s="219"/>
      <c r="ATD104" s="219"/>
      <c r="ATE104" s="219"/>
      <c r="ATF104" s="219"/>
      <c r="ATG104" s="219"/>
      <c r="ATH104" s="219"/>
      <c r="ATI104" s="219"/>
      <c r="ATJ104" s="219"/>
      <c r="ATK104" s="219"/>
      <c r="ATL104" s="219"/>
      <c r="ATM104" s="219"/>
      <c r="ATN104" s="219"/>
      <c r="ATO104" s="219"/>
      <c r="ATP104" s="219"/>
      <c r="ATQ104" s="219"/>
      <c r="ATR104" s="219"/>
      <c r="ATS104" s="219"/>
      <c r="ATT104" s="219"/>
      <c r="ATU104" s="219"/>
      <c r="ATV104" s="219"/>
      <c r="ATW104" s="219"/>
      <c r="ATX104" s="219"/>
      <c r="ATY104" s="219"/>
      <c r="ATZ104" s="219"/>
      <c r="AUA104" s="219"/>
      <c r="AUB104" s="219"/>
      <c r="AUC104" s="219"/>
      <c r="AUD104" s="219"/>
      <c r="AUE104" s="219"/>
      <c r="AUF104" s="219"/>
      <c r="AUG104" s="219"/>
      <c r="AUH104" s="219"/>
      <c r="AUI104" s="219"/>
      <c r="AUJ104" s="219"/>
      <c r="AUK104" s="219"/>
      <c r="AUL104" s="219"/>
      <c r="AUM104" s="219"/>
      <c r="AUN104" s="219"/>
      <c r="AUO104" s="219"/>
      <c r="AUP104" s="219"/>
      <c r="AUQ104" s="219"/>
      <c r="AUR104" s="219"/>
      <c r="AUS104" s="219"/>
      <c r="AUT104" s="219"/>
      <c r="AUU104" s="219"/>
      <c r="AUV104" s="219"/>
      <c r="AUW104" s="219"/>
      <c r="AUX104" s="219"/>
      <c r="AUY104" s="219"/>
      <c r="AUZ104" s="219"/>
      <c r="AVA104" s="219"/>
      <c r="AVB104" s="219"/>
      <c r="AVC104" s="219"/>
      <c r="AVD104" s="219"/>
      <c r="AVE104" s="219"/>
      <c r="AVF104" s="219"/>
      <c r="AVG104" s="219"/>
      <c r="AVH104" s="219"/>
      <c r="AVI104" s="219"/>
      <c r="AVJ104" s="219"/>
      <c r="AVK104" s="219"/>
      <c r="AVL104" s="219"/>
      <c r="AVM104" s="219"/>
      <c r="AVN104" s="219"/>
      <c r="AVO104" s="219"/>
      <c r="AVP104" s="219"/>
      <c r="AVQ104" s="219"/>
      <c r="AVR104" s="219"/>
      <c r="AVS104" s="219"/>
      <c r="AVT104" s="219"/>
      <c r="AVU104" s="219"/>
      <c r="AVV104" s="219"/>
      <c r="AVW104" s="219"/>
      <c r="AVX104" s="219"/>
      <c r="AVY104" s="219"/>
      <c r="AVZ104" s="219"/>
      <c r="AWA104" s="219"/>
      <c r="AWB104" s="219"/>
      <c r="AWC104" s="219"/>
      <c r="AWD104" s="219"/>
      <c r="AWE104" s="219"/>
      <c r="AWF104" s="219"/>
      <c r="AWG104" s="219"/>
      <c r="AWH104" s="219"/>
      <c r="AWI104" s="219"/>
      <c r="AWJ104" s="219"/>
      <c r="AWK104" s="219"/>
      <c r="AWL104" s="219"/>
      <c r="AWM104" s="219"/>
      <c r="AWN104" s="219"/>
      <c r="AWO104" s="219"/>
      <c r="AWP104" s="219"/>
      <c r="AWQ104" s="219"/>
      <c r="AWR104" s="219"/>
      <c r="AWS104" s="219"/>
      <c r="AWT104" s="219"/>
      <c r="AWU104" s="219"/>
      <c r="AWV104" s="219"/>
      <c r="AWW104" s="219"/>
      <c r="AWX104" s="219"/>
      <c r="AWY104" s="219"/>
      <c r="AWZ104" s="219"/>
      <c r="AXA104" s="219"/>
      <c r="AXB104" s="219"/>
      <c r="AXC104" s="219"/>
      <c r="AXD104" s="219"/>
      <c r="AXE104" s="219"/>
      <c r="AXF104" s="219"/>
      <c r="AXG104" s="219"/>
      <c r="AXH104" s="219"/>
      <c r="AXI104" s="219"/>
      <c r="AXJ104" s="219"/>
      <c r="AXK104" s="219"/>
      <c r="AXL104" s="219"/>
      <c r="AXM104" s="219"/>
      <c r="AXN104" s="219"/>
      <c r="AXO104" s="219"/>
      <c r="AXP104" s="219"/>
      <c r="AXQ104" s="219"/>
      <c r="AXR104" s="219"/>
      <c r="AXS104" s="219"/>
      <c r="AXT104" s="219"/>
      <c r="AXU104" s="219"/>
      <c r="AXV104" s="219"/>
      <c r="AXW104" s="219"/>
      <c r="AXX104" s="219"/>
      <c r="AXY104" s="219"/>
      <c r="AXZ104" s="219"/>
      <c r="AYA104" s="219"/>
      <c r="AYB104" s="219"/>
      <c r="AYC104" s="219"/>
      <c r="AYD104" s="219"/>
      <c r="AYE104" s="219"/>
      <c r="AYF104" s="219"/>
      <c r="AYG104" s="219"/>
      <c r="AYH104" s="219"/>
      <c r="AYI104" s="219"/>
      <c r="AYJ104" s="219"/>
      <c r="AYK104" s="219"/>
      <c r="AYL104" s="219"/>
      <c r="AYM104" s="219"/>
      <c r="AYN104" s="219"/>
      <c r="AYO104" s="219"/>
      <c r="AYP104" s="219"/>
      <c r="AYQ104" s="219"/>
      <c r="AYR104" s="219"/>
      <c r="AYS104" s="219"/>
      <c r="AYT104" s="219"/>
      <c r="AYU104" s="219"/>
      <c r="AYV104" s="219"/>
      <c r="AYW104" s="219"/>
      <c r="AYX104" s="219"/>
      <c r="AYY104" s="219"/>
      <c r="AYZ104" s="219"/>
      <c r="AZA104" s="219"/>
      <c r="AZB104" s="219"/>
      <c r="AZC104" s="219"/>
      <c r="AZD104" s="219"/>
      <c r="AZE104" s="219"/>
      <c r="AZF104" s="219"/>
      <c r="AZG104" s="219"/>
      <c r="AZH104" s="219"/>
      <c r="AZI104" s="219"/>
      <c r="AZJ104" s="219"/>
      <c r="AZK104" s="219"/>
      <c r="AZL104" s="219"/>
      <c r="AZM104" s="219"/>
      <c r="AZN104" s="219"/>
      <c r="AZO104" s="219"/>
      <c r="AZP104" s="219"/>
      <c r="AZQ104" s="219"/>
      <c r="AZR104" s="219"/>
      <c r="AZS104" s="219"/>
      <c r="AZT104" s="219"/>
      <c r="AZU104" s="219"/>
      <c r="AZV104" s="219"/>
      <c r="AZW104" s="219"/>
      <c r="AZX104" s="219"/>
      <c r="AZY104" s="219"/>
      <c r="AZZ104" s="219"/>
      <c r="BAA104" s="219"/>
      <c r="BAB104" s="219"/>
      <c r="BAC104" s="219"/>
      <c r="BAD104" s="219"/>
      <c r="BAE104" s="219"/>
      <c r="BAF104" s="219"/>
      <c r="BAG104" s="219"/>
      <c r="BAH104" s="219"/>
      <c r="BAI104" s="219"/>
      <c r="BAJ104" s="219"/>
      <c r="BAK104" s="219"/>
      <c r="BAL104" s="219"/>
      <c r="BAM104" s="219"/>
      <c r="BAN104" s="219"/>
      <c r="BAO104" s="219"/>
      <c r="BAP104" s="219"/>
      <c r="BAQ104" s="219"/>
      <c r="BAR104" s="219"/>
      <c r="BAS104" s="219"/>
      <c r="BAT104" s="219"/>
      <c r="BAU104" s="219"/>
      <c r="BAV104" s="219"/>
      <c r="BAW104" s="219"/>
      <c r="BAX104" s="219"/>
      <c r="BAY104" s="219"/>
      <c r="BAZ104" s="219"/>
      <c r="BBA104" s="219"/>
      <c r="BBB104" s="219"/>
      <c r="BBC104" s="219"/>
      <c r="BBD104" s="219"/>
      <c r="BBE104" s="219"/>
      <c r="BBF104" s="219"/>
      <c r="BBG104" s="219"/>
      <c r="BBH104" s="219"/>
      <c r="BBI104" s="219"/>
      <c r="BBJ104" s="219"/>
      <c r="BBK104" s="219"/>
      <c r="BBL104" s="219"/>
      <c r="BBM104" s="219"/>
      <c r="BBN104" s="219"/>
      <c r="BBO104" s="219"/>
      <c r="BBP104" s="219"/>
      <c r="BBQ104" s="219"/>
      <c r="BBR104" s="219"/>
      <c r="BBS104" s="219"/>
      <c r="BBT104" s="219"/>
      <c r="BBU104" s="219"/>
      <c r="BBV104" s="219"/>
      <c r="BBW104" s="219"/>
      <c r="BBX104" s="219"/>
      <c r="BBY104" s="219"/>
      <c r="BBZ104" s="219"/>
      <c r="BCA104" s="219"/>
      <c r="BCB104" s="219"/>
      <c r="BCC104" s="219"/>
      <c r="BCD104" s="219"/>
      <c r="BCE104" s="219"/>
      <c r="BCF104" s="219"/>
      <c r="BCG104" s="219"/>
      <c r="BCH104" s="219"/>
      <c r="BCI104" s="219"/>
      <c r="BCJ104" s="219"/>
      <c r="BCK104" s="219"/>
      <c r="BCL104" s="219"/>
      <c r="BCM104" s="219"/>
      <c r="BCN104" s="219"/>
      <c r="BCO104" s="219"/>
      <c r="BCP104" s="219"/>
      <c r="BCQ104" s="219"/>
      <c r="BCR104" s="219"/>
      <c r="BCS104" s="219"/>
      <c r="BCT104" s="219"/>
      <c r="BCU104" s="219"/>
      <c r="BCV104" s="219"/>
      <c r="BCW104" s="219"/>
      <c r="BCX104" s="219"/>
      <c r="BCY104" s="219"/>
      <c r="BCZ104" s="219"/>
      <c r="BDA104" s="219"/>
      <c r="BDB104" s="219"/>
      <c r="BDC104" s="219"/>
      <c r="BDD104" s="219"/>
      <c r="BDE104" s="219"/>
      <c r="BDF104" s="219"/>
      <c r="BDG104" s="219"/>
      <c r="BDH104" s="219"/>
      <c r="BDI104" s="219"/>
      <c r="BDJ104" s="219"/>
      <c r="BDK104" s="219"/>
      <c r="BDL104" s="219"/>
      <c r="BDM104" s="219"/>
      <c r="BDN104" s="219"/>
      <c r="BDO104" s="219"/>
      <c r="BDP104" s="219"/>
      <c r="BDQ104" s="219"/>
      <c r="BDR104" s="219"/>
      <c r="BDS104" s="219"/>
      <c r="BDT104" s="219"/>
      <c r="BDU104" s="219"/>
      <c r="BDV104" s="219"/>
      <c r="BDW104" s="219"/>
      <c r="BDX104" s="219"/>
      <c r="BDY104" s="219"/>
      <c r="BDZ104" s="219"/>
      <c r="BEA104" s="219"/>
      <c r="BEB104" s="219"/>
      <c r="BEC104" s="219"/>
      <c r="BED104" s="219"/>
      <c r="BEE104" s="219"/>
      <c r="BEF104" s="219"/>
      <c r="BEG104" s="219"/>
      <c r="BEH104" s="219"/>
      <c r="BEI104" s="219"/>
      <c r="BEJ104" s="219"/>
      <c r="BEK104" s="219"/>
      <c r="BEL104" s="219"/>
      <c r="BEM104" s="219"/>
      <c r="BEN104" s="219"/>
      <c r="BEO104" s="219"/>
      <c r="BEP104" s="219"/>
      <c r="BEQ104" s="219"/>
      <c r="BER104" s="219"/>
      <c r="BES104" s="219"/>
      <c r="BET104" s="219"/>
      <c r="BEU104" s="219"/>
      <c r="BEV104" s="219"/>
      <c r="BEW104" s="219"/>
      <c r="BEX104" s="219"/>
      <c r="BEY104" s="219"/>
      <c r="BEZ104" s="219"/>
      <c r="BFA104" s="219"/>
      <c r="BFB104" s="219"/>
      <c r="BFC104" s="219"/>
      <c r="BFD104" s="219"/>
      <c r="BFE104" s="219"/>
      <c r="BFF104" s="219"/>
      <c r="BFG104" s="219"/>
      <c r="BFH104" s="219"/>
      <c r="BFI104" s="219"/>
      <c r="BFJ104" s="219"/>
      <c r="BFK104" s="219"/>
      <c r="BFL104" s="219"/>
      <c r="BFM104" s="219"/>
      <c r="BFN104" s="219"/>
      <c r="BFO104" s="219"/>
      <c r="BFP104" s="219"/>
      <c r="BFQ104" s="219"/>
      <c r="BFR104" s="219"/>
      <c r="BFS104" s="219"/>
      <c r="BFT104" s="219"/>
      <c r="BFU104" s="219"/>
      <c r="BFV104" s="219"/>
      <c r="BFW104" s="219"/>
      <c r="BFX104" s="219"/>
      <c r="BFY104" s="219"/>
      <c r="BFZ104" s="219"/>
      <c r="BGA104" s="219"/>
      <c r="BGB104" s="219"/>
      <c r="BGC104" s="219"/>
      <c r="BGD104" s="219"/>
      <c r="BGE104" s="219"/>
      <c r="BGF104" s="219"/>
      <c r="BGG104" s="219"/>
      <c r="BGH104" s="219"/>
      <c r="BGI104" s="219"/>
      <c r="BGJ104" s="219"/>
      <c r="BGK104" s="219"/>
      <c r="BGL104" s="219"/>
      <c r="BGM104" s="219"/>
      <c r="BGN104" s="219"/>
      <c r="BGO104" s="219"/>
      <c r="BGP104" s="219"/>
      <c r="BGQ104" s="219"/>
      <c r="BGR104" s="219"/>
      <c r="BGS104" s="219"/>
      <c r="BGT104" s="219"/>
      <c r="BGU104" s="219"/>
      <c r="BGV104" s="219"/>
      <c r="BGW104" s="219"/>
      <c r="BGX104" s="219"/>
      <c r="BGY104" s="219"/>
      <c r="BGZ104" s="219"/>
      <c r="BHA104" s="219"/>
      <c r="BHB104" s="219"/>
      <c r="BHC104" s="219"/>
      <c r="BHD104" s="219"/>
      <c r="BHE104" s="219"/>
      <c r="BHF104" s="219"/>
      <c r="BHG104" s="219"/>
      <c r="BHH104" s="219"/>
      <c r="BHI104" s="219"/>
      <c r="BHJ104" s="219"/>
      <c r="BHK104" s="219"/>
      <c r="BHL104" s="219"/>
      <c r="BHM104" s="219"/>
      <c r="BHN104" s="219"/>
      <c r="BHO104" s="219"/>
      <c r="BHP104" s="219"/>
      <c r="BHQ104" s="219"/>
      <c r="BHR104" s="219"/>
      <c r="BHS104" s="219"/>
      <c r="BHT104" s="219"/>
      <c r="BHU104" s="219"/>
      <c r="BHV104" s="219"/>
      <c r="BHW104" s="219"/>
      <c r="BHX104" s="219"/>
      <c r="BHY104" s="219"/>
      <c r="BHZ104" s="219"/>
      <c r="BIA104" s="219"/>
      <c r="BIB104" s="219"/>
      <c r="BIC104" s="219"/>
      <c r="BID104" s="219"/>
      <c r="BIE104" s="219"/>
      <c r="BIF104" s="219"/>
      <c r="BIG104" s="219"/>
      <c r="BIH104" s="219"/>
      <c r="BII104" s="219"/>
      <c r="BIJ104" s="219"/>
      <c r="BIK104" s="219"/>
      <c r="BIL104" s="219"/>
      <c r="BIM104" s="219"/>
      <c r="BIN104" s="219"/>
      <c r="BIO104" s="219"/>
      <c r="BIP104" s="219"/>
      <c r="BIQ104" s="219"/>
      <c r="BIR104" s="219"/>
      <c r="BIS104" s="219"/>
      <c r="BIT104" s="219"/>
      <c r="BIU104" s="219"/>
      <c r="BIV104" s="219"/>
      <c r="BIW104" s="219"/>
      <c r="BIX104" s="219"/>
      <c r="BIY104" s="219"/>
      <c r="BIZ104" s="219"/>
      <c r="BJA104" s="219"/>
      <c r="BJB104" s="219"/>
      <c r="BJC104" s="219"/>
      <c r="BJD104" s="219"/>
      <c r="BJE104" s="219"/>
      <c r="BJF104" s="219"/>
      <c r="BJG104" s="219"/>
      <c r="BJH104" s="219"/>
      <c r="BJI104" s="219"/>
      <c r="BJJ104" s="219"/>
      <c r="BJK104" s="219"/>
      <c r="BJL104" s="219"/>
      <c r="BJM104" s="219"/>
      <c r="BJN104" s="219"/>
      <c r="BJO104" s="219"/>
      <c r="BJP104" s="219"/>
      <c r="BJQ104" s="219"/>
      <c r="BJR104" s="219"/>
      <c r="BJS104" s="219"/>
      <c r="BJT104" s="219"/>
      <c r="BJU104" s="219"/>
      <c r="BJV104" s="219"/>
      <c r="BJW104" s="219"/>
      <c r="BJX104" s="219"/>
      <c r="BJY104" s="219"/>
      <c r="BJZ104" s="219"/>
      <c r="BKA104" s="219"/>
      <c r="BKB104" s="219"/>
      <c r="BKC104" s="219"/>
      <c r="BKD104" s="219"/>
      <c r="BKE104" s="219"/>
      <c r="BKF104" s="219"/>
      <c r="BKG104" s="219"/>
      <c r="BKH104" s="219"/>
      <c r="BKI104" s="219"/>
      <c r="BKJ104" s="219"/>
      <c r="BKK104" s="219"/>
      <c r="BKL104" s="219"/>
      <c r="BKM104" s="219"/>
      <c r="BKN104" s="219"/>
      <c r="BKO104" s="219"/>
      <c r="BKP104" s="219"/>
      <c r="BKQ104" s="219"/>
      <c r="BKR104" s="219"/>
      <c r="BKS104" s="219"/>
      <c r="BKT104" s="219"/>
      <c r="BKU104" s="219"/>
      <c r="BKV104" s="219"/>
      <c r="BKW104" s="219"/>
      <c r="BKX104" s="219"/>
      <c r="BKY104" s="219"/>
      <c r="BKZ104" s="219"/>
      <c r="BLA104" s="219"/>
      <c r="BLB104" s="219"/>
      <c r="BLC104" s="219"/>
      <c r="BLD104" s="219"/>
      <c r="BLE104" s="219"/>
      <c r="BLF104" s="219"/>
      <c r="BLG104" s="219"/>
      <c r="BLH104" s="219"/>
      <c r="BLI104" s="219"/>
      <c r="BLJ104" s="219"/>
      <c r="BLK104" s="219"/>
      <c r="BLL104" s="219"/>
      <c r="BLM104" s="219"/>
      <c r="BLN104" s="219"/>
      <c r="BLO104" s="219"/>
      <c r="BLP104" s="219"/>
      <c r="BLQ104" s="219"/>
      <c r="BLR104" s="219"/>
      <c r="BLS104" s="219"/>
      <c r="BLT104" s="219"/>
      <c r="BLU104" s="219"/>
      <c r="BLV104" s="219"/>
      <c r="BLW104" s="219"/>
      <c r="BLX104" s="219"/>
      <c r="BLY104" s="219"/>
      <c r="BLZ104" s="219"/>
      <c r="BMA104" s="219"/>
      <c r="BMB104" s="219"/>
      <c r="BMC104" s="219"/>
      <c r="BMD104" s="219"/>
      <c r="BME104" s="219"/>
      <c r="BMF104" s="219"/>
      <c r="BMG104" s="219"/>
      <c r="BMH104" s="219"/>
      <c r="BMI104" s="219"/>
      <c r="BMJ104" s="219"/>
      <c r="BMK104" s="219"/>
      <c r="BML104" s="219"/>
      <c r="BMM104" s="219"/>
      <c r="BMN104" s="219"/>
      <c r="BMO104" s="219"/>
      <c r="BMP104" s="219"/>
      <c r="BMQ104" s="219"/>
      <c r="BMR104" s="219"/>
      <c r="BMS104" s="219"/>
      <c r="BMT104" s="219"/>
      <c r="BMU104" s="219"/>
      <c r="BMV104" s="219"/>
      <c r="BMW104" s="219"/>
      <c r="BMX104" s="219"/>
      <c r="BMY104" s="219"/>
      <c r="BMZ104" s="219"/>
      <c r="BNA104" s="219"/>
      <c r="BNB104" s="219"/>
      <c r="BNC104" s="219"/>
      <c r="BND104" s="219"/>
      <c r="BNE104" s="219"/>
      <c r="BNF104" s="219"/>
      <c r="BNG104" s="219"/>
      <c r="BNH104" s="219"/>
      <c r="BNI104" s="219"/>
      <c r="BNJ104" s="219"/>
      <c r="BNK104" s="219"/>
      <c r="BNL104" s="219"/>
      <c r="BNM104" s="219"/>
      <c r="BNN104" s="219"/>
      <c r="BNO104" s="219"/>
      <c r="BNP104" s="219"/>
      <c r="BNQ104" s="219"/>
      <c r="BNR104" s="219"/>
      <c r="BNS104" s="219"/>
      <c r="BNT104" s="219"/>
      <c r="BNU104" s="219"/>
      <c r="BNV104" s="219"/>
      <c r="BNW104" s="219"/>
      <c r="BNX104" s="219"/>
      <c r="BNY104" s="219"/>
      <c r="BNZ104" s="219"/>
      <c r="BOA104" s="219"/>
      <c r="BOB104" s="219"/>
      <c r="BOC104" s="219"/>
      <c r="BOD104" s="219"/>
      <c r="BOE104" s="219"/>
      <c r="BOF104" s="219"/>
      <c r="BOG104" s="219"/>
      <c r="BOH104" s="219"/>
      <c r="BOI104" s="219"/>
      <c r="BOJ104" s="219"/>
      <c r="BOK104" s="219"/>
      <c r="BOL104" s="219"/>
      <c r="BOM104" s="219"/>
      <c r="BON104" s="219"/>
      <c r="BOO104" s="219"/>
      <c r="BOP104" s="219"/>
      <c r="BOQ104" s="219"/>
      <c r="BOR104" s="219"/>
      <c r="BOS104" s="219"/>
      <c r="BOT104" s="219"/>
      <c r="BOU104" s="219"/>
      <c r="BOV104" s="219"/>
      <c r="BOW104" s="219"/>
      <c r="BOX104" s="219"/>
      <c r="BOY104" s="219"/>
      <c r="BOZ104" s="219"/>
      <c r="BPA104" s="219"/>
      <c r="BPB104" s="219"/>
      <c r="BPC104" s="219"/>
      <c r="BPD104" s="219"/>
      <c r="BPE104" s="219"/>
      <c r="BPF104" s="219"/>
      <c r="BPG104" s="219"/>
      <c r="BPH104" s="219"/>
      <c r="BPI104" s="219"/>
      <c r="BPJ104" s="219"/>
      <c r="BPK104" s="219"/>
      <c r="BPL104" s="219"/>
      <c r="BPM104" s="219"/>
      <c r="BPN104" s="219"/>
      <c r="BPO104" s="219"/>
      <c r="BPP104" s="219"/>
      <c r="BPQ104" s="219"/>
      <c r="BPR104" s="219"/>
      <c r="BPS104" s="219"/>
      <c r="BPT104" s="219"/>
      <c r="BPU104" s="219"/>
      <c r="BPV104" s="219"/>
      <c r="BPW104" s="219"/>
      <c r="BPX104" s="219"/>
      <c r="BPY104" s="219"/>
      <c r="BPZ104" s="219"/>
      <c r="BQA104" s="219"/>
      <c r="BQB104" s="219"/>
      <c r="BQC104" s="219"/>
      <c r="BQD104" s="219"/>
      <c r="BQE104" s="219"/>
      <c r="BQF104" s="219"/>
      <c r="BQG104" s="219"/>
      <c r="BQH104" s="219"/>
      <c r="BQI104" s="219"/>
      <c r="BQJ104" s="219"/>
      <c r="BQK104" s="219"/>
      <c r="BQL104" s="219"/>
      <c r="BQM104" s="219"/>
      <c r="BQN104" s="219"/>
      <c r="BQO104" s="219"/>
      <c r="BQP104" s="219"/>
      <c r="BQQ104" s="219"/>
      <c r="BQR104" s="219"/>
      <c r="BQS104" s="219"/>
      <c r="BQT104" s="219"/>
      <c r="BQU104" s="219"/>
      <c r="BQV104" s="219"/>
      <c r="BQW104" s="219"/>
      <c r="BQX104" s="219"/>
      <c r="BQY104" s="219"/>
      <c r="BQZ104" s="219"/>
      <c r="BRA104" s="219"/>
      <c r="BRB104" s="219"/>
      <c r="BRC104" s="219"/>
      <c r="BRD104" s="219"/>
      <c r="BRE104" s="219"/>
      <c r="BRF104" s="219"/>
      <c r="BRG104" s="219"/>
      <c r="BRH104" s="219"/>
      <c r="BRI104" s="219"/>
      <c r="BRJ104" s="219"/>
      <c r="BRK104" s="219"/>
      <c r="BRL104" s="219"/>
      <c r="BRM104" s="219"/>
      <c r="BRN104" s="219"/>
      <c r="BRO104" s="219"/>
      <c r="BRP104" s="219"/>
      <c r="BRQ104" s="219"/>
      <c r="BRR104" s="219"/>
      <c r="BRS104" s="219"/>
      <c r="BRT104" s="219"/>
      <c r="BRU104" s="219"/>
      <c r="BRV104" s="219"/>
      <c r="BRW104" s="219"/>
      <c r="BRX104" s="219"/>
      <c r="BRY104" s="219"/>
      <c r="BRZ104" s="219"/>
      <c r="BSA104" s="219"/>
      <c r="BSB104" s="219"/>
      <c r="BSC104" s="219"/>
      <c r="BSD104" s="219"/>
      <c r="BSE104" s="219"/>
      <c r="BSF104" s="219"/>
      <c r="BSG104" s="219"/>
      <c r="BSH104" s="219"/>
      <c r="BSI104" s="219"/>
      <c r="BSJ104" s="219"/>
      <c r="BSK104" s="219"/>
      <c r="BSL104" s="219"/>
      <c r="BSM104" s="219"/>
      <c r="BSN104" s="219"/>
      <c r="BSO104" s="219"/>
      <c r="BSP104" s="219"/>
      <c r="BSQ104" s="219"/>
      <c r="BSR104" s="219"/>
      <c r="BSS104" s="219"/>
      <c r="BST104" s="219"/>
      <c r="BSU104" s="219"/>
      <c r="BSV104" s="219"/>
      <c r="BSW104" s="219"/>
      <c r="BSX104" s="219"/>
      <c r="BSY104" s="219"/>
      <c r="BSZ104" s="219"/>
      <c r="BTA104" s="219"/>
      <c r="BTB104" s="219"/>
      <c r="BTC104" s="219"/>
      <c r="BTD104" s="219"/>
      <c r="BTE104" s="219"/>
      <c r="BTF104" s="219"/>
      <c r="BTG104" s="219"/>
      <c r="BTH104" s="219"/>
      <c r="BTI104" s="219"/>
      <c r="BTJ104" s="219"/>
      <c r="BTK104" s="219"/>
      <c r="BTL104" s="219"/>
      <c r="BTM104" s="219"/>
      <c r="BTN104" s="219"/>
      <c r="BTO104" s="219"/>
      <c r="BTP104" s="219"/>
      <c r="BTQ104" s="219"/>
      <c r="BTR104" s="219"/>
      <c r="BTS104" s="219"/>
      <c r="BTT104" s="219"/>
      <c r="BTU104" s="219"/>
      <c r="BTV104" s="219"/>
      <c r="BTW104" s="219"/>
      <c r="BTX104" s="219"/>
      <c r="BTY104" s="219"/>
      <c r="BTZ104" s="219"/>
      <c r="BUA104" s="219"/>
      <c r="BUB104" s="219"/>
      <c r="BUC104" s="219"/>
      <c r="BUD104" s="219"/>
      <c r="BUE104" s="219"/>
      <c r="BUF104" s="219"/>
      <c r="BUG104" s="219"/>
      <c r="BUH104" s="219"/>
      <c r="BUI104" s="219"/>
      <c r="BUJ104" s="219"/>
      <c r="BUK104" s="219"/>
      <c r="BUL104" s="219"/>
      <c r="BUM104" s="219"/>
      <c r="BUN104" s="219"/>
      <c r="BUO104" s="219"/>
      <c r="BUP104" s="219"/>
      <c r="BUQ104" s="219"/>
      <c r="BUR104" s="219"/>
      <c r="BUS104" s="219"/>
      <c r="BUT104" s="219"/>
      <c r="BUU104" s="219"/>
      <c r="BUV104" s="219"/>
      <c r="BUW104" s="219"/>
      <c r="BUX104" s="219"/>
      <c r="BUY104" s="219"/>
      <c r="BUZ104" s="219"/>
      <c r="BVA104" s="219"/>
      <c r="BVB104" s="219"/>
      <c r="BVC104" s="219"/>
      <c r="BVD104" s="219"/>
      <c r="BVE104" s="219"/>
      <c r="BVF104" s="219"/>
      <c r="BVG104" s="219"/>
      <c r="BVH104" s="219"/>
      <c r="BVI104" s="219"/>
      <c r="BVJ104" s="219"/>
      <c r="BVK104" s="219"/>
      <c r="BVL104" s="219"/>
      <c r="BVM104" s="219"/>
      <c r="BVN104" s="219"/>
      <c r="BVO104" s="219"/>
      <c r="BVP104" s="219"/>
      <c r="BVQ104" s="219"/>
      <c r="BVR104" s="219"/>
      <c r="BVS104" s="219"/>
      <c r="BVT104" s="219"/>
      <c r="BVU104" s="219"/>
      <c r="BVV104" s="219"/>
      <c r="BVW104" s="219"/>
      <c r="BVX104" s="219"/>
      <c r="BVY104" s="219"/>
      <c r="BVZ104" s="219"/>
      <c r="BWA104" s="219"/>
      <c r="BWB104" s="219"/>
      <c r="BWC104" s="219"/>
      <c r="BWD104" s="219"/>
      <c r="BWE104" s="219"/>
      <c r="BWF104" s="219"/>
      <c r="BWG104" s="219"/>
      <c r="BWH104" s="219"/>
      <c r="BWI104" s="219"/>
      <c r="BWJ104" s="219"/>
      <c r="BWK104" s="219"/>
      <c r="BWL104" s="219"/>
      <c r="BWM104" s="219"/>
      <c r="BWN104" s="219"/>
      <c r="BWO104" s="219"/>
      <c r="BWP104" s="219"/>
      <c r="BWQ104" s="219"/>
      <c r="BWR104" s="219"/>
      <c r="BWS104" s="219"/>
      <c r="BWT104" s="219"/>
      <c r="BWU104" s="219"/>
      <c r="BWV104" s="219"/>
      <c r="BWW104" s="219"/>
      <c r="BWX104" s="219"/>
      <c r="BWY104" s="219"/>
      <c r="BWZ104" s="219"/>
      <c r="BXA104" s="219"/>
      <c r="BXB104" s="219"/>
      <c r="BXC104" s="219"/>
      <c r="BXD104" s="219"/>
      <c r="BXE104" s="219"/>
      <c r="BXF104" s="219"/>
      <c r="BXG104" s="219"/>
      <c r="BXH104" s="219"/>
      <c r="BXI104" s="219"/>
      <c r="BXJ104" s="219"/>
      <c r="BXK104" s="219"/>
      <c r="BXL104" s="219"/>
      <c r="BXM104" s="219"/>
      <c r="BXN104" s="219"/>
      <c r="BXO104" s="219"/>
      <c r="BXP104" s="219"/>
      <c r="BXQ104" s="219"/>
      <c r="BXR104" s="219"/>
      <c r="BXS104" s="219"/>
      <c r="BXT104" s="219"/>
      <c r="BXU104" s="219"/>
      <c r="BXV104" s="219"/>
      <c r="BXW104" s="219"/>
      <c r="BXX104" s="219"/>
      <c r="BXY104" s="219"/>
      <c r="BXZ104" s="219"/>
      <c r="BYA104" s="219"/>
      <c r="BYB104" s="219"/>
      <c r="BYC104" s="219"/>
      <c r="BYD104" s="219"/>
      <c r="BYE104" s="219"/>
      <c r="BYF104" s="219"/>
      <c r="BYG104" s="219"/>
      <c r="BYH104" s="219"/>
      <c r="BYI104" s="219"/>
      <c r="BYJ104" s="219"/>
      <c r="BYK104" s="219"/>
      <c r="BYL104" s="219"/>
      <c r="BYM104" s="219"/>
      <c r="BYN104" s="219"/>
      <c r="BYO104" s="219"/>
      <c r="BYP104" s="219"/>
      <c r="BYQ104" s="219"/>
      <c r="BYR104" s="219"/>
      <c r="BYS104" s="219"/>
      <c r="BYT104" s="219"/>
      <c r="BYU104" s="219"/>
      <c r="BYV104" s="219"/>
      <c r="BYW104" s="219"/>
      <c r="BYX104" s="219"/>
      <c r="BYY104" s="219"/>
      <c r="BYZ104" s="219"/>
      <c r="BZA104" s="219"/>
      <c r="BZB104" s="219"/>
      <c r="BZC104" s="219"/>
      <c r="BZD104" s="219"/>
      <c r="BZE104" s="219"/>
      <c r="BZF104" s="219"/>
      <c r="BZG104" s="219"/>
      <c r="BZH104" s="219"/>
      <c r="BZI104" s="219"/>
      <c r="BZJ104" s="219"/>
      <c r="BZK104" s="219"/>
      <c r="BZL104" s="219"/>
      <c r="BZM104" s="219"/>
      <c r="BZN104" s="219"/>
      <c r="BZO104" s="219"/>
      <c r="BZP104" s="219"/>
      <c r="BZQ104" s="219"/>
      <c r="BZR104" s="219"/>
      <c r="BZS104" s="219"/>
      <c r="BZT104" s="219"/>
      <c r="BZU104" s="219"/>
      <c r="BZV104" s="219"/>
      <c r="BZW104" s="219"/>
      <c r="BZX104" s="219"/>
      <c r="BZY104" s="219"/>
      <c r="BZZ104" s="219"/>
      <c r="CAA104" s="219"/>
      <c r="CAB104" s="219"/>
      <c r="CAC104" s="219"/>
      <c r="CAD104" s="219"/>
      <c r="CAE104" s="219"/>
      <c r="CAF104" s="219"/>
      <c r="CAG104" s="219"/>
      <c r="CAH104" s="219"/>
      <c r="CAI104" s="219"/>
      <c r="CAJ104" s="219"/>
      <c r="CAK104" s="219"/>
      <c r="CAL104" s="219"/>
      <c r="CAM104" s="219"/>
      <c r="CAN104" s="219"/>
      <c r="CAO104" s="219"/>
      <c r="CAP104" s="219"/>
      <c r="CAQ104" s="219"/>
      <c r="CAR104" s="219"/>
      <c r="CAS104" s="219"/>
      <c r="CAT104" s="219"/>
      <c r="CAU104" s="219"/>
      <c r="CAV104" s="219"/>
      <c r="CAW104" s="219"/>
      <c r="CAX104" s="219"/>
      <c r="CAY104" s="219"/>
      <c r="CAZ104" s="219"/>
      <c r="CBA104" s="219"/>
      <c r="CBB104" s="219"/>
      <c r="CBC104" s="219"/>
      <c r="CBD104" s="219"/>
      <c r="CBE104" s="219"/>
      <c r="CBF104" s="219"/>
      <c r="CBG104" s="219"/>
      <c r="CBH104" s="219"/>
      <c r="CBI104" s="219"/>
      <c r="CBJ104" s="219"/>
      <c r="CBK104" s="219"/>
      <c r="CBL104" s="219"/>
      <c r="CBM104" s="219"/>
      <c r="CBN104" s="219"/>
      <c r="CBO104" s="219"/>
      <c r="CBP104" s="219"/>
      <c r="CBQ104" s="219"/>
      <c r="CBR104" s="219"/>
      <c r="CBS104" s="219"/>
      <c r="CBT104" s="219"/>
      <c r="CBU104" s="219"/>
      <c r="CBV104" s="219"/>
      <c r="CBW104" s="219"/>
      <c r="CBX104" s="219"/>
      <c r="CBY104" s="219"/>
      <c r="CBZ104" s="219"/>
      <c r="CCA104" s="219"/>
      <c r="CCB104" s="219"/>
      <c r="CCC104" s="219"/>
      <c r="CCD104" s="219"/>
      <c r="CCE104" s="219"/>
      <c r="CCF104" s="219"/>
      <c r="CCG104" s="219"/>
      <c r="CCH104" s="219"/>
      <c r="CCI104" s="219"/>
      <c r="CCJ104" s="219"/>
      <c r="CCK104" s="219"/>
      <c r="CCL104" s="219"/>
      <c r="CCM104" s="219"/>
      <c r="CCN104" s="219"/>
      <c r="CCO104" s="219"/>
      <c r="CCP104" s="219"/>
      <c r="CCQ104" s="219"/>
      <c r="CCR104" s="219"/>
      <c r="CCS104" s="219"/>
      <c r="CCT104" s="219"/>
      <c r="CCU104" s="219"/>
      <c r="CCV104" s="219"/>
      <c r="CCW104" s="219"/>
      <c r="CCX104" s="219"/>
      <c r="CCY104" s="219"/>
      <c r="CCZ104" s="219"/>
      <c r="CDA104" s="219"/>
      <c r="CDB104" s="219"/>
      <c r="CDC104" s="219"/>
      <c r="CDD104" s="219"/>
      <c r="CDE104" s="219"/>
      <c r="CDF104" s="219"/>
      <c r="CDG104" s="219"/>
      <c r="CDH104" s="219"/>
      <c r="CDI104" s="219"/>
      <c r="CDJ104" s="219"/>
      <c r="CDK104" s="219"/>
      <c r="CDL104" s="219"/>
      <c r="CDM104" s="219"/>
      <c r="CDN104" s="219"/>
      <c r="CDO104" s="219"/>
      <c r="CDP104" s="219"/>
      <c r="CDQ104" s="219"/>
      <c r="CDR104" s="219"/>
      <c r="CDS104" s="219"/>
      <c r="CDT104" s="219"/>
      <c r="CDU104" s="219"/>
      <c r="CDV104" s="219"/>
      <c r="CDW104" s="219"/>
      <c r="CDX104" s="219"/>
      <c r="CDY104" s="219"/>
      <c r="CDZ104" s="219"/>
      <c r="CEA104" s="219"/>
      <c r="CEB104" s="219"/>
      <c r="CEC104" s="219"/>
      <c r="CED104" s="219"/>
      <c r="CEE104" s="219"/>
      <c r="CEF104" s="219"/>
      <c r="CEG104" s="219"/>
      <c r="CEH104" s="219"/>
      <c r="CEI104" s="219"/>
      <c r="CEJ104" s="219"/>
      <c r="CEK104" s="219"/>
      <c r="CEL104" s="219"/>
      <c r="CEM104" s="219"/>
      <c r="CEN104" s="219"/>
      <c r="CEO104" s="219"/>
      <c r="CEP104" s="219"/>
      <c r="CEQ104" s="219"/>
      <c r="CER104" s="219"/>
      <c r="CES104" s="219"/>
      <c r="CET104" s="219"/>
      <c r="CEU104" s="219"/>
      <c r="CEV104" s="219"/>
      <c r="CEW104" s="219"/>
      <c r="CEX104" s="219"/>
      <c r="CEY104" s="219"/>
      <c r="CEZ104" s="219"/>
      <c r="CFA104" s="219"/>
      <c r="CFB104" s="219"/>
      <c r="CFC104" s="219"/>
      <c r="CFD104" s="219"/>
      <c r="CFE104" s="219"/>
      <c r="CFF104" s="219"/>
      <c r="CFG104" s="219"/>
      <c r="CFH104" s="219"/>
      <c r="CFI104" s="219"/>
      <c r="CFJ104" s="219"/>
      <c r="CFK104" s="219"/>
      <c r="CFL104" s="219"/>
      <c r="CFM104" s="219"/>
      <c r="CFN104" s="219"/>
      <c r="CFO104" s="219"/>
      <c r="CFP104" s="219"/>
      <c r="CFQ104" s="219"/>
      <c r="CFR104" s="219"/>
      <c r="CFS104" s="219"/>
      <c r="CFT104" s="219"/>
      <c r="CFU104" s="219"/>
      <c r="CFV104" s="219"/>
      <c r="CFW104" s="219"/>
      <c r="CFX104" s="219"/>
      <c r="CFY104" s="219"/>
      <c r="CFZ104" s="219"/>
      <c r="CGA104" s="219"/>
      <c r="CGB104" s="219"/>
      <c r="CGC104" s="219"/>
      <c r="CGD104" s="219"/>
      <c r="CGE104" s="219"/>
      <c r="CGF104" s="219"/>
      <c r="CGG104" s="219"/>
      <c r="CGH104" s="219"/>
      <c r="CGI104" s="219"/>
      <c r="CGJ104" s="219"/>
      <c r="CGK104" s="219"/>
      <c r="CGL104" s="219"/>
      <c r="CGM104" s="219"/>
      <c r="CGN104" s="219"/>
      <c r="CGO104" s="219"/>
      <c r="CGP104" s="219"/>
      <c r="CGQ104" s="219"/>
      <c r="CGR104" s="219"/>
      <c r="CGS104" s="219"/>
      <c r="CGT104" s="219"/>
      <c r="CGU104" s="219"/>
      <c r="CGV104" s="219"/>
      <c r="CGW104" s="219"/>
      <c r="CGX104" s="219"/>
      <c r="CGY104" s="219"/>
      <c r="CGZ104" s="219"/>
      <c r="CHA104" s="219"/>
      <c r="CHB104" s="219"/>
      <c r="CHC104" s="219"/>
      <c r="CHD104" s="219"/>
      <c r="CHE104" s="219"/>
      <c r="CHF104" s="219"/>
      <c r="CHG104" s="219"/>
      <c r="CHH104" s="219"/>
      <c r="CHI104" s="219"/>
      <c r="CHJ104" s="219"/>
      <c r="CHK104" s="219"/>
      <c r="CHL104" s="219"/>
      <c r="CHM104" s="219"/>
      <c r="CHN104" s="219"/>
      <c r="CHO104" s="219"/>
      <c r="CHP104" s="219"/>
      <c r="CHQ104" s="219"/>
      <c r="CHR104" s="219"/>
      <c r="CHS104" s="219"/>
      <c r="CHT104" s="219"/>
      <c r="CHU104" s="219"/>
      <c r="CHV104" s="219"/>
      <c r="CHW104" s="219"/>
      <c r="CHX104" s="219"/>
      <c r="CHY104" s="219"/>
      <c r="CHZ104" s="219"/>
      <c r="CIA104" s="219"/>
      <c r="CIB104" s="219"/>
      <c r="CIC104" s="219"/>
      <c r="CID104" s="219"/>
      <c r="CIE104" s="219"/>
      <c r="CIF104" s="219"/>
      <c r="CIG104" s="219"/>
      <c r="CIH104" s="219"/>
      <c r="CII104" s="219"/>
      <c r="CIJ104" s="219"/>
      <c r="CIK104" s="219"/>
      <c r="CIL104" s="219"/>
      <c r="CIM104" s="219"/>
      <c r="CIN104" s="219"/>
      <c r="CIO104" s="219"/>
      <c r="CIP104" s="219"/>
      <c r="CIQ104" s="219"/>
      <c r="CIR104" s="219"/>
      <c r="CIS104" s="219"/>
      <c r="CIT104" s="219"/>
      <c r="CIU104" s="219"/>
      <c r="CIV104" s="219"/>
      <c r="CIW104" s="219"/>
      <c r="CIX104" s="219"/>
      <c r="CIY104" s="219"/>
      <c r="CIZ104" s="219"/>
      <c r="CJA104" s="219"/>
      <c r="CJB104" s="219"/>
      <c r="CJC104" s="219"/>
      <c r="CJD104" s="219"/>
      <c r="CJE104" s="219"/>
      <c r="CJF104" s="219"/>
      <c r="CJG104" s="219"/>
      <c r="CJH104" s="219"/>
      <c r="CJI104" s="219"/>
      <c r="CJJ104" s="219"/>
      <c r="CJK104" s="219"/>
      <c r="CJL104" s="219"/>
      <c r="CJM104" s="219"/>
      <c r="CJN104" s="219"/>
      <c r="CJO104" s="219"/>
      <c r="CJP104" s="219"/>
      <c r="CJQ104" s="219"/>
      <c r="CJR104" s="219"/>
      <c r="CJS104" s="219"/>
      <c r="CJT104" s="219"/>
      <c r="CJU104" s="219"/>
      <c r="CJV104" s="219"/>
      <c r="CJW104" s="219"/>
      <c r="CJX104" s="219"/>
      <c r="CJY104" s="219"/>
      <c r="CJZ104" s="219"/>
      <c r="CKA104" s="219"/>
      <c r="CKB104" s="219"/>
      <c r="CKC104" s="219"/>
      <c r="CKD104" s="219"/>
      <c r="CKE104" s="219"/>
      <c r="CKF104" s="219"/>
      <c r="CKG104" s="219"/>
      <c r="CKH104" s="219"/>
      <c r="CKI104" s="219"/>
      <c r="CKJ104" s="219"/>
      <c r="CKK104" s="219"/>
      <c r="CKL104" s="219"/>
      <c r="CKM104" s="219"/>
      <c r="CKN104" s="219"/>
      <c r="CKO104" s="219"/>
      <c r="CKP104" s="219"/>
      <c r="CKQ104" s="219"/>
      <c r="CKR104" s="219"/>
      <c r="CKS104" s="219"/>
      <c r="CKT104" s="219"/>
      <c r="CKU104" s="219"/>
      <c r="CKV104" s="219"/>
      <c r="CKW104" s="219"/>
      <c r="CKX104" s="219"/>
      <c r="CKY104" s="219"/>
      <c r="CKZ104" s="219"/>
      <c r="CLA104" s="219"/>
      <c r="CLB104" s="219"/>
      <c r="CLC104" s="219"/>
      <c r="CLD104" s="219"/>
      <c r="CLE104" s="219"/>
      <c r="CLF104" s="219"/>
      <c r="CLG104" s="219"/>
      <c r="CLH104" s="219"/>
      <c r="CLI104" s="219"/>
      <c r="CLJ104" s="219"/>
      <c r="CLK104" s="219"/>
      <c r="CLL104" s="219"/>
      <c r="CLM104" s="219"/>
      <c r="CLN104" s="219"/>
      <c r="CLO104" s="219"/>
      <c r="CLP104" s="219"/>
      <c r="CLQ104" s="219"/>
      <c r="CLR104" s="219"/>
      <c r="CLS104" s="219"/>
      <c r="CLT104" s="219"/>
      <c r="CLU104" s="219"/>
      <c r="CLV104" s="219"/>
      <c r="CLW104" s="219"/>
      <c r="CLX104" s="219"/>
      <c r="CLY104" s="219"/>
      <c r="CLZ104" s="219"/>
      <c r="CMA104" s="219"/>
      <c r="CMB104" s="219"/>
      <c r="CMC104" s="219"/>
      <c r="CMD104" s="219"/>
      <c r="CME104" s="219"/>
      <c r="CMF104" s="219"/>
      <c r="CMG104" s="219"/>
      <c r="CMH104" s="219"/>
      <c r="CMI104" s="219"/>
      <c r="CMJ104" s="219"/>
      <c r="CMK104" s="219"/>
      <c r="CML104" s="219"/>
      <c r="CMM104" s="219"/>
      <c r="CMN104" s="219"/>
      <c r="CMO104" s="219"/>
      <c r="CMP104" s="219"/>
      <c r="CMQ104" s="219"/>
      <c r="CMR104" s="219"/>
      <c r="CMS104" s="219"/>
      <c r="CMT104" s="219"/>
      <c r="CMU104" s="219"/>
      <c r="CMV104" s="219"/>
      <c r="CMW104" s="219"/>
      <c r="CMX104" s="219"/>
      <c r="CMY104" s="219"/>
      <c r="CMZ104" s="219"/>
      <c r="CNA104" s="219"/>
      <c r="CNB104" s="219"/>
      <c r="CNC104" s="219"/>
      <c r="CND104" s="219"/>
      <c r="CNE104" s="219"/>
      <c r="CNF104" s="219"/>
      <c r="CNG104" s="219"/>
      <c r="CNH104" s="219"/>
      <c r="CNI104" s="219"/>
      <c r="CNJ104" s="219"/>
      <c r="CNK104" s="219"/>
      <c r="CNL104" s="219"/>
      <c r="CNM104" s="219"/>
      <c r="CNN104" s="219"/>
      <c r="CNO104" s="219"/>
      <c r="CNP104" s="219"/>
      <c r="CNQ104" s="219"/>
      <c r="CNR104" s="219"/>
      <c r="CNS104" s="219"/>
      <c r="CNT104" s="219"/>
      <c r="CNU104" s="219"/>
      <c r="CNV104" s="219"/>
      <c r="CNW104" s="219"/>
      <c r="CNX104" s="219"/>
      <c r="CNY104" s="219"/>
      <c r="CNZ104" s="219"/>
      <c r="COA104" s="219"/>
      <c r="COB104" s="219"/>
      <c r="COC104" s="219"/>
      <c r="COD104" s="219"/>
      <c r="COE104" s="219"/>
      <c r="COF104" s="219"/>
      <c r="COG104" s="219"/>
      <c r="COH104" s="219"/>
      <c r="COI104" s="219"/>
      <c r="COJ104" s="219"/>
      <c r="COK104" s="219"/>
      <c r="COL104" s="219"/>
      <c r="COM104" s="219"/>
      <c r="CON104" s="219"/>
      <c r="COO104" s="219"/>
      <c r="COP104" s="219"/>
      <c r="COQ104" s="219"/>
      <c r="COR104" s="219"/>
      <c r="COS104" s="219"/>
      <c r="COT104" s="219"/>
      <c r="COU104" s="219"/>
      <c r="COV104" s="219"/>
      <c r="COW104" s="219"/>
      <c r="COX104" s="219"/>
      <c r="COY104" s="219"/>
      <c r="COZ104" s="219"/>
      <c r="CPA104" s="219"/>
      <c r="CPB104" s="219"/>
      <c r="CPC104" s="219"/>
      <c r="CPD104" s="219"/>
      <c r="CPE104" s="219"/>
      <c r="CPF104" s="219"/>
      <c r="CPG104" s="219"/>
      <c r="CPH104" s="219"/>
      <c r="CPI104" s="219"/>
      <c r="CPJ104" s="219"/>
      <c r="CPK104" s="219"/>
      <c r="CPL104" s="219"/>
      <c r="CPM104" s="219"/>
      <c r="CPN104" s="219"/>
      <c r="CPO104" s="219"/>
      <c r="CPP104" s="219"/>
      <c r="CPQ104" s="219"/>
      <c r="CPR104" s="219"/>
      <c r="CPS104" s="219"/>
      <c r="CPT104" s="219"/>
      <c r="CPU104" s="219"/>
      <c r="CPV104" s="219"/>
      <c r="CPW104" s="219"/>
      <c r="CPX104" s="219"/>
      <c r="CPY104" s="219"/>
      <c r="CPZ104" s="219"/>
      <c r="CQA104" s="219"/>
      <c r="CQB104" s="219"/>
      <c r="CQC104" s="219"/>
      <c r="CQD104" s="219"/>
      <c r="CQE104" s="219"/>
      <c r="CQF104" s="219"/>
      <c r="CQG104" s="219"/>
      <c r="CQH104" s="219"/>
      <c r="CQI104" s="219"/>
      <c r="CQJ104" s="219"/>
      <c r="CQK104" s="219"/>
      <c r="CQL104" s="219"/>
      <c r="CQM104" s="219"/>
      <c r="CQN104" s="219"/>
      <c r="CQO104" s="219"/>
      <c r="CQP104" s="219"/>
      <c r="CQQ104" s="219"/>
      <c r="CQR104" s="219"/>
      <c r="CQS104" s="219"/>
      <c r="CQT104" s="219"/>
      <c r="CQU104" s="219"/>
      <c r="CQV104" s="219"/>
      <c r="CQW104" s="219"/>
      <c r="CQX104" s="219"/>
      <c r="CQY104" s="219"/>
      <c r="CQZ104" s="219"/>
      <c r="CRA104" s="219"/>
      <c r="CRB104" s="219"/>
      <c r="CRC104" s="219"/>
      <c r="CRD104" s="219"/>
      <c r="CRE104" s="219"/>
      <c r="CRF104" s="219"/>
      <c r="CRG104" s="219"/>
      <c r="CRH104" s="219"/>
      <c r="CRI104" s="219"/>
      <c r="CRJ104" s="219"/>
      <c r="CRK104" s="219"/>
      <c r="CRL104" s="219"/>
      <c r="CRM104" s="219"/>
      <c r="CRN104" s="219"/>
      <c r="CRO104" s="219"/>
      <c r="CRP104" s="219"/>
      <c r="CRQ104" s="219"/>
      <c r="CRR104" s="219"/>
      <c r="CRS104" s="219"/>
      <c r="CRT104" s="219"/>
      <c r="CRU104" s="219"/>
      <c r="CRV104" s="219"/>
      <c r="CRW104" s="219"/>
      <c r="CRX104" s="219"/>
      <c r="CRY104" s="219"/>
      <c r="CRZ104" s="219"/>
      <c r="CSA104" s="219"/>
      <c r="CSB104" s="219"/>
      <c r="CSC104" s="219"/>
      <c r="CSD104" s="219"/>
      <c r="CSE104" s="219"/>
      <c r="CSF104" s="219"/>
      <c r="CSG104" s="219"/>
      <c r="CSH104" s="219"/>
      <c r="CSI104" s="219"/>
      <c r="CSJ104" s="219"/>
      <c r="CSK104" s="219"/>
      <c r="CSL104" s="219"/>
      <c r="CSM104" s="219"/>
      <c r="CSN104" s="219"/>
      <c r="CSO104" s="219"/>
      <c r="CSP104" s="219"/>
      <c r="CSQ104" s="219"/>
      <c r="CSR104" s="219"/>
      <c r="CSS104" s="219"/>
      <c r="CST104" s="219"/>
      <c r="CSU104" s="219"/>
      <c r="CSV104" s="219"/>
      <c r="CSW104" s="219"/>
      <c r="CSX104" s="219"/>
      <c r="CSY104" s="219"/>
      <c r="CSZ104" s="219"/>
      <c r="CTA104" s="219"/>
      <c r="CTB104" s="219"/>
      <c r="CTC104" s="219"/>
      <c r="CTD104" s="219"/>
      <c r="CTE104" s="219"/>
      <c r="CTF104" s="219"/>
      <c r="CTG104" s="219"/>
      <c r="CTH104" s="219"/>
      <c r="CTI104" s="219"/>
      <c r="CTJ104" s="219"/>
      <c r="CTK104" s="219"/>
      <c r="CTL104" s="219"/>
      <c r="CTM104" s="219"/>
      <c r="CTN104" s="219"/>
      <c r="CTO104" s="219"/>
      <c r="CTP104" s="219"/>
      <c r="CTQ104" s="219"/>
      <c r="CTR104" s="219"/>
      <c r="CTS104" s="219"/>
      <c r="CTT104" s="219"/>
      <c r="CTU104" s="219"/>
      <c r="CTV104" s="219"/>
      <c r="CTW104" s="219"/>
      <c r="CTX104" s="219"/>
      <c r="CTY104" s="219"/>
      <c r="CTZ104" s="219"/>
      <c r="CUA104" s="219"/>
      <c r="CUB104" s="219"/>
      <c r="CUC104" s="219"/>
      <c r="CUD104" s="219"/>
      <c r="CUE104" s="219"/>
      <c r="CUF104" s="219"/>
      <c r="CUG104" s="219"/>
      <c r="CUH104" s="219"/>
      <c r="CUI104" s="219"/>
      <c r="CUJ104" s="219"/>
      <c r="CUK104" s="219"/>
      <c r="CUL104" s="219"/>
      <c r="CUM104" s="219"/>
      <c r="CUN104" s="219"/>
      <c r="CUO104" s="219"/>
      <c r="CUP104" s="219"/>
      <c r="CUQ104" s="219"/>
      <c r="CUR104" s="219"/>
      <c r="CUS104" s="219"/>
      <c r="CUT104" s="219"/>
      <c r="CUU104" s="219"/>
      <c r="CUV104" s="219"/>
      <c r="CUW104" s="219"/>
      <c r="CUX104" s="219"/>
      <c r="CUY104" s="219"/>
      <c r="CUZ104" s="219"/>
      <c r="CVA104" s="219"/>
      <c r="CVB104" s="219"/>
      <c r="CVC104" s="219"/>
      <c r="CVD104" s="219"/>
      <c r="CVE104" s="219"/>
      <c r="CVF104" s="219"/>
      <c r="CVG104" s="219"/>
      <c r="CVH104" s="219"/>
      <c r="CVI104" s="219"/>
      <c r="CVJ104" s="219"/>
      <c r="CVK104" s="219"/>
      <c r="CVL104" s="219"/>
      <c r="CVM104" s="219"/>
      <c r="CVN104" s="219"/>
      <c r="CVO104" s="219"/>
      <c r="CVP104" s="219"/>
      <c r="CVQ104" s="219"/>
      <c r="CVR104" s="219"/>
      <c r="CVS104" s="219"/>
      <c r="CVT104" s="219"/>
      <c r="CVU104" s="219"/>
      <c r="CVV104" s="219"/>
      <c r="CVW104" s="219"/>
      <c r="CVX104" s="219"/>
      <c r="CVY104" s="219"/>
      <c r="CVZ104" s="219"/>
      <c r="CWA104" s="219"/>
      <c r="CWB104" s="219"/>
      <c r="CWC104" s="219"/>
      <c r="CWD104" s="219"/>
      <c r="CWE104" s="219"/>
      <c r="CWF104" s="219"/>
      <c r="CWG104" s="219"/>
      <c r="CWH104" s="219"/>
      <c r="CWI104" s="219"/>
      <c r="CWJ104" s="219"/>
      <c r="CWK104" s="219"/>
      <c r="CWL104" s="219"/>
      <c r="CWM104" s="219"/>
      <c r="CWN104" s="219"/>
      <c r="CWO104" s="219"/>
      <c r="CWP104" s="219"/>
      <c r="CWQ104" s="219"/>
      <c r="CWR104" s="219"/>
      <c r="CWS104" s="219"/>
      <c r="CWT104" s="219"/>
      <c r="CWU104" s="219"/>
      <c r="CWV104" s="219"/>
      <c r="CWW104" s="219"/>
      <c r="CWX104" s="219"/>
      <c r="CWY104" s="219"/>
      <c r="CWZ104" s="219"/>
      <c r="CXA104" s="219"/>
      <c r="CXB104" s="219"/>
      <c r="CXC104" s="219"/>
      <c r="CXD104" s="219"/>
      <c r="CXE104" s="219"/>
      <c r="CXF104" s="219"/>
      <c r="CXG104" s="219"/>
      <c r="CXH104" s="219"/>
      <c r="CXI104" s="219"/>
      <c r="CXJ104" s="219"/>
      <c r="CXK104" s="219"/>
      <c r="CXL104" s="219"/>
      <c r="CXM104" s="219"/>
      <c r="CXN104" s="219"/>
      <c r="CXO104" s="219"/>
      <c r="CXP104" s="219"/>
      <c r="CXQ104" s="219"/>
      <c r="CXR104" s="219"/>
      <c r="CXS104" s="219"/>
      <c r="CXT104" s="219"/>
      <c r="CXU104" s="219"/>
      <c r="CXV104" s="219"/>
      <c r="CXW104" s="219"/>
      <c r="CXX104" s="219"/>
      <c r="CXY104" s="219"/>
      <c r="CXZ104" s="219"/>
      <c r="CYA104" s="219"/>
      <c r="CYB104" s="219"/>
      <c r="CYC104" s="219"/>
      <c r="CYD104" s="219"/>
      <c r="CYE104" s="219"/>
      <c r="CYF104" s="219"/>
      <c r="CYG104" s="219"/>
      <c r="CYH104" s="219"/>
      <c r="CYI104" s="219"/>
      <c r="CYJ104" s="219"/>
      <c r="CYK104" s="219"/>
      <c r="CYL104" s="219"/>
      <c r="CYM104" s="219"/>
      <c r="CYN104" s="219"/>
      <c r="CYO104" s="219"/>
      <c r="CYP104" s="219"/>
      <c r="CYQ104" s="219"/>
      <c r="CYR104" s="219"/>
      <c r="CYS104" s="219"/>
      <c r="CYT104" s="219"/>
      <c r="CYU104" s="219"/>
      <c r="CYV104" s="219"/>
      <c r="CYW104" s="219"/>
      <c r="CYX104" s="219"/>
      <c r="CYY104" s="219"/>
      <c r="CYZ104" s="219"/>
      <c r="CZA104" s="219"/>
      <c r="CZB104" s="219"/>
      <c r="CZC104" s="219"/>
      <c r="CZD104" s="219"/>
      <c r="CZE104" s="219"/>
      <c r="CZF104" s="219"/>
      <c r="CZG104" s="219"/>
      <c r="CZH104" s="219"/>
      <c r="CZI104" s="219"/>
      <c r="CZJ104" s="219"/>
      <c r="CZK104" s="219"/>
      <c r="CZL104" s="219"/>
      <c r="CZM104" s="219"/>
      <c r="CZN104" s="219"/>
      <c r="CZO104" s="219"/>
      <c r="CZP104" s="219"/>
      <c r="CZQ104" s="219"/>
      <c r="CZR104" s="219"/>
      <c r="CZS104" s="219"/>
      <c r="CZT104" s="219"/>
      <c r="CZU104" s="219"/>
      <c r="CZV104" s="219"/>
      <c r="CZW104" s="219"/>
      <c r="CZX104" s="219"/>
      <c r="CZY104" s="219"/>
      <c r="CZZ104" s="219"/>
      <c r="DAA104" s="219"/>
      <c r="DAB104" s="219"/>
      <c r="DAC104" s="219"/>
      <c r="DAD104" s="219"/>
      <c r="DAE104" s="219"/>
      <c r="DAF104" s="219"/>
      <c r="DAG104" s="219"/>
      <c r="DAH104" s="219"/>
      <c r="DAI104" s="219"/>
      <c r="DAJ104" s="219"/>
      <c r="DAK104" s="219"/>
      <c r="DAL104" s="219"/>
      <c r="DAM104" s="219"/>
      <c r="DAN104" s="219"/>
      <c r="DAO104" s="219"/>
      <c r="DAP104" s="219"/>
      <c r="DAQ104" s="219"/>
      <c r="DAR104" s="219"/>
      <c r="DAS104" s="219"/>
      <c r="DAT104" s="219"/>
      <c r="DAU104" s="219"/>
      <c r="DAV104" s="219"/>
      <c r="DAW104" s="219"/>
      <c r="DAX104" s="219"/>
      <c r="DAY104" s="219"/>
      <c r="DAZ104" s="219"/>
      <c r="DBA104" s="219"/>
      <c r="DBB104" s="219"/>
      <c r="DBC104" s="219"/>
      <c r="DBD104" s="219"/>
      <c r="DBE104" s="219"/>
      <c r="DBF104" s="219"/>
      <c r="DBG104" s="219"/>
      <c r="DBH104" s="219"/>
      <c r="DBI104" s="219"/>
      <c r="DBJ104" s="219"/>
      <c r="DBK104" s="219"/>
      <c r="DBL104" s="219"/>
      <c r="DBM104" s="219"/>
      <c r="DBN104" s="219"/>
      <c r="DBO104" s="219"/>
      <c r="DBP104" s="219"/>
      <c r="DBQ104" s="219"/>
      <c r="DBR104" s="219"/>
      <c r="DBS104" s="219"/>
      <c r="DBT104" s="219"/>
      <c r="DBU104" s="219"/>
      <c r="DBV104" s="219"/>
      <c r="DBW104" s="219"/>
      <c r="DBX104" s="219"/>
      <c r="DBY104" s="219"/>
      <c r="DBZ104" s="219"/>
      <c r="DCA104" s="219"/>
      <c r="DCB104" s="219"/>
      <c r="DCC104" s="219"/>
      <c r="DCD104" s="219"/>
      <c r="DCE104" s="219"/>
      <c r="DCF104" s="219"/>
      <c r="DCG104" s="219"/>
      <c r="DCH104" s="219"/>
      <c r="DCI104" s="219"/>
      <c r="DCJ104" s="219"/>
      <c r="DCK104" s="219"/>
      <c r="DCL104" s="219"/>
      <c r="DCM104" s="219"/>
      <c r="DCN104" s="219"/>
      <c r="DCO104" s="219"/>
      <c r="DCP104" s="219"/>
      <c r="DCQ104" s="219"/>
      <c r="DCR104" s="219"/>
      <c r="DCS104" s="219"/>
      <c r="DCT104" s="219"/>
      <c r="DCU104" s="219"/>
      <c r="DCV104" s="219"/>
      <c r="DCW104" s="219"/>
      <c r="DCX104" s="219"/>
      <c r="DCY104" s="219"/>
      <c r="DCZ104" s="219"/>
      <c r="DDA104" s="219"/>
      <c r="DDB104" s="219"/>
      <c r="DDC104" s="219"/>
      <c r="DDD104" s="219"/>
      <c r="DDE104" s="219"/>
      <c r="DDF104" s="219"/>
      <c r="DDG104" s="219"/>
      <c r="DDH104" s="219"/>
      <c r="DDI104" s="219"/>
      <c r="DDJ104" s="219"/>
      <c r="DDK104" s="219"/>
      <c r="DDL104" s="219"/>
      <c r="DDM104" s="219"/>
      <c r="DDN104" s="219"/>
      <c r="DDO104" s="219"/>
      <c r="DDP104" s="219"/>
      <c r="DDQ104" s="219"/>
      <c r="DDR104" s="219"/>
      <c r="DDS104" s="219"/>
      <c r="DDT104" s="219"/>
      <c r="DDU104" s="219"/>
      <c r="DDV104" s="219"/>
      <c r="DDW104" s="219"/>
      <c r="DDX104" s="219"/>
      <c r="DDY104" s="219"/>
      <c r="DDZ104" s="219"/>
      <c r="DEA104" s="219"/>
      <c r="DEB104" s="219"/>
      <c r="DEC104" s="219"/>
      <c r="DED104" s="219"/>
      <c r="DEE104" s="219"/>
      <c r="DEF104" s="219"/>
      <c r="DEG104" s="219"/>
      <c r="DEH104" s="219"/>
      <c r="DEI104" s="219"/>
      <c r="DEJ104" s="219"/>
      <c r="DEK104" s="219"/>
      <c r="DEL104" s="219"/>
      <c r="DEM104" s="219"/>
      <c r="DEN104" s="219"/>
      <c r="DEO104" s="219"/>
      <c r="DEP104" s="219"/>
      <c r="DEQ104" s="219"/>
      <c r="DER104" s="219"/>
      <c r="DES104" s="219"/>
      <c r="DET104" s="219"/>
      <c r="DEU104" s="219"/>
      <c r="DEV104" s="219"/>
      <c r="DEW104" s="219"/>
      <c r="DEX104" s="219"/>
      <c r="DEY104" s="219"/>
      <c r="DEZ104" s="219"/>
      <c r="DFA104" s="219"/>
      <c r="DFB104" s="219"/>
      <c r="DFC104" s="219"/>
      <c r="DFD104" s="219"/>
      <c r="DFE104" s="219"/>
      <c r="DFF104" s="219"/>
      <c r="DFG104" s="219"/>
      <c r="DFH104" s="219"/>
      <c r="DFI104" s="219"/>
      <c r="DFJ104" s="219"/>
      <c r="DFK104" s="219"/>
      <c r="DFL104" s="219"/>
      <c r="DFM104" s="219"/>
      <c r="DFN104" s="219"/>
      <c r="DFO104" s="219"/>
      <c r="DFP104" s="219"/>
      <c r="DFQ104" s="219"/>
      <c r="DFR104" s="219"/>
      <c r="DFS104" s="219"/>
      <c r="DFT104" s="219"/>
      <c r="DFU104" s="219"/>
      <c r="DFV104" s="219"/>
      <c r="DFW104" s="219"/>
      <c r="DFX104" s="219"/>
      <c r="DFY104" s="219"/>
      <c r="DFZ104" s="219"/>
      <c r="DGA104" s="219"/>
      <c r="DGB104" s="219"/>
      <c r="DGC104" s="219"/>
      <c r="DGD104" s="219"/>
      <c r="DGE104" s="219"/>
      <c r="DGF104" s="219"/>
      <c r="DGG104" s="219"/>
      <c r="DGH104" s="219"/>
      <c r="DGI104" s="219"/>
      <c r="DGJ104" s="219"/>
      <c r="DGK104" s="219"/>
      <c r="DGL104" s="219"/>
      <c r="DGM104" s="219"/>
      <c r="DGN104" s="219"/>
      <c r="DGO104" s="219"/>
      <c r="DGP104" s="219"/>
      <c r="DGQ104" s="219"/>
      <c r="DGR104" s="219"/>
      <c r="DGS104" s="219"/>
      <c r="DGT104" s="219"/>
      <c r="DGU104" s="219"/>
      <c r="DGV104" s="219"/>
      <c r="DGW104" s="219"/>
      <c r="DGX104" s="219"/>
      <c r="DGY104" s="219"/>
      <c r="DGZ104" s="219"/>
      <c r="DHA104" s="219"/>
      <c r="DHB104" s="219"/>
      <c r="DHC104" s="219"/>
      <c r="DHD104" s="219"/>
      <c r="DHE104" s="219"/>
      <c r="DHF104" s="219"/>
      <c r="DHG104" s="219"/>
      <c r="DHH104" s="219"/>
      <c r="DHI104" s="219"/>
      <c r="DHJ104" s="219"/>
      <c r="DHK104" s="219"/>
      <c r="DHL104" s="219"/>
      <c r="DHM104" s="219"/>
      <c r="DHN104" s="219"/>
      <c r="DHO104" s="219"/>
      <c r="DHP104" s="219"/>
      <c r="DHQ104" s="219"/>
      <c r="DHR104" s="219"/>
      <c r="DHS104" s="219"/>
      <c r="DHT104" s="219"/>
      <c r="DHU104" s="219"/>
      <c r="DHV104" s="219"/>
      <c r="DHW104" s="219"/>
      <c r="DHX104" s="219"/>
      <c r="DHY104" s="219"/>
      <c r="DHZ104" s="219"/>
      <c r="DIA104" s="219"/>
      <c r="DIB104" s="219"/>
      <c r="DIC104" s="219"/>
      <c r="DID104" s="219"/>
      <c r="DIE104" s="219"/>
      <c r="DIF104" s="219"/>
      <c r="DIG104" s="219"/>
      <c r="DIH104" s="219"/>
      <c r="DII104" s="219"/>
      <c r="DIJ104" s="219"/>
      <c r="DIK104" s="219"/>
      <c r="DIL104" s="219"/>
      <c r="DIM104" s="219"/>
      <c r="DIN104" s="219"/>
      <c r="DIO104" s="219"/>
      <c r="DIP104" s="219"/>
      <c r="DIQ104" s="219"/>
      <c r="DIR104" s="219"/>
      <c r="DIS104" s="219"/>
      <c r="DIT104" s="219"/>
      <c r="DIU104" s="219"/>
      <c r="DIV104" s="219"/>
      <c r="DIW104" s="219"/>
      <c r="DIX104" s="219"/>
      <c r="DIY104" s="219"/>
      <c r="DIZ104" s="219"/>
      <c r="DJA104" s="219"/>
      <c r="DJB104" s="219"/>
      <c r="DJC104" s="219"/>
      <c r="DJD104" s="219"/>
      <c r="DJE104" s="219"/>
      <c r="DJF104" s="219"/>
      <c r="DJG104" s="219"/>
      <c r="DJH104" s="219"/>
      <c r="DJI104" s="219"/>
      <c r="DJJ104" s="219"/>
      <c r="DJK104" s="219"/>
      <c r="DJL104" s="219"/>
      <c r="DJM104" s="219"/>
      <c r="DJN104" s="219"/>
      <c r="DJO104" s="219"/>
      <c r="DJP104" s="219"/>
      <c r="DJQ104" s="219"/>
      <c r="DJR104" s="219"/>
      <c r="DJS104" s="219"/>
      <c r="DJT104" s="219"/>
      <c r="DJU104" s="219"/>
      <c r="DJV104" s="219"/>
      <c r="DJW104" s="219"/>
      <c r="DJX104" s="219"/>
      <c r="DJY104" s="219"/>
      <c r="DJZ104" s="219"/>
      <c r="DKA104" s="219"/>
      <c r="DKB104" s="219"/>
      <c r="DKC104" s="219"/>
      <c r="DKD104" s="219"/>
      <c r="DKE104" s="219"/>
      <c r="DKF104" s="219"/>
      <c r="DKG104" s="219"/>
      <c r="DKH104" s="219"/>
      <c r="DKI104" s="219"/>
      <c r="DKJ104" s="219"/>
      <c r="DKK104" s="219"/>
      <c r="DKL104" s="219"/>
      <c r="DKM104" s="219"/>
      <c r="DKN104" s="219"/>
      <c r="DKO104" s="219"/>
      <c r="DKP104" s="219"/>
      <c r="DKQ104" s="219"/>
      <c r="DKR104" s="219"/>
      <c r="DKS104" s="219"/>
      <c r="DKT104" s="219"/>
      <c r="DKU104" s="219"/>
      <c r="DKV104" s="219"/>
      <c r="DKW104" s="219"/>
      <c r="DKX104" s="219"/>
      <c r="DKY104" s="219"/>
      <c r="DKZ104" s="219"/>
      <c r="DLA104" s="219"/>
      <c r="DLB104" s="219"/>
      <c r="DLC104" s="219"/>
      <c r="DLD104" s="219"/>
      <c r="DLE104" s="219"/>
      <c r="DLF104" s="219"/>
      <c r="DLG104" s="219"/>
      <c r="DLH104" s="219"/>
      <c r="DLI104" s="219"/>
      <c r="DLJ104" s="219"/>
      <c r="DLK104" s="219"/>
      <c r="DLL104" s="219"/>
      <c r="DLM104" s="219"/>
      <c r="DLN104" s="219"/>
      <c r="DLO104" s="219"/>
      <c r="DLP104" s="219"/>
      <c r="DLQ104" s="219"/>
      <c r="DLR104" s="219"/>
      <c r="DLS104" s="219"/>
      <c r="DLT104" s="219"/>
      <c r="DLU104" s="219"/>
      <c r="DLV104" s="219"/>
      <c r="DLW104" s="219"/>
      <c r="DLX104" s="219"/>
      <c r="DLY104" s="219"/>
      <c r="DLZ104" s="219"/>
      <c r="DMA104" s="219"/>
      <c r="DMB104" s="219"/>
      <c r="DMC104" s="219"/>
      <c r="DMD104" s="219"/>
      <c r="DME104" s="219"/>
      <c r="DMF104" s="219"/>
      <c r="DMG104" s="219"/>
      <c r="DMH104" s="219"/>
      <c r="DMI104" s="219"/>
      <c r="DMJ104" s="219"/>
      <c r="DMK104" s="219"/>
      <c r="DML104" s="219"/>
      <c r="DMM104" s="219"/>
      <c r="DMN104" s="219"/>
      <c r="DMO104" s="219"/>
      <c r="DMP104" s="219"/>
      <c r="DMQ104" s="219"/>
      <c r="DMR104" s="219"/>
      <c r="DMS104" s="219"/>
      <c r="DMT104" s="219"/>
      <c r="DMU104" s="219"/>
      <c r="DMV104" s="219"/>
      <c r="DMW104" s="219"/>
      <c r="DMX104" s="219"/>
      <c r="DMY104" s="219"/>
      <c r="DMZ104" s="219"/>
      <c r="DNA104" s="219"/>
      <c r="DNB104" s="219"/>
      <c r="DNC104" s="219"/>
      <c r="DND104" s="219"/>
      <c r="DNE104" s="219"/>
      <c r="DNF104" s="219"/>
      <c r="DNG104" s="219"/>
      <c r="DNH104" s="219"/>
      <c r="DNI104" s="219"/>
      <c r="DNJ104" s="219"/>
      <c r="DNK104" s="219"/>
      <c r="DNL104" s="219"/>
      <c r="DNM104" s="219"/>
      <c r="DNN104" s="219"/>
      <c r="DNO104" s="219"/>
      <c r="DNP104" s="219"/>
      <c r="DNQ104" s="219"/>
      <c r="DNR104" s="219"/>
      <c r="DNS104" s="219"/>
      <c r="DNT104" s="219"/>
      <c r="DNU104" s="219"/>
      <c r="DNV104" s="219"/>
      <c r="DNW104" s="219"/>
      <c r="DNX104" s="219"/>
      <c r="DNY104" s="219"/>
      <c r="DNZ104" s="219"/>
      <c r="DOA104" s="219"/>
      <c r="DOB104" s="219"/>
      <c r="DOC104" s="219"/>
      <c r="DOD104" s="219"/>
      <c r="DOE104" s="219"/>
      <c r="DOF104" s="219"/>
      <c r="DOG104" s="219"/>
      <c r="DOH104" s="219"/>
      <c r="DOI104" s="219"/>
      <c r="DOJ104" s="219"/>
      <c r="DOK104" s="219"/>
      <c r="DOL104" s="219"/>
      <c r="DOM104" s="219"/>
      <c r="DON104" s="219"/>
      <c r="DOO104" s="219"/>
      <c r="DOP104" s="219"/>
      <c r="DOQ104" s="219"/>
      <c r="DOR104" s="219"/>
      <c r="DOS104" s="219"/>
      <c r="DOT104" s="219"/>
      <c r="DOU104" s="219"/>
      <c r="DOV104" s="219"/>
      <c r="DOW104" s="219"/>
      <c r="DOX104" s="219"/>
      <c r="DOY104" s="219"/>
      <c r="DOZ104" s="219"/>
      <c r="DPA104" s="219"/>
      <c r="DPB104" s="219"/>
      <c r="DPC104" s="219"/>
      <c r="DPD104" s="219"/>
      <c r="DPE104" s="219"/>
      <c r="DPF104" s="219"/>
      <c r="DPG104" s="219"/>
      <c r="DPH104" s="219"/>
      <c r="DPI104" s="219"/>
      <c r="DPJ104" s="219"/>
      <c r="DPK104" s="219"/>
      <c r="DPL104" s="219"/>
      <c r="DPM104" s="219"/>
      <c r="DPN104" s="219"/>
      <c r="DPO104" s="219"/>
      <c r="DPP104" s="219"/>
      <c r="DPQ104" s="219"/>
      <c r="DPR104" s="219"/>
      <c r="DPS104" s="219"/>
      <c r="DPT104" s="219"/>
      <c r="DPU104" s="219"/>
      <c r="DPV104" s="219"/>
      <c r="DPW104" s="219"/>
      <c r="DPX104" s="219"/>
      <c r="DPY104" s="219"/>
      <c r="DPZ104" s="219"/>
      <c r="DQA104" s="219"/>
      <c r="DQB104" s="219"/>
      <c r="DQC104" s="219"/>
      <c r="DQD104" s="219"/>
      <c r="DQE104" s="219"/>
      <c r="DQF104" s="219"/>
      <c r="DQG104" s="219"/>
      <c r="DQH104" s="219"/>
      <c r="DQI104" s="219"/>
      <c r="DQJ104" s="219"/>
      <c r="DQK104" s="219"/>
      <c r="DQL104" s="219"/>
      <c r="DQM104" s="219"/>
      <c r="DQN104" s="219"/>
      <c r="DQO104" s="219"/>
      <c r="DQP104" s="219"/>
      <c r="DQQ104" s="219"/>
      <c r="DQR104" s="219"/>
      <c r="DQS104" s="219"/>
      <c r="DQT104" s="219"/>
      <c r="DQU104" s="219"/>
      <c r="DQV104" s="219"/>
      <c r="DQW104" s="219"/>
      <c r="DQX104" s="219"/>
      <c r="DQY104" s="219"/>
      <c r="DQZ104" s="219"/>
      <c r="DRA104" s="219"/>
      <c r="DRB104" s="219"/>
      <c r="DRC104" s="219"/>
      <c r="DRD104" s="219"/>
      <c r="DRE104" s="219"/>
      <c r="DRF104" s="219"/>
      <c r="DRG104" s="219"/>
      <c r="DRH104" s="219"/>
      <c r="DRI104" s="219"/>
      <c r="DRJ104" s="219"/>
      <c r="DRK104" s="219"/>
      <c r="DRL104" s="219"/>
      <c r="DRM104" s="219"/>
      <c r="DRN104" s="219"/>
      <c r="DRO104" s="219"/>
      <c r="DRP104" s="219"/>
      <c r="DRQ104" s="219"/>
      <c r="DRR104" s="219"/>
      <c r="DRS104" s="219"/>
      <c r="DRT104" s="219"/>
      <c r="DRU104" s="219"/>
      <c r="DRV104" s="219"/>
      <c r="DRW104" s="219"/>
      <c r="DRX104" s="219"/>
      <c r="DRY104" s="219"/>
      <c r="DRZ104" s="219"/>
      <c r="DSA104" s="219"/>
      <c r="DSB104" s="219"/>
      <c r="DSC104" s="219"/>
      <c r="DSD104" s="219"/>
      <c r="DSE104" s="219"/>
      <c r="DSF104" s="219"/>
      <c r="DSG104" s="219"/>
      <c r="DSH104" s="219"/>
      <c r="DSI104" s="219"/>
      <c r="DSJ104" s="219"/>
      <c r="DSK104" s="219"/>
      <c r="DSL104" s="219"/>
      <c r="DSM104" s="219"/>
      <c r="DSN104" s="219"/>
      <c r="DSO104" s="219"/>
      <c r="DSP104" s="219"/>
      <c r="DSQ104" s="219"/>
      <c r="DSR104" s="219"/>
      <c r="DSS104" s="219"/>
      <c r="DST104" s="219"/>
      <c r="DSU104" s="219"/>
      <c r="DSV104" s="219"/>
      <c r="DSW104" s="219"/>
      <c r="DSX104" s="219"/>
      <c r="DSY104" s="219"/>
      <c r="DSZ104" s="219"/>
      <c r="DTA104" s="219"/>
      <c r="DTB104" s="219"/>
      <c r="DTC104" s="219"/>
      <c r="DTD104" s="219"/>
      <c r="DTE104" s="219"/>
      <c r="DTF104" s="219"/>
      <c r="DTG104" s="219"/>
      <c r="DTH104" s="219"/>
      <c r="DTI104" s="219"/>
      <c r="DTJ104" s="219"/>
      <c r="DTK104" s="219"/>
      <c r="DTL104" s="219"/>
      <c r="DTM104" s="219"/>
      <c r="DTN104" s="219"/>
      <c r="DTO104" s="219"/>
      <c r="DTP104" s="219"/>
      <c r="DTQ104" s="219"/>
      <c r="DTR104" s="219"/>
      <c r="DTS104" s="219"/>
      <c r="DTT104" s="219"/>
      <c r="DTU104" s="219"/>
      <c r="DTV104" s="219"/>
      <c r="DTW104" s="219"/>
      <c r="DTX104" s="219"/>
      <c r="DTY104" s="219"/>
      <c r="DTZ104" s="219"/>
      <c r="DUA104" s="219"/>
      <c r="DUB104" s="219"/>
      <c r="DUC104" s="219"/>
      <c r="DUD104" s="219"/>
      <c r="DUE104" s="219"/>
      <c r="DUF104" s="219"/>
      <c r="DUG104" s="219"/>
      <c r="DUH104" s="219"/>
      <c r="DUI104" s="219"/>
      <c r="DUJ104" s="219"/>
      <c r="DUK104" s="219"/>
      <c r="DUL104" s="219"/>
      <c r="DUM104" s="219"/>
      <c r="DUN104" s="219"/>
      <c r="DUO104" s="219"/>
      <c r="DUP104" s="219"/>
      <c r="DUQ104" s="219"/>
      <c r="DUR104" s="219"/>
      <c r="DUS104" s="219"/>
      <c r="DUT104" s="219"/>
      <c r="DUU104" s="219"/>
      <c r="DUV104" s="219"/>
      <c r="DUW104" s="219"/>
      <c r="DUX104" s="219"/>
      <c r="DUY104" s="219"/>
      <c r="DUZ104" s="219"/>
      <c r="DVA104" s="219"/>
      <c r="DVB104" s="219"/>
      <c r="DVC104" s="219"/>
      <c r="DVD104" s="219"/>
      <c r="DVE104" s="219"/>
      <c r="DVF104" s="219"/>
      <c r="DVG104" s="219"/>
      <c r="DVH104" s="219"/>
      <c r="DVI104" s="219"/>
      <c r="DVJ104" s="219"/>
      <c r="DVK104" s="219"/>
      <c r="DVL104" s="219"/>
      <c r="DVM104" s="219"/>
      <c r="DVN104" s="219"/>
      <c r="DVO104" s="219"/>
      <c r="DVP104" s="219"/>
      <c r="DVQ104" s="219"/>
      <c r="DVR104" s="219"/>
      <c r="DVS104" s="219"/>
      <c r="DVT104" s="219"/>
      <c r="DVU104" s="219"/>
      <c r="DVV104" s="219"/>
      <c r="DVW104" s="219"/>
      <c r="DVX104" s="219"/>
      <c r="DVY104" s="219"/>
      <c r="DVZ104" s="219"/>
      <c r="DWA104" s="219"/>
      <c r="DWB104" s="219"/>
      <c r="DWC104" s="219"/>
      <c r="DWD104" s="219"/>
      <c r="DWE104" s="219"/>
      <c r="DWF104" s="219"/>
      <c r="DWG104" s="219"/>
      <c r="DWH104" s="219"/>
      <c r="DWI104" s="219"/>
      <c r="DWJ104" s="219"/>
      <c r="DWK104" s="219"/>
      <c r="DWL104" s="219"/>
      <c r="DWM104" s="219"/>
      <c r="DWN104" s="219"/>
      <c r="DWO104" s="219"/>
      <c r="DWP104" s="219"/>
      <c r="DWQ104" s="219"/>
      <c r="DWR104" s="219"/>
      <c r="DWS104" s="219"/>
      <c r="DWT104" s="219"/>
      <c r="DWU104" s="219"/>
      <c r="DWV104" s="219"/>
      <c r="DWW104" s="219"/>
      <c r="DWX104" s="219"/>
      <c r="DWY104" s="219"/>
      <c r="DWZ104" s="219"/>
      <c r="DXA104" s="219"/>
      <c r="DXB104" s="219"/>
      <c r="DXC104" s="219"/>
      <c r="DXD104" s="219"/>
      <c r="DXE104" s="219"/>
      <c r="DXF104" s="219"/>
      <c r="DXG104" s="219"/>
      <c r="DXH104" s="219"/>
      <c r="DXI104" s="219"/>
      <c r="DXJ104" s="219"/>
      <c r="DXK104" s="219"/>
      <c r="DXL104" s="219"/>
      <c r="DXM104" s="219"/>
      <c r="DXN104" s="219"/>
      <c r="DXO104" s="219"/>
      <c r="DXP104" s="219"/>
      <c r="DXQ104" s="219"/>
      <c r="DXR104" s="219"/>
      <c r="DXS104" s="219"/>
      <c r="DXT104" s="219"/>
      <c r="DXU104" s="219"/>
      <c r="DXV104" s="219"/>
      <c r="DXW104" s="219"/>
      <c r="DXX104" s="219"/>
      <c r="DXY104" s="219"/>
      <c r="DXZ104" s="219"/>
      <c r="DYA104" s="219"/>
      <c r="DYB104" s="219"/>
      <c r="DYC104" s="219"/>
      <c r="DYD104" s="219"/>
      <c r="DYE104" s="219"/>
      <c r="DYF104" s="219"/>
      <c r="DYG104" s="219"/>
      <c r="DYH104" s="219"/>
      <c r="DYI104" s="219"/>
      <c r="DYJ104" s="219"/>
      <c r="DYK104" s="219"/>
      <c r="DYL104" s="219"/>
      <c r="DYM104" s="219"/>
      <c r="DYN104" s="219"/>
      <c r="DYO104" s="219"/>
      <c r="DYP104" s="219"/>
      <c r="DYQ104" s="219"/>
      <c r="DYR104" s="219"/>
      <c r="DYS104" s="219"/>
      <c r="DYT104" s="219"/>
      <c r="DYU104" s="219"/>
      <c r="DYV104" s="219"/>
      <c r="DYW104" s="219"/>
      <c r="DYX104" s="219"/>
      <c r="DYY104" s="219"/>
      <c r="DYZ104" s="219"/>
      <c r="DZA104" s="219"/>
      <c r="DZB104" s="219"/>
      <c r="DZC104" s="219"/>
      <c r="DZD104" s="219"/>
      <c r="DZE104" s="219"/>
      <c r="DZF104" s="219"/>
      <c r="DZG104" s="219"/>
      <c r="DZH104" s="219"/>
      <c r="DZI104" s="219"/>
      <c r="DZJ104" s="219"/>
      <c r="DZK104" s="219"/>
      <c r="DZL104" s="219"/>
      <c r="DZM104" s="219"/>
      <c r="DZN104" s="219"/>
      <c r="DZO104" s="219"/>
      <c r="DZP104" s="219"/>
      <c r="DZQ104" s="219"/>
      <c r="DZR104" s="219"/>
      <c r="DZS104" s="219"/>
      <c r="DZT104" s="219"/>
      <c r="DZU104" s="219"/>
      <c r="DZV104" s="219"/>
      <c r="DZW104" s="219"/>
      <c r="DZX104" s="219"/>
      <c r="DZY104" s="219"/>
      <c r="DZZ104" s="219"/>
      <c r="EAA104" s="219"/>
      <c r="EAB104" s="219"/>
      <c r="EAC104" s="219"/>
      <c r="EAD104" s="219"/>
      <c r="EAE104" s="219"/>
      <c r="EAF104" s="219"/>
      <c r="EAG104" s="219"/>
      <c r="EAH104" s="219"/>
      <c r="EAI104" s="219"/>
      <c r="EAJ104" s="219"/>
      <c r="EAK104" s="219"/>
      <c r="EAL104" s="219"/>
      <c r="EAM104" s="219"/>
      <c r="EAN104" s="219"/>
      <c r="EAO104" s="219"/>
      <c r="EAP104" s="219"/>
      <c r="EAQ104" s="219"/>
      <c r="EAR104" s="219"/>
      <c r="EAS104" s="219"/>
      <c r="EAT104" s="219"/>
      <c r="EAU104" s="219"/>
      <c r="EAV104" s="219"/>
      <c r="EAW104" s="219"/>
      <c r="EAX104" s="219"/>
      <c r="EAY104" s="219"/>
      <c r="EAZ104" s="219"/>
      <c r="EBA104" s="219"/>
      <c r="EBB104" s="219"/>
      <c r="EBC104" s="219"/>
      <c r="EBD104" s="219"/>
      <c r="EBE104" s="219"/>
      <c r="EBF104" s="219"/>
      <c r="EBG104" s="219"/>
      <c r="EBH104" s="219"/>
      <c r="EBI104" s="219"/>
      <c r="EBJ104" s="219"/>
      <c r="EBK104" s="219"/>
      <c r="EBL104" s="219"/>
      <c r="EBM104" s="219"/>
      <c r="EBN104" s="219"/>
      <c r="EBO104" s="219"/>
      <c r="EBP104" s="219"/>
      <c r="EBQ104" s="219"/>
      <c r="EBR104" s="219"/>
      <c r="EBS104" s="219"/>
      <c r="EBT104" s="219"/>
      <c r="EBU104" s="219"/>
      <c r="EBV104" s="219"/>
      <c r="EBW104" s="219"/>
      <c r="EBX104" s="219"/>
      <c r="EBY104" s="219"/>
      <c r="EBZ104" s="219"/>
      <c r="ECA104" s="219"/>
      <c r="ECB104" s="219"/>
      <c r="ECC104" s="219"/>
      <c r="ECD104" s="219"/>
      <c r="ECE104" s="219"/>
      <c r="ECF104" s="219"/>
      <c r="ECG104" s="219"/>
      <c r="ECH104" s="219"/>
      <c r="ECI104" s="219"/>
      <c r="ECJ104" s="219"/>
      <c r="ECK104" s="219"/>
      <c r="ECL104" s="219"/>
      <c r="ECM104" s="219"/>
      <c r="ECN104" s="219"/>
      <c r="ECO104" s="219"/>
      <c r="ECP104" s="219"/>
      <c r="ECQ104" s="219"/>
      <c r="ECR104" s="219"/>
      <c r="ECS104" s="219"/>
      <c r="ECT104" s="219"/>
      <c r="ECU104" s="219"/>
      <c r="ECV104" s="219"/>
      <c r="ECW104" s="219"/>
      <c r="ECX104" s="219"/>
      <c r="ECY104" s="219"/>
      <c r="ECZ104" s="219"/>
      <c r="EDA104" s="219"/>
      <c r="EDB104" s="219"/>
      <c r="EDC104" s="219"/>
      <c r="EDD104" s="219"/>
      <c r="EDE104" s="219"/>
      <c r="EDF104" s="219"/>
      <c r="EDG104" s="219"/>
      <c r="EDH104" s="219"/>
      <c r="EDI104" s="219"/>
      <c r="EDJ104" s="219"/>
      <c r="EDK104" s="219"/>
      <c r="EDL104" s="219"/>
      <c r="EDM104" s="219"/>
      <c r="EDN104" s="219"/>
      <c r="EDO104" s="219"/>
      <c r="EDP104" s="219"/>
      <c r="EDQ104" s="219"/>
      <c r="EDR104" s="219"/>
      <c r="EDS104" s="219"/>
      <c r="EDT104" s="219"/>
      <c r="EDU104" s="219"/>
      <c r="EDV104" s="219"/>
      <c r="EDW104" s="219"/>
      <c r="EDX104" s="219"/>
      <c r="EDY104" s="219"/>
      <c r="EDZ104" s="219"/>
      <c r="EEA104" s="219"/>
      <c r="EEB104" s="219"/>
      <c r="EEC104" s="219"/>
      <c r="EED104" s="219"/>
      <c r="EEE104" s="219"/>
      <c r="EEF104" s="219"/>
      <c r="EEG104" s="219"/>
      <c r="EEH104" s="219"/>
      <c r="EEI104" s="219"/>
      <c r="EEJ104" s="219"/>
      <c r="EEK104" s="219"/>
      <c r="EEL104" s="219"/>
      <c r="EEM104" s="219"/>
      <c r="EEN104" s="219"/>
      <c r="EEO104" s="219"/>
      <c r="EEP104" s="219"/>
      <c r="EEQ104" s="219"/>
      <c r="EER104" s="219"/>
      <c r="EES104" s="219"/>
      <c r="EET104" s="219"/>
      <c r="EEU104" s="219"/>
      <c r="EEV104" s="219"/>
      <c r="EEW104" s="219"/>
      <c r="EEX104" s="219"/>
      <c r="EEY104" s="219"/>
      <c r="EEZ104" s="219"/>
      <c r="EFA104" s="219"/>
      <c r="EFB104" s="219"/>
      <c r="EFC104" s="219"/>
      <c r="EFD104" s="219"/>
      <c r="EFE104" s="219"/>
      <c r="EFF104" s="219"/>
      <c r="EFG104" s="219"/>
      <c r="EFH104" s="219"/>
      <c r="EFI104" s="219"/>
      <c r="EFJ104" s="219"/>
      <c r="EFK104" s="219"/>
      <c r="EFL104" s="219"/>
      <c r="EFM104" s="219"/>
      <c r="EFN104" s="219"/>
      <c r="EFO104" s="219"/>
      <c r="EFP104" s="219"/>
      <c r="EFQ104" s="219"/>
      <c r="EFR104" s="219"/>
      <c r="EFS104" s="219"/>
      <c r="EFT104" s="219"/>
      <c r="EFU104" s="219"/>
      <c r="EFV104" s="219"/>
      <c r="EFW104" s="219"/>
      <c r="EFX104" s="219"/>
      <c r="EFY104" s="219"/>
      <c r="EFZ104" s="219"/>
      <c r="EGA104" s="219"/>
      <c r="EGB104" s="219"/>
      <c r="EGC104" s="219"/>
      <c r="EGD104" s="219"/>
      <c r="EGE104" s="219"/>
      <c r="EGF104" s="219"/>
      <c r="EGG104" s="219"/>
      <c r="EGH104" s="219"/>
      <c r="EGI104" s="219"/>
      <c r="EGJ104" s="219"/>
      <c r="EGK104" s="219"/>
      <c r="EGL104" s="219"/>
      <c r="EGM104" s="219"/>
      <c r="EGN104" s="219"/>
      <c r="EGO104" s="219"/>
      <c r="EGP104" s="219"/>
      <c r="EGQ104" s="219"/>
      <c r="EGR104" s="219"/>
      <c r="EGS104" s="219"/>
      <c r="EGT104" s="219"/>
      <c r="EGU104" s="219"/>
      <c r="EGV104" s="219"/>
      <c r="EGW104" s="219"/>
      <c r="EGX104" s="219"/>
      <c r="EGY104" s="219"/>
      <c r="EGZ104" s="219"/>
      <c r="EHA104" s="219"/>
      <c r="EHB104" s="219"/>
      <c r="EHC104" s="219"/>
      <c r="EHD104" s="219"/>
      <c r="EHE104" s="219"/>
      <c r="EHF104" s="219"/>
      <c r="EHG104" s="219"/>
      <c r="EHH104" s="219"/>
      <c r="EHI104" s="219"/>
      <c r="EHJ104" s="219"/>
      <c r="EHK104" s="219"/>
      <c r="EHL104" s="219"/>
      <c r="EHM104" s="219"/>
      <c r="EHN104" s="219"/>
      <c r="EHO104" s="219"/>
      <c r="EHP104" s="219"/>
      <c r="EHQ104" s="219"/>
      <c r="EHR104" s="219"/>
      <c r="EHS104" s="219"/>
      <c r="EHT104" s="219"/>
      <c r="EHU104" s="219"/>
      <c r="EHV104" s="219"/>
      <c r="EHW104" s="219"/>
      <c r="EHX104" s="219"/>
      <c r="EHY104" s="219"/>
      <c r="EHZ104" s="219"/>
      <c r="EIA104" s="219"/>
      <c r="EIB104" s="219"/>
      <c r="EIC104" s="219"/>
      <c r="EID104" s="219"/>
      <c r="EIE104" s="219"/>
      <c r="EIF104" s="219"/>
      <c r="EIG104" s="219"/>
      <c r="EIH104" s="219"/>
      <c r="EII104" s="219"/>
      <c r="EIJ104" s="219"/>
      <c r="EIK104" s="219"/>
      <c r="EIL104" s="219"/>
      <c r="EIM104" s="219"/>
      <c r="EIN104" s="219"/>
      <c r="EIO104" s="219"/>
      <c r="EIP104" s="219"/>
      <c r="EIQ104" s="219"/>
      <c r="EIR104" s="219"/>
      <c r="EIS104" s="219"/>
      <c r="EIT104" s="219"/>
      <c r="EIU104" s="219"/>
      <c r="EIV104" s="219"/>
      <c r="EIW104" s="219"/>
      <c r="EIX104" s="219"/>
      <c r="EIY104" s="219"/>
      <c r="EIZ104" s="219"/>
      <c r="EJA104" s="219"/>
      <c r="EJB104" s="219"/>
      <c r="EJC104" s="219"/>
      <c r="EJD104" s="219"/>
      <c r="EJE104" s="219"/>
      <c r="EJF104" s="219"/>
      <c r="EJG104" s="219"/>
      <c r="EJH104" s="219"/>
      <c r="EJI104" s="219"/>
      <c r="EJJ104" s="219"/>
      <c r="EJK104" s="219"/>
      <c r="EJL104" s="219"/>
      <c r="EJM104" s="219"/>
      <c r="EJN104" s="219"/>
      <c r="EJO104" s="219"/>
      <c r="EJP104" s="219"/>
      <c r="EJQ104" s="219"/>
      <c r="EJR104" s="219"/>
      <c r="EJS104" s="219"/>
      <c r="EJT104" s="219"/>
      <c r="EJU104" s="219"/>
      <c r="EJV104" s="219"/>
      <c r="EJW104" s="219"/>
      <c r="EJX104" s="219"/>
      <c r="EJY104" s="219"/>
      <c r="EJZ104" s="219"/>
      <c r="EKA104" s="219"/>
      <c r="EKB104" s="219"/>
      <c r="EKC104" s="219"/>
      <c r="EKD104" s="219"/>
      <c r="EKE104" s="219"/>
      <c r="EKF104" s="219"/>
      <c r="EKG104" s="219"/>
      <c r="EKH104" s="219"/>
      <c r="EKI104" s="219"/>
      <c r="EKJ104" s="219"/>
      <c r="EKK104" s="219"/>
      <c r="EKL104" s="219"/>
      <c r="EKM104" s="219"/>
      <c r="EKN104" s="219"/>
      <c r="EKO104" s="219"/>
      <c r="EKP104" s="219"/>
      <c r="EKQ104" s="219"/>
      <c r="EKR104" s="219"/>
      <c r="EKS104" s="219"/>
      <c r="EKT104" s="219"/>
      <c r="EKU104" s="219"/>
      <c r="EKV104" s="219"/>
      <c r="EKW104" s="219"/>
      <c r="EKX104" s="219"/>
      <c r="EKY104" s="219"/>
      <c r="EKZ104" s="219"/>
      <c r="ELA104" s="219"/>
      <c r="ELB104" s="219"/>
      <c r="ELC104" s="219"/>
      <c r="ELD104" s="219"/>
      <c r="ELE104" s="219"/>
      <c r="ELF104" s="219"/>
      <c r="ELG104" s="219"/>
      <c r="ELH104" s="219"/>
      <c r="ELI104" s="219"/>
      <c r="ELJ104" s="219"/>
      <c r="ELK104" s="219"/>
      <c r="ELL104" s="219"/>
      <c r="ELM104" s="219"/>
      <c r="ELN104" s="219"/>
      <c r="ELO104" s="219"/>
      <c r="ELP104" s="219"/>
      <c r="ELQ104" s="219"/>
      <c r="ELR104" s="219"/>
      <c r="ELS104" s="219"/>
      <c r="ELT104" s="219"/>
      <c r="ELU104" s="219"/>
      <c r="ELV104" s="219"/>
      <c r="ELW104" s="219"/>
      <c r="ELX104" s="219"/>
      <c r="ELY104" s="219"/>
      <c r="ELZ104" s="219"/>
      <c r="EMA104" s="219"/>
      <c r="EMB104" s="219"/>
      <c r="EMC104" s="219"/>
      <c r="EMD104" s="219"/>
      <c r="EME104" s="219"/>
      <c r="EMF104" s="219"/>
      <c r="EMG104" s="219"/>
      <c r="EMH104" s="219"/>
      <c r="EMI104" s="219"/>
      <c r="EMJ104" s="219"/>
      <c r="EMK104" s="219"/>
      <c r="EML104" s="219"/>
      <c r="EMM104" s="219"/>
      <c r="EMN104" s="219"/>
      <c r="EMO104" s="219"/>
      <c r="EMP104" s="219"/>
      <c r="EMQ104" s="219"/>
      <c r="EMR104" s="219"/>
      <c r="EMS104" s="219"/>
      <c r="EMT104" s="219"/>
      <c r="EMU104" s="219"/>
      <c r="EMV104" s="219"/>
      <c r="EMW104" s="219"/>
      <c r="EMX104" s="219"/>
      <c r="EMY104" s="219"/>
      <c r="EMZ104" s="219"/>
      <c r="ENA104" s="219"/>
      <c r="ENB104" s="219"/>
      <c r="ENC104" s="219"/>
      <c r="END104" s="219"/>
      <c r="ENE104" s="219"/>
      <c r="ENF104" s="219"/>
      <c r="ENG104" s="219"/>
      <c r="ENH104" s="219"/>
      <c r="ENI104" s="219"/>
      <c r="ENJ104" s="219"/>
      <c r="ENK104" s="219"/>
      <c r="ENL104" s="219"/>
      <c r="ENM104" s="219"/>
      <c r="ENN104" s="219"/>
      <c r="ENO104" s="219"/>
      <c r="ENP104" s="219"/>
      <c r="ENQ104" s="219"/>
      <c r="ENR104" s="219"/>
      <c r="ENS104" s="219"/>
      <c r="ENT104" s="219"/>
      <c r="ENU104" s="219"/>
      <c r="ENV104" s="219"/>
      <c r="ENW104" s="219"/>
      <c r="ENX104" s="219"/>
      <c r="ENY104" s="219"/>
      <c r="ENZ104" s="219"/>
      <c r="EOA104" s="219"/>
      <c r="EOB104" s="219"/>
      <c r="EOC104" s="219"/>
      <c r="EOD104" s="219"/>
      <c r="EOE104" s="219"/>
      <c r="EOF104" s="219"/>
      <c r="EOG104" s="219"/>
      <c r="EOH104" s="219"/>
      <c r="EOI104" s="219"/>
      <c r="EOJ104" s="219"/>
      <c r="EOK104" s="219"/>
      <c r="EOL104" s="219"/>
      <c r="EOM104" s="219"/>
      <c r="EON104" s="219"/>
      <c r="EOO104" s="219"/>
      <c r="EOP104" s="219"/>
      <c r="EOQ104" s="219"/>
      <c r="EOR104" s="219"/>
      <c r="EOS104" s="219"/>
      <c r="EOT104" s="219"/>
      <c r="EOU104" s="219"/>
      <c r="EOV104" s="219"/>
      <c r="EOW104" s="219"/>
      <c r="EOX104" s="219"/>
      <c r="EOY104" s="219"/>
      <c r="EOZ104" s="219"/>
      <c r="EPA104" s="219"/>
      <c r="EPB104" s="219"/>
      <c r="EPC104" s="219"/>
      <c r="EPD104" s="219"/>
      <c r="EPE104" s="219"/>
      <c r="EPF104" s="219"/>
      <c r="EPG104" s="219"/>
      <c r="EPH104" s="219"/>
      <c r="EPI104" s="219"/>
      <c r="EPJ104" s="219"/>
      <c r="EPK104" s="219"/>
      <c r="EPL104" s="219"/>
      <c r="EPM104" s="219"/>
      <c r="EPN104" s="219"/>
      <c r="EPO104" s="219"/>
      <c r="EPP104" s="219"/>
      <c r="EPQ104" s="219"/>
      <c r="EPR104" s="219"/>
      <c r="EPS104" s="219"/>
      <c r="EPT104" s="219"/>
      <c r="EPU104" s="219"/>
      <c r="EPV104" s="219"/>
      <c r="EPW104" s="219"/>
      <c r="EPX104" s="219"/>
      <c r="EPY104" s="219"/>
      <c r="EPZ104" s="219"/>
      <c r="EQA104" s="219"/>
      <c r="EQB104" s="219"/>
      <c r="EQC104" s="219"/>
      <c r="EQD104" s="219"/>
      <c r="EQE104" s="219"/>
      <c r="EQF104" s="219"/>
      <c r="EQG104" s="219"/>
      <c r="EQH104" s="219"/>
      <c r="EQI104" s="219"/>
      <c r="EQJ104" s="219"/>
      <c r="EQK104" s="219"/>
      <c r="EQL104" s="219"/>
      <c r="EQM104" s="219"/>
      <c r="EQN104" s="219"/>
      <c r="EQO104" s="219"/>
      <c r="EQP104" s="219"/>
      <c r="EQQ104" s="219"/>
      <c r="EQR104" s="219"/>
      <c r="EQS104" s="219"/>
      <c r="EQT104" s="219"/>
      <c r="EQU104" s="219"/>
      <c r="EQV104" s="219"/>
      <c r="EQW104" s="219"/>
      <c r="EQX104" s="219"/>
      <c r="EQY104" s="219"/>
      <c r="EQZ104" s="219"/>
      <c r="ERA104" s="219"/>
      <c r="ERB104" s="219"/>
      <c r="ERC104" s="219"/>
      <c r="ERD104" s="219"/>
      <c r="ERE104" s="219"/>
      <c r="ERF104" s="219"/>
      <c r="ERG104" s="219"/>
      <c r="ERH104" s="219"/>
      <c r="ERI104" s="219"/>
      <c r="ERJ104" s="219"/>
      <c r="ERK104" s="219"/>
      <c r="ERL104" s="219"/>
      <c r="ERM104" s="219"/>
      <c r="ERN104" s="219"/>
      <c r="ERO104" s="219"/>
      <c r="ERP104" s="219"/>
      <c r="ERQ104" s="219"/>
      <c r="ERR104" s="219"/>
      <c r="ERS104" s="219"/>
      <c r="ERT104" s="219"/>
      <c r="ERU104" s="219"/>
      <c r="ERV104" s="219"/>
      <c r="ERW104" s="219"/>
      <c r="ERX104" s="219"/>
      <c r="ERY104" s="219"/>
      <c r="ERZ104" s="219"/>
      <c r="ESA104" s="219"/>
      <c r="ESB104" s="219"/>
      <c r="ESC104" s="219"/>
      <c r="ESD104" s="219"/>
      <c r="ESE104" s="219"/>
      <c r="ESF104" s="219"/>
      <c r="ESG104" s="219"/>
      <c r="ESH104" s="219"/>
      <c r="ESI104" s="219"/>
      <c r="ESJ104" s="219"/>
      <c r="ESK104" s="219"/>
      <c r="ESL104" s="219"/>
      <c r="ESM104" s="219"/>
      <c r="ESN104" s="219"/>
      <c r="ESO104" s="219"/>
      <c r="ESP104" s="219"/>
      <c r="ESQ104" s="219"/>
      <c r="ESR104" s="219"/>
      <c r="ESS104" s="219"/>
      <c r="EST104" s="219"/>
      <c r="ESU104" s="219"/>
      <c r="ESV104" s="219"/>
      <c r="ESW104" s="219"/>
      <c r="ESX104" s="219"/>
      <c r="ESY104" s="219"/>
      <c r="ESZ104" s="219"/>
      <c r="ETA104" s="219"/>
      <c r="ETB104" s="219"/>
      <c r="ETC104" s="219"/>
      <c r="ETD104" s="219"/>
      <c r="ETE104" s="219"/>
      <c r="ETF104" s="219"/>
      <c r="ETG104" s="219"/>
      <c r="ETH104" s="219"/>
      <c r="ETI104" s="219"/>
      <c r="ETJ104" s="219"/>
      <c r="ETK104" s="219"/>
      <c r="ETL104" s="219"/>
      <c r="ETM104" s="219"/>
      <c r="ETN104" s="219"/>
      <c r="ETO104" s="219"/>
      <c r="ETP104" s="219"/>
      <c r="ETQ104" s="219"/>
      <c r="ETR104" s="219"/>
      <c r="ETS104" s="219"/>
      <c r="ETT104" s="219"/>
      <c r="ETU104" s="219"/>
      <c r="ETV104" s="219"/>
      <c r="ETW104" s="219"/>
      <c r="ETX104" s="219"/>
      <c r="ETY104" s="219"/>
      <c r="ETZ104" s="219"/>
      <c r="EUA104" s="219"/>
      <c r="EUB104" s="219"/>
      <c r="EUC104" s="219"/>
      <c r="EUD104" s="219"/>
      <c r="EUE104" s="219"/>
      <c r="EUF104" s="219"/>
      <c r="EUG104" s="219"/>
      <c r="EUH104" s="219"/>
      <c r="EUI104" s="219"/>
      <c r="EUJ104" s="219"/>
      <c r="EUK104" s="219"/>
      <c r="EUL104" s="219"/>
      <c r="EUM104" s="219"/>
      <c r="EUN104" s="219"/>
      <c r="EUO104" s="219"/>
      <c r="EUP104" s="219"/>
      <c r="EUQ104" s="219"/>
      <c r="EUR104" s="219"/>
      <c r="EUS104" s="219"/>
      <c r="EUT104" s="219"/>
      <c r="EUU104" s="219"/>
      <c r="EUV104" s="219"/>
      <c r="EUW104" s="219"/>
      <c r="EUX104" s="219"/>
      <c r="EUY104" s="219"/>
      <c r="EUZ104" s="219"/>
      <c r="EVA104" s="219"/>
      <c r="EVB104" s="219"/>
      <c r="EVC104" s="219"/>
      <c r="EVD104" s="219"/>
      <c r="EVE104" s="219"/>
      <c r="EVF104" s="219"/>
      <c r="EVG104" s="219"/>
      <c r="EVH104" s="219"/>
      <c r="EVI104" s="219"/>
      <c r="EVJ104" s="219"/>
      <c r="EVK104" s="219"/>
      <c r="EVL104" s="219"/>
      <c r="EVM104" s="219"/>
      <c r="EVN104" s="219"/>
      <c r="EVO104" s="219"/>
      <c r="EVP104" s="219"/>
      <c r="EVQ104" s="219"/>
      <c r="EVR104" s="219"/>
      <c r="EVS104" s="219"/>
      <c r="EVT104" s="219"/>
      <c r="EVU104" s="219"/>
      <c r="EVV104" s="219"/>
      <c r="EVW104" s="219"/>
      <c r="EVX104" s="219"/>
      <c r="EVY104" s="219"/>
      <c r="EVZ104" s="219"/>
      <c r="EWA104" s="219"/>
      <c r="EWB104" s="219"/>
      <c r="EWC104" s="219"/>
      <c r="EWD104" s="219"/>
      <c r="EWE104" s="219"/>
      <c r="EWF104" s="219"/>
      <c r="EWG104" s="219"/>
      <c r="EWH104" s="219"/>
      <c r="EWI104" s="219"/>
      <c r="EWJ104" s="219"/>
      <c r="EWK104" s="219"/>
      <c r="EWL104" s="219"/>
      <c r="EWM104" s="219"/>
      <c r="EWN104" s="219"/>
      <c r="EWO104" s="219"/>
      <c r="EWP104" s="219"/>
      <c r="EWQ104" s="219"/>
      <c r="EWR104" s="219"/>
      <c r="EWS104" s="219"/>
      <c r="EWT104" s="219"/>
      <c r="EWU104" s="219"/>
      <c r="EWV104" s="219"/>
      <c r="EWW104" s="219"/>
      <c r="EWX104" s="219"/>
      <c r="EWY104" s="219"/>
      <c r="EWZ104" s="219"/>
      <c r="EXA104" s="219"/>
      <c r="EXB104" s="219"/>
      <c r="EXC104" s="219"/>
      <c r="EXD104" s="219"/>
      <c r="EXE104" s="219"/>
      <c r="EXF104" s="219"/>
      <c r="EXG104" s="219"/>
      <c r="EXH104" s="219"/>
      <c r="EXI104" s="219"/>
      <c r="EXJ104" s="219"/>
      <c r="EXK104" s="219"/>
      <c r="EXL104" s="219"/>
      <c r="EXM104" s="219"/>
      <c r="EXN104" s="219"/>
      <c r="EXO104" s="219"/>
      <c r="EXP104" s="219"/>
      <c r="EXQ104" s="219"/>
      <c r="EXR104" s="219"/>
      <c r="EXS104" s="219"/>
      <c r="EXT104" s="219"/>
      <c r="EXU104" s="219"/>
      <c r="EXV104" s="219"/>
      <c r="EXW104" s="219"/>
      <c r="EXX104" s="219"/>
      <c r="EXY104" s="219"/>
      <c r="EXZ104" s="219"/>
      <c r="EYA104" s="219"/>
      <c r="EYB104" s="219"/>
      <c r="EYC104" s="219"/>
      <c r="EYD104" s="219"/>
      <c r="EYE104" s="219"/>
      <c r="EYF104" s="219"/>
      <c r="EYG104" s="219"/>
      <c r="EYH104" s="219"/>
      <c r="EYI104" s="219"/>
      <c r="EYJ104" s="219"/>
      <c r="EYK104" s="219"/>
      <c r="EYL104" s="219"/>
      <c r="EYM104" s="219"/>
      <c r="EYN104" s="219"/>
      <c r="EYO104" s="219"/>
      <c r="EYP104" s="219"/>
      <c r="EYQ104" s="219"/>
      <c r="EYR104" s="219"/>
      <c r="EYS104" s="219"/>
      <c r="EYT104" s="219"/>
      <c r="EYU104" s="219"/>
      <c r="EYV104" s="219"/>
      <c r="EYW104" s="219"/>
      <c r="EYX104" s="219"/>
      <c r="EYY104" s="219"/>
      <c r="EYZ104" s="219"/>
      <c r="EZA104" s="219"/>
      <c r="EZB104" s="219"/>
      <c r="EZC104" s="219"/>
      <c r="EZD104" s="219"/>
      <c r="EZE104" s="219"/>
      <c r="EZF104" s="219"/>
      <c r="EZG104" s="219"/>
      <c r="EZH104" s="219"/>
      <c r="EZI104" s="219"/>
      <c r="EZJ104" s="219"/>
      <c r="EZK104" s="219"/>
      <c r="EZL104" s="219"/>
      <c r="EZM104" s="219"/>
      <c r="EZN104" s="219"/>
      <c r="EZO104" s="219"/>
      <c r="EZP104" s="219"/>
      <c r="EZQ104" s="219"/>
      <c r="EZR104" s="219"/>
      <c r="EZS104" s="219"/>
      <c r="EZT104" s="219"/>
      <c r="EZU104" s="219"/>
      <c r="EZV104" s="219"/>
      <c r="EZW104" s="219"/>
      <c r="EZX104" s="219"/>
      <c r="EZY104" s="219"/>
      <c r="EZZ104" s="219"/>
      <c r="FAA104" s="219"/>
      <c r="FAB104" s="219"/>
      <c r="FAC104" s="219"/>
      <c r="FAD104" s="219"/>
      <c r="FAE104" s="219"/>
      <c r="FAF104" s="219"/>
      <c r="FAG104" s="219"/>
      <c r="FAH104" s="219"/>
      <c r="FAI104" s="219"/>
      <c r="FAJ104" s="219"/>
      <c r="FAK104" s="219"/>
      <c r="FAL104" s="219"/>
      <c r="FAM104" s="219"/>
      <c r="FAN104" s="219"/>
      <c r="FAO104" s="219"/>
      <c r="FAP104" s="219"/>
      <c r="FAQ104" s="219"/>
      <c r="FAR104" s="219"/>
      <c r="FAS104" s="219"/>
      <c r="FAT104" s="219"/>
      <c r="FAU104" s="219"/>
      <c r="FAV104" s="219"/>
      <c r="FAW104" s="219"/>
      <c r="FAX104" s="219"/>
      <c r="FAY104" s="219"/>
      <c r="FAZ104" s="219"/>
      <c r="FBA104" s="219"/>
      <c r="FBB104" s="219"/>
      <c r="FBC104" s="219"/>
      <c r="FBD104" s="219"/>
      <c r="FBE104" s="219"/>
      <c r="FBF104" s="219"/>
      <c r="FBG104" s="219"/>
      <c r="FBH104" s="219"/>
      <c r="FBI104" s="219"/>
      <c r="FBJ104" s="219"/>
      <c r="FBK104" s="219"/>
      <c r="FBL104" s="219"/>
      <c r="FBM104" s="219"/>
      <c r="FBN104" s="219"/>
      <c r="FBO104" s="219"/>
      <c r="FBP104" s="219"/>
      <c r="FBQ104" s="219"/>
      <c r="FBR104" s="219"/>
      <c r="FBS104" s="219"/>
      <c r="FBT104" s="219"/>
      <c r="FBU104" s="219"/>
      <c r="FBV104" s="219"/>
      <c r="FBW104" s="219"/>
      <c r="FBX104" s="219"/>
      <c r="FBY104" s="219"/>
      <c r="FBZ104" s="219"/>
      <c r="FCA104" s="219"/>
      <c r="FCB104" s="219"/>
      <c r="FCC104" s="219"/>
      <c r="FCD104" s="219"/>
      <c r="FCE104" s="219"/>
      <c r="FCF104" s="219"/>
      <c r="FCG104" s="219"/>
      <c r="FCH104" s="219"/>
      <c r="FCI104" s="219"/>
      <c r="FCJ104" s="219"/>
      <c r="FCK104" s="219"/>
      <c r="FCL104" s="219"/>
      <c r="FCM104" s="219"/>
      <c r="FCN104" s="219"/>
      <c r="FCO104" s="219"/>
      <c r="FCP104" s="219"/>
      <c r="FCQ104" s="219"/>
      <c r="FCR104" s="219"/>
      <c r="FCS104" s="219"/>
      <c r="FCT104" s="219"/>
      <c r="FCU104" s="219"/>
      <c r="FCV104" s="219"/>
      <c r="FCW104" s="219"/>
      <c r="FCX104" s="219"/>
      <c r="FCY104" s="219"/>
      <c r="FCZ104" s="219"/>
      <c r="FDA104" s="219"/>
      <c r="FDB104" s="219"/>
      <c r="FDC104" s="219"/>
      <c r="FDD104" s="219"/>
      <c r="FDE104" s="219"/>
      <c r="FDF104" s="219"/>
      <c r="FDG104" s="219"/>
      <c r="FDH104" s="219"/>
      <c r="FDI104" s="219"/>
      <c r="FDJ104" s="219"/>
      <c r="FDK104" s="219"/>
      <c r="FDL104" s="219"/>
      <c r="FDM104" s="219"/>
      <c r="FDN104" s="219"/>
      <c r="FDO104" s="219"/>
      <c r="FDP104" s="219"/>
      <c r="FDQ104" s="219"/>
      <c r="FDR104" s="219"/>
      <c r="FDS104" s="219"/>
      <c r="FDT104" s="219"/>
      <c r="FDU104" s="219"/>
      <c r="FDV104" s="219"/>
      <c r="FDW104" s="219"/>
      <c r="FDX104" s="219"/>
      <c r="FDY104" s="219"/>
      <c r="FDZ104" s="219"/>
      <c r="FEA104" s="219"/>
      <c r="FEB104" s="219"/>
      <c r="FEC104" s="219"/>
      <c r="FED104" s="219"/>
      <c r="FEE104" s="219"/>
      <c r="FEF104" s="219"/>
      <c r="FEG104" s="219"/>
      <c r="FEH104" s="219"/>
      <c r="FEI104" s="219"/>
      <c r="FEJ104" s="219"/>
      <c r="FEK104" s="219"/>
      <c r="FEL104" s="219"/>
      <c r="FEM104" s="219"/>
      <c r="FEN104" s="219"/>
      <c r="FEO104" s="219"/>
      <c r="FEP104" s="219"/>
      <c r="FEQ104" s="219"/>
      <c r="FER104" s="219"/>
      <c r="FES104" s="219"/>
      <c r="FET104" s="219"/>
      <c r="FEU104" s="219"/>
      <c r="FEV104" s="219"/>
      <c r="FEW104" s="219"/>
      <c r="FEX104" s="219"/>
      <c r="FEY104" s="219"/>
      <c r="FEZ104" s="219"/>
      <c r="FFA104" s="219"/>
      <c r="FFB104" s="219"/>
      <c r="FFC104" s="219"/>
      <c r="FFD104" s="219"/>
      <c r="FFE104" s="219"/>
      <c r="FFF104" s="219"/>
      <c r="FFG104" s="219"/>
      <c r="FFH104" s="219"/>
      <c r="FFI104" s="219"/>
      <c r="FFJ104" s="219"/>
      <c r="FFK104" s="219"/>
      <c r="FFL104" s="219"/>
      <c r="FFM104" s="219"/>
      <c r="FFN104" s="219"/>
      <c r="FFO104" s="219"/>
      <c r="FFP104" s="219"/>
      <c r="FFQ104" s="219"/>
      <c r="FFR104" s="219"/>
      <c r="FFS104" s="219"/>
      <c r="FFT104" s="219"/>
      <c r="FFU104" s="219"/>
      <c r="FFV104" s="219"/>
      <c r="FFW104" s="219"/>
      <c r="FFX104" s="219"/>
      <c r="FFY104" s="219"/>
      <c r="FFZ104" s="219"/>
      <c r="FGA104" s="219"/>
      <c r="FGB104" s="219"/>
      <c r="FGC104" s="219"/>
      <c r="FGD104" s="219"/>
      <c r="FGE104" s="219"/>
      <c r="FGF104" s="219"/>
      <c r="FGG104" s="219"/>
      <c r="FGH104" s="219"/>
      <c r="FGI104" s="219"/>
      <c r="FGJ104" s="219"/>
      <c r="FGK104" s="219"/>
      <c r="FGL104" s="219"/>
      <c r="FGM104" s="219"/>
      <c r="FGN104" s="219"/>
      <c r="FGO104" s="219"/>
      <c r="FGP104" s="219"/>
      <c r="FGQ104" s="219"/>
      <c r="FGR104" s="219"/>
      <c r="FGS104" s="219"/>
      <c r="FGT104" s="219"/>
      <c r="FGU104" s="219"/>
      <c r="FGV104" s="219"/>
      <c r="FGW104" s="219"/>
      <c r="FGX104" s="219"/>
      <c r="FGY104" s="219"/>
      <c r="FGZ104" s="219"/>
      <c r="FHA104" s="219"/>
      <c r="FHB104" s="219"/>
      <c r="FHC104" s="219"/>
      <c r="FHD104" s="219"/>
      <c r="FHE104" s="219"/>
      <c r="FHF104" s="219"/>
      <c r="FHG104" s="219"/>
      <c r="FHH104" s="219"/>
      <c r="FHI104" s="219"/>
      <c r="FHJ104" s="219"/>
      <c r="FHK104" s="219"/>
      <c r="FHL104" s="219"/>
      <c r="FHM104" s="219"/>
      <c r="FHN104" s="219"/>
      <c r="FHO104" s="219"/>
      <c r="FHP104" s="219"/>
      <c r="FHQ104" s="219"/>
      <c r="FHR104" s="219"/>
      <c r="FHS104" s="219"/>
      <c r="FHT104" s="219"/>
      <c r="FHU104" s="219"/>
      <c r="FHV104" s="219"/>
      <c r="FHW104" s="219"/>
      <c r="FHX104" s="219"/>
      <c r="FHY104" s="219"/>
      <c r="FHZ104" s="219"/>
      <c r="FIA104" s="219"/>
      <c r="FIB104" s="219"/>
      <c r="FIC104" s="219"/>
      <c r="FID104" s="219"/>
      <c r="FIE104" s="219"/>
      <c r="FIF104" s="219"/>
      <c r="FIG104" s="219"/>
      <c r="FIH104" s="219"/>
      <c r="FII104" s="219"/>
      <c r="FIJ104" s="219"/>
      <c r="FIK104" s="219"/>
      <c r="FIL104" s="219"/>
      <c r="FIM104" s="219"/>
      <c r="FIN104" s="219"/>
      <c r="FIO104" s="219"/>
      <c r="FIP104" s="219"/>
      <c r="FIQ104" s="219"/>
      <c r="FIR104" s="219"/>
      <c r="FIS104" s="219"/>
      <c r="FIT104" s="219"/>
      <c r="FIU104" s="219"/>
      <c r="FIV104" s="219"/>
      <c r="FIW104" s="219"/>
      <c r="FIX104" s="219"/>
      <c r="FIY104" s="219"/>
      <c r="FIZ104" s="219"/>
      <c r="FJA104" s="219"/>
      <c r="FJB104" s="219"/>
      <c r="FJC104" s="219"/>
      <c r="FJD104" s="219"/>
      <c r="FJE104" s="219"/>
      <c r="FJF104" s="219"/>
      <c r="FJG104" s="219"/>
      <c r="FJH104" s="219"/>
      <c r="FJI104" s="219"/>
      <c r="FJJ104" s="219"/>
      <c r="FJK104" s="219"/>
      <c r="FJL104" s="219"/>
      <c r="FJM104" s="219"/>
      <c r="FJN104" s="219"/>
      <c r="FJO104" s="219"/>
      <c r="FJP104" s="219"/>
      <c r="FJQ104" s="219"/>
      <c r="FJR104" s="219"/>
      <c r="FJS104" s="219"/>
      <c r="FJT104" s="219"/>
      <c r="FJU104" s="219"/>
      <c r="FJV104" s="219"/>
      <c r="FJW104" s="219"/>
      <c r="FJX104" s="219"/>
      <c r="FJY104" s="219"/>
      <c r="FJZ104" s="219"/>
      <c r="FKA104" s="219"/>
      <c r="FKB104" s="219"/>
      <c r="FKC104" s="219"/>
      <c r="FKD104" s="219"/>
      <c r="FKE104" s="219"/>
      <c r="FKF104" s="219"/>
      <c r="FKG104" s="219"/>
      <c r="FKH104" s="219"/>
      <c r="FKI104" s="219"/>
      <c r="FKJ104" s="219"/>
      <c r="FKK104" s="219"/>
      <c r="FKL104" s="219"/>
      <c r="FKM104" s="219"/>
      <c r="FKN104" s="219"/>
      <c r="FKO104" s="219"/>
      <c r="FKP104" s="219"/>
      <c r="FKQ104" s="219"/>
      <c r="FKR104" s="219"/>
      <c r="FKS104" s="219"/>
      <c r="FKT104" s="219"/>
      <c r="FKU104" s="219"/>
      <c r="FKV104" s="219"/>
      <c r="FKW104" s="219"/>
      <c r="FKX104" s="219"/>
      <c r="FKY104" s="219"/>
      <c r="FKZ104" s="219"/>
      <c r="FLA104" s="219"/>
      <c r="FLB104" s="219"/>
      <c r="FLC104" s="219"/>
      <c r="FLD104" s="219"/>
      <c r="FLE104" s="219"/>
      <c r="FLF104" s="219"/>
      <c r="FLG104" s="219"/>
      <c r="FLH104" s="219"/>
      <c r="FLI104" s="219"/>
      <c r="FLJ104" s="219"/>
      <c r="FLK104" s="219"/>
      <c r="FLL104" s="219"/>
      <c r="FLM104" s="219"/>
      <c r="FLN104" s="219"/>
      <c r="FLO104" s="219"/>
      <c r="FLP104" s="219"/>
      <c r="FLQ104" s="219"/>
      <c r="FLR104" s="219"/>
      <c r="FLS104" s="219"/>
      <c r="FLT104" s="219"/>
      <c r="FLU104" s="219"/>
      <c r="FLV104" s="219"/>
      <c r="FLW104" s="219"/>
      <c r="FLX104" s="219"/>
      <c r="FLY104" s="219"/>
      <c r="FLZ104" s="219"/>
      <c r="FMA104" s="219"/>
      <c r="FMB104" s="219"/>
      <c r="FMC104" s="219"/>
      <c r="FMD104" s="219"/>
      <c r="FME104" s="219"/>
      <c r="FMF104" s="219"/>
      <c r="FMG104" s="219"/>
      <c r="FMH104" s="219"/>
      <c r="FMI104" s="219"/>
      <c r="FMJ104" s="219"/>
      <c r="FMK104" s="219"/>
      <c r="FML104" s="219"/>
      <c r="FMM104" s="219"/>
      <c r="FMN104" s="219"/>
      <c r="FMO104" s="219"/>
      <c r="FMP104" s="219"/>
      <c r="FMQ104" s="219"/>
      <c r="FMR104" s="219"/>
      <c r="FMS104" s="219"/>
      <c r="FMT104" s="219"/>
      <c r="FMU104" s="219"/>
      <c r="FMV104" s="219"/>
      <c r="FMW104" s="219"/>
      <c r="FMX104" s="219"/>
      <c r="FMY104" s="219"/>
      <c r="FMZ104" s="219"/>
      <c r="FNA104" s="219"/>
      <c r="FNB104" s="219"/>
      <c r="FNC104" s="219"/>
      <c r="FND104" s="219"/>
      <c r="FNE104" s="219"/>
      <c r="FNF104" s="219"/>
      <c r="FNG104" s="219"/>
      <c r="FNH104" s="219"/>
      <c r="FNI104" s="219"/>
      <c r="FNJ104" s="219"/>
      <c r="FNK104" s="219"/>
      <c r="FNL104" s="219"/>
      <c r="FNM104" s="219"/>
      <c r="FNN104" s="219"/>
      <c r="FNO104" s="219"/>
      <c r="FNP104" s="219"/>
      <c r="FNQ104" s="219"/>
      <c r="FNR104" s="219"/>
      <c r="FNS104" s="219"/>
      <c r="FNT104" s="219"/>
      <c r="FNU104" s="219"/>
      <c r="FNV104" s="219"/>
      <c r="FNW104" s="219"/>
      <c r="FNX104" s="219"/>
      <c r="FNY104" s="219"/>
      <c r="FNZ104" s="219"/>
      <c r="FOA104" s="219"/>
      <c r="FOB104" s="219"/>
      <c r="FOC104" s="219"/>
      <c r="FOD104" s="219"/>
      <c r="FOE104" s="219"/>
      <c r="FOF104" s="219"/>
      <c r="FOG104" s="219"/>
      <c r="FOH104" s="219"/>
      <c r="FOI104" s="219"/>
      <c r="FOJ104" s="219"/>
      <c r="FOK104" s="219"/>
      <c r="FOL104" s="219"/>
      <c r="FOM104" s="219"/>
      <c r="FON104" s="219"/>
      <c r="FOO104" s="219"/>
      <c r="FOP104" s="219"/>
      <c r="FOQ104" s="219"/>
      <c r="FOR104" s="219"/>
      <c r="FOS104" s="219"/>
      <c r="FOT104" s="219"/>
      <c r="FOU104" s="219"/>
      <c r="FOV104" s="219"/>
      <c r="FOW104" s="219"/>
      <c r="FOX104" s="219"/>
      <c r="FOY104" s="219"/>
      <c r="FOZ104" s="219"/>
      <c r="FPA104" s="219"/>
      <c r="FPB104" s="219"/>
      <c r="FPC104" s="219"/>
      <c r="FPD104" s="219"/>
      <c r="FPE104" s="219"/>
      <c r="FPF104" s="219"/>
      <c r="FPG104" s="219"/>
      <c r="FPH104" s="219"/>
      <c r="FPI104" s="219"/>
      <c r="FPJ104" s="219"/>
      <c r="FPK104" s="219"/>
      <c r="FPL104" s="219"/>
      <c r="FPM104" s="219"/>
      <c r="FPN104" s="219"/>
      <c r="FPO104" s="219"/>
      <c r="FPP104" s="219"/>
      <c r="FPQ104" s="219"/>
      <c r="FPR104" s="219"/>
      <c r="FPS104" s="219"/>
      <c r="FPT104" s="219"/>
      <c r="FPU104" s="219"/>
      <c r="FPV104" s="219"/>
      <c r="FPW104" s="219"/>
      <c r="FPX104" s="219"/>
      <c r="FPY104" s="219"/>
      <c r="FPZ104" s="219"/>
      <c r="FQA104" s="219"/>
      <c r="FQB104" s="219"/>
      <c r="FQC104" s="219"/>
      <c r="FQD104" s="219"/>
      <c r="FQE104" s="219"/>
      <c r="FQF104" s="219"/>
      <c r="FQG104" s="219"/>
      <c r="FQH104" s="219"/>
      <c r="FQI104" s="219"/>
      <c r="FQJ104" s="219"/>
      <c r="FQK104" s="219"/>
      <c r="FQL104" s="219"/>
      <c r="FQM104" s="219"/>
      <c r="FQN104" s="219"/>
      <c r="FQO104" s="219"/>
      <c r="FQP104" s="219"/>
      <c r="FQQ104" s="219"/>
      <c r="FQR104" s="219"/>
      <c r="FQS104" s="219"/>
      <c r="FQT104" s="219"/>
      <c r="FQU104" s="219"/>
      <c r="FQV104" s="219"/>
      <c r="FQW104" s="219"/>
      <c r="FQX104" s="219"/>
      <c r="FQY104" s="219"/>
      <c r="FQZ104" s="219"/>
      <c r="FRA104" s="219"/>
      <c r="FRB104" s="219"/>
      <c r="FRC104" s="219"/>
      <c r="FRD104" s="219"/>
      <c r="FRE104" s="219"/>
      <c r="FRF104" s="219"/>
      <c r="FRG104" s="219"/>
      <c r="FRH104" s="219"/>
      <c r="FRI104" s="219"/>
      <c r="FRJ104" s="219"/>
      <c r="FRK104" s="219"/>
      <c r="FRL104" s="219"/>
      <c r="FRM104" s="219"/>
      <c r="FRN104" s="219"/>
      <c r="FRO104" s="219"/>
      <c r="FRP104" s="219"/>
      <c r="FRQ104" s="219"/>
      <c r="FRR104" s="219"/>
      <c r="FRS104" s="219"/>
      <c r="FRT104" s="219"/>
      <c r="FRU104" s="219"/>
      <c r="FRV104" s="219"/>
      <c r="FRW104" s="219"/>
      <c r="FRX104" s="219"/>
      <c r="FRY104" s="219"/>
      <c r="FRZ104" s="219"/>
      <c r="FSA104" s="219"/>
      <c r="FSB104" s="219"/>
      <c r="FSC104" s="219"/>
      <c r="FSD104" s="219"/>
      <c r="FSE104" s="219"/>
      <c r="FSF104" s="219"/>
      <c r="FSG104" s="219"/>
      <c r="FSH104" s="219"/>
      <c r="FSI104" s="219"/>
      <c r="FSJ104" s="219"/>
      <c r="FSK104" s="219"/>
      <c r="FSL104" s="219"/>
      <c r="FSM104" s="219"/>
      <c r="FSN104" s="219"/>
      <c r="FSO104" s="219"/>
      <c r="FSP104" s="219"/>
      <c r="FSQ104" s="219"/>
      <c r="FSR104" s="219"/>
      <c r="FSS104" s="219"/>
      <c r="FST104" s="219"/>
      <c r="FSU104" s="219"/>
      <c r="FSV104" s="219"/>
      <c r="FSW104" s="219"/>
      <c r="FSX104" s="219"/>
      <c r="FSY104" s="219"/>
      <c r="FSZ104" s="219"/>
      <c r="FTA104" s="219"/>
      <c r="FTB104" s="219"/>
      <c r="FTC104" s="219"/>
      <c r="FTD104" s="219"/>
      <c r="FTE104" s="219"/>
      <c r="FTF104" s="219"/>
      <c r="FTG104" s="219"/>
      <c r="FTH104" s="219"/>
      <c r="FTI104" s="219"/>
      <c r="FTJ104" s="219"/>
      <c r="FTK104" s="219"/>
      <c r="FTL104" s="219"/>
      <c r="FTM104" s="219"/>
      <c r="FTN104" s="219"/>
      <c r="FTO104" s="219"/>
      <c r="FTP104" s="219"/>
      <c r="FTQ104" s="219"/>
      <c r="FTR104" s="219"/>
      <c r="FTS104" s="219"/>
      <c r="FTT104" s="219"/>
      <c r="FTU104" s="219"/>
      <c r="FTV104" s="219"/>
      <c r="FTW104" s="219"/>
      <c r="FTX104" s="219"/>
      <c r="FTY104" s="219"/>
      <c r="FTZ104" s="219"/>
      <c r="FUA104" s="219"/>
      <c r="FUB104" s="219"/>
      <c r="FUC104" s="219"/>
      <c r="FUD104" s="219"/>
      <c r="FUE104" s="219"/>
      <c r="FUF104" s="219"/>
      <c r="FUG104" s="219"/>
      <c r="FUH104" s="219"/>
      <c r="FUI104" s="219"/>
      <c r="FUJ104" s="219"/>
      <c r="FUK104" s="219"/>
      <c r="FUL104" s="219"/>
      <c r="FUM104" s="219"/>
      <c r="FUN104" s="219"/>
      <c r="FUO104" s="219"/>
      <c r="FUP104" s="219"/>
      <c r="FUQ104" s="219"/>
      <c r="FUR104" s="219"/>
      <c r="FUS104" s="219"/>
      <c r="FUT104" s="219"/>
      <c r="FUU104" s="219"/>
      <c r="FUV104" s="219"/>
      <c r="FUW104" s="219"/>
      <c r="FUX104" s="219"/>
      <c r="FUY104" s="219"/>
      <c r="FUZ104" s="219"/>
      <c r="FVA104" s="219"/>
      <c r="FVB104" s="219"/>
      <c r="FVC104" s="219"/>
      <c r="FVD104" s="219"/>
      <c r="FVE104" s="219"/>
      <c r="FVF104" s="219"/>
      <c r="FVG104" s="219"/>
      <c r="FVH104" s="219"/>
      <c r="FVI104" s="219"/>
      <c r="FVJ104" s="219"/>
      <c r="FVK104" s="219"/>
      <c r="FVL104" s="219"/>
      <c r="FVM104" s="219"/>
      <c r="FVN104" s="219"/>
      <c r="FVO104" s="219"/>
      <c r="FVP104" s="219"/>
      <c r="FVQ104" s="219"/>
      <c r="FVR104" s="219"/>
      <c r="FVS104" s="219"/>
      <c r="FVT104" s="219"/>
      <c r="FVU104" s="219"/>
      <c r="FVV104" s="219"/>
      <c r="FVW104" s="219"/>
      <c r="FVX104" s="219"/>
      <c r="FVY104" s="219"/>
      <c r="FVZ104" s="219"/>
      <c r="FWA104" s="219"/>
      <c r="FWB104" s="219"/>
      <c r="FWC104" s="219"/>
      <c r="FWD104" s="219"/>
      <c r="FWE104" s="219"/>
      <c r="FWF104" s="219"/>
      <c r="FWG104" s="219"/>
      <c r="FWH104" s="219"/>
      <c r="FWI104" s="219"/>
      <c r="FWJ104" s="219"/>
      <c r="FWK104" s="219"/>
      <c r="FWL104" s="219"/>
      <c r="FWM104" s="219"/>
      <c r="FWN104" s="219"/>
      <c r="FWO104" s="219"/>
      <c r="FWP104" s="219"/>
      <c r="FWQ104" s="219"/>
      <c r="FWR104" s="219"/>
      <c r="FWS104" s="219"/>
      <c r="FWT104" s="219"/>
      <c r="FWU104" s="219"/>
      <c r="FWV104" s="219"/>
      <c r="FWW104" s="219"/>
      <c r="FWX104" s="219"/>
      <c r="FWY104" s="219"/>
      <c r="FWZ104" s="219"/>
      <c r="FXA104" s="219"/>
      <c r="FXB104" s="219"/>
      <c r="FXC104" s="219"/>
      <c r="FXD104" s="219"/>
      <c r="FXE104" s="219"/>
      <c r="FXF104" s="219"/>
      <c r="FXG104" s="219"/>
      <c r="FXH104" s="219"/>
      <c r="FXI104" s="219"/>
      <c r="FXJ104" s="219"/>
      <c r="FXK104" s="219"/>
      <c r="FXL104" s="219"/>
      <c r="FXM104" s="219"/>
      <c r="FXN104" s="219"/>
      <c r="FXO104" s="219"/>
      <c r="FXP104" s="219"/>
      <c r="FXQ104" s="219"/>
      <c r="FXR104" s="219"/>
      <c r="FXS104" s="219"/>
      <c r="FXT104" s="219"/>
      <c r="FXU104" s="219"/>
      <c r="FXV104" s="219"/>
      <c r="FXW104" s="219"/>
      <c r="FXX104" s="219"/>
      <c r="FXY104" s="219"/>
      <c r="FXZ104" s="219"/>
      <c r="FYA104" s="219"/>
      <c r="FYB104" s="219"/>
      <c r="FYC104" s="219"/>
      <c r="FYD104" s="219"/>
      <c r="FYE104" s="219"/>
      <c r="FYF104" s="219"/>
      <c r="FYG104" s="219"/>
      <c r="FYH104" s="219"/>
      <c r="FYI104" s="219"/>
      <c r="FYJ104" s="219"/>
      <c r="FYK104" s="219"/>
      <c r="FYL104" s="219"/>
      <c r="FYM104" s="219"/>
      <c r="FYN104" s="219"/>
      <c r="FYO104" s="219"/>
      <c r="FYP104" s="219"/>
      <c r="FYQ104" s="219"/>
      <c r="FYR104" s="219"/>
      <c r="FYS104" s="219"/>
      <c r="FYT104" s="219"/>
      <c r="FYU104" s="219"/>
      <c r="FYV104" s="219"/>
      <c r="FYW104" s="219"/>
      <c r="FYX104" s="219"/>
      <c r="FYY104" s="219"/>
      <c r="FYZ104" s="219"/>
      <c r="FZA104" s="219"/>
      <c r="FZB104" s="219"/>
      <c r="FZC104" s="219"/>
      <c r="FZD104" s="219"/>
      <c r="FZE104" s="219"/>
      <c r="FZF104" s="219"/>
      <c r="FZG104" s="219"/>
      <c r="FZH104" s="219"/>
      <c r="FZI104" s="219"/>
      <c r="FZJ104" s="219"/>
      <c r="FZK104" s="219"/>
      <c r="FZL104" s="219"/>
      <c r="FZM104" s="219"/>
      <c r="FZN104" s="219"/>
      <c r="FZO104" s="219"/>
      <c r="FZP104" s="219"/>
      <c r="FZQ104" s="219"/>
      <c r="FZR104" s="219"/>
      <c r="FZS104" s="219"/>
      <c r="FZT104" s="219"/>
      <c r="FZU104" s="219"/>
      <c r="FZV104" s="219"/>
      <c r="FZW104" s="219"/>
      <c r="FZX104" s="219"/>
      <c r="FZY104" s="219"/>
      <c r="FZZ104" s="219"/>
      <c r="GAA104" s="219"/>
      <c r="GAB104" s="219"/>
      <c r="GAC104" s="219"/>
      <c r="GAD104" s="219"/>
      <c r="GAE104" s="219"/>
      <c r="GAF104" s="219"/>
      <c r="GAG104" s="219"/>
      <c r="GAH104" s="219"/>
      <c r="GAI104" s="219"/>
      <c r="GAJ104" s="219"/>
      <c r="GAK104" s="219"/>
      <c r="GAL104" s="219"/>
      <c r="GAM104" s="219"/>
      <c r="GAN104" s="219"/>
      <c r="GAO104" s="219"/>
      <c r="GAP104" s="219"/>
      <c r="GAQ104" s="219"/>
      <c r="GAR104" s="219"/>
      <c r="GAS104" s="219"/>
      <c r="GAT104" s="219"/>
      <c r="GAU104" s="219"/>
      <c r="GAV104" s="219"/>
      <c r="GAW104" s="219"/>
      <c r="GAX104" s="219"/>
      <c r="GAY104" s="219"/>
      <c r="GAZ104" s="219"/>
      <c r="GBA104" s="219"/>
      <c r="GBB104" s="219"/>
      <c r="GBC104" s="219"/>
      <c r="GBD104" s="219"/>
      <c r="GBE104" s="219"/>
      <c r="GBF104" s="219"/>
      <c r="GBG104" s="219"/>
      <c r="GBH104" s="219"/>
      <c r="GBI104" s="219"/>
      <c r="GBJ104" s="219"/>
      <c r="GBK104" s="219"/>
      <c r="GBL104" s="219"/>
      <c r="GBM104" s="219"/>
      <c r="GBN104" s="219"/>
      <c r="GBO104" s="219"/>
      <c r="GBP104" s="219"/>
      <c r="GBQ104" s="219"/>
      <c r="GBR104" s="219"/>
      <c r="GBS104" s="219"/>
      <c r="GBT104" s="219"/>
      <c r="GBU104" s="219"/>
      <c r="GBV104" s="219"/>
      <c r="GBW104" s="219"/>
      <c r="GBX104" s="219"/>
      <c r="GBY104" s="219"/>
      <c r="GBZ104" s="219"/>
      <c r="GCA104" s="219"/>
      <c r="GCB104" s="219"/>
      <c r="GCC104" s="219"/>
      <c r="GCD104" s="219"/>
      <c r="GCE104" s="219"/>
      <c r="GCF104" s="219"/>
      <c r="GCG104" s="219"/>
      <c r="GCH104" s="219"/>
      <c r="GCI104" s="219"/>
      <c r="GCJ104" s="219"/>
      <c r="GCK104" s="219"/>
      <c r="GCL104" s="219"/>
      <c r="GCM104" s="219"/>
      <c r="GCN104" s="219"/>
      <c r="GCO104" s="219"/>
      <c r="GCP104" s="219"/>
      <c r="GCQ104" s="219"/>
      <c r="GCR104" s="219"/>
      <c r="GCS104" s="219"/>
      <c r="GCT104" s="219"/>
      <c r="GCU104" s="219"/>
      <c r="GCV104" s="219"/>
      <c r="GCW104" s="219"/>
      <c r="GCX104" s="219"/>
      <c r="GCY104" s="219"/>
      <c r="GCZ104" s="219"/>
      <c r="GDA104" s="219"/>
      <c r="GDB104" s="219"/>
      <c r="GDC104" s="219"/>
      <c r="GDD104" s="219"/>
      <c r="GDE104" s="219"/>
      <c r="GDF104" s="219"/>
      <c r="GDG104" s="219"/>
      <c r="GDH104" s="219"/>
      <c r="GDI104" s="219"/>
      <c r="GDJ104" s="219"/>
      <c r="GDK104" s="219"/>
      <c r="GDL104" s="219"/>
      <c r="GDM104" s="219"/>
      <c r="GDN104" s="219"/>
      <c r="GDO104" s="219"/>
      <c r="GDP104" s="219"/>
      <c r="GDQ104" s="219"/>
      <c r="GDR104" s="219"/>
      <c r="GDS104" s="219"/>
      <c r="GDT104" s="219"/>
      <c r="GDU104" s="219"/>
      <c r="GDV104" s="219"/>
      <c r="GDW104" s="219"/>
      <c r="GDX104" s="219"/>
      <c r="GDY104" s="219"/>
      <c r="GDZ104" s="219"/>
      <c r="GEA104" s="219"/>
      <c r="GEB104" s="219"/>
      <c r="GEC104" s="219"/>
      <c r="GED104" s="219"/>
      <c r="GEE104" s="219"/>
      <c r="GEF104" s="219"/>
      <c r="GEG104" s="219"/>
      <c r="GEH104" s="219"/>
      <c r="GEI104" s="219"/>
      <c r="GEJ104" s="219"/>
      <c r="GEK104" s="219"/>
      <c r="GEL104" s="219"/>
      <c r="GEM104" s="219"/>
      <c r="GEN104" s="219"/>
      <c r="GEO104" s="219"/>
      <c r="GEP104" s="219"/>
      <c r="GEQ104" s="219"/>
      <c r="GER104" s="219"/>
      <c r="GES104" s="219"/>
      <c r="GET104" s="219"/>
      <c r="GEU104" s="219"/>
      <c r="GEV104" s="219"/>
      <c r="GEW104" s="219"/>
      <c r="GEX104" s="219"/>
      <c r="GEY104" s="219"/>
      <c r="GEZ104" s="219"/>
      <c r="GFA104" s="219"/>
      <c r="GFB104" s="219"/>
      <c r="GFC104" s="219"/>
      <c r="GFD104" s="219"/>
      <c r="GFE104" s="219"/>
      <c r="GFF104" s="219"/>
      <c r="GFG104" s="219"/>
      <c r="GFH104" s="219"/>
      <c r="GFI104" s="219"/>
      <c r="GFJ104" s="219"/>
      <c r="GFK104" s="219"/>
      <c r="GFL104" s="219"/>
      <c r="GFM104" s="219"/>
      <c r="GFN104" s="219"/>
      <c r="GFO104" s="219"/>
      <c r="GFP104" s="219"/>
      <c r="GFQ104" s="219"/>
      <c r="GFR104" s="219"/>
      <c r="GFS104" s="219"/>
      <c r="GFT104" s="219"/>
      <c r="GFU104" s="219"/>
      <c r="GFV104" s="219"/>
      <c r="GFW104" s="219"/>
      <c r="GFX104" s="219"/>
      <c r="GFY104" s="219"/>
      <c r="GFZ104" s="219"/>
      <c r="GGA104" s="219"/>
      <c r="GGB104" s="219"/>
      <c r="GGC104" s="219"/>
      <c r="GGD104" s="219"/>
      <c r="GGE104" s="219"/>
      <c r="GGF104" s="219"/>
      <c r="GGG104" s="219"/>
      <c r="GGH104" s="219"/>
      <c r="GGI104" s="219"/>
      <c r="GGJ104" s="219"/>
      <c r="GGK104" s="219"/>
      <c r="GGL104" s="219"/>
      <c r="GGM104" s="219"/>
      <c r="GGN104" s="219"/>
      <c r="GGO104" s="219"/>
      <c r="GGP104" s="219"/>
      <c r="GGQ104" s="219"/>
      <c r="GGR104" s="219"/>
      <c r="GGS104" s="219"/>
      <c r="GGT104" s="219"/>
      <c r="GGU104" s="219"/>
      <c r="GGV104" s="219"/>
      <c r="GGW104" s="219"/>
      <c r="GGX104" s="219"/>
      <c r="GGY104" s="219"/>
      <c r="GGZ104" s="219"/>
      <c r="GHA104" s="219"/>
      <c r="GHB104" s="219"/>
      <c r="GHC104" s="219"/>
      <c r="GHD104" s="219"/>
      <c r="GHE104" s="219"/>
      <c r="GHF104" s="219"/>
      <c r="GHG104" s="219"/>
      <c r="GHH104" s="219"/>
      <c r="GHI104" s="219"/>
      <c r="GHJ104" s="219"/>
      <c r="GHK104" s="219"/>
      <c r="GHL104" s="219"/>
      <c r="GHM104" s="219"/>
      <c r="GHN104" s="219"/>
      <c r="GHO104" s="219"/>
      <c r="GHP104" s="219"/>
      <c r="GHQ104" s="219"/>
      <c r="GHR104" s="219"/>
      <c r="GHS104" s="219"/>
      <c r="GHT104" s="219"/>
      <c r="GHU104" s="219"/>
      <c r="GHV104" s="219"/>
      <c r="GHW104" s="219"/>
      <c r="GHX104" s="219"/>
      <c r="GHY104" s="219"/>
      <c r="GHZ104" s="219"/>
      <c r="GIA104" s="219"/>
      <c r="GIB104" s="219"/>
      <c r="GIC104" s="219"/>
      <c r="GID104" s="219"/>
      <c r="GIE104" s="219"/>
      <c r="GIF104" s="219"/>
      <c r="GIG104" s="219"/>
      <c r="GIH104" s="219"/>
      <c r="GII104" s="219"/>
      <c r="GIJ104" s="219"/>
      <c r="GIK104" s="219"/>
      <c r="GIL104" s="219"/>
      <c r="GIM104" s="219"/>
      <c r="GIN104" s="219"/>
      <c r="GIO104" s="219"/>
      <c r="GIP104" s="219"/>
      <c r="GIQ104" s="219"/>
      <c r="GIR104" s="219"/>
      <c r="GIS104" s="219"/>
      <c r="GIT104" s="219"/>
      <c r="GIU104" s="219"/>
      <c r="GIV104" s="219"/>
      <c r="GIW104" s="219"/>
      <c r="GIX104" s="219"/>
      <c r="GIY104" s="219"/>
      <c r="GIZ104" s="219"/>
      <c r="GJA104" s="219"/>
      <c r="GJB104" s="219"/>
      <c r="GJC104" s="219"/>
      <c r="GJD104" s="219"/>
      <c r="GJE104" s="219"/>
      <c r="GJF104" s="219"/>
      <c r="GJG104" s="219"/>
      <c r="GJH104" s="219"/>
      <c r="GJI104" s="219"/>
      <c r="GJJ104" s="219"/>
      <c r="GJK104" s="219"/>
      <c r="GJL104" s="219"/>
      <c r="GJM104" s="219"/>
      <c r="GJN104" s="219"/>
      <c r="GJO104" s="219"/>
      <c r="GJP104" s="219"/>
      <c r="GJQ104" s="219"/>
      <c r="GJR104" s="219"/>
      <c r="GJS104" s="219"/>
      <c r="GJT104" s="219"/>
      <c r="GJU104" s="219"/>
      <c r="GJV104" s="219"/>
      <c r="GJW104" s="219"/>
      <c r="GJX104" s="219"/>
      <c r="GJY104" s="219"/>
      <c r="GJZ104" s="219"/>
      <c r="GKA104" s="219"/>
      <c r="GKB104" s="219"/>
      <c r="GKC104" s="219"/>
      <c r="GKD104" s="219"/>
      <c r="GKE104" s="219"/>
      <c r="GKF104" s="219"/>
      <c r="GKG104" s="219"/>
      <c r="GKH104" s="219"/>
      <c r="GKI104" s="219"/>
      <c r="GKJ104" s="219"/>
      <c r="GKK104" s="219"/>
      <c r="GKL104" s="219"/>
      <c r="GKM104" s="219"/>
      <c r="GKN104" s="219"/>
      <c r="GKO104" s="219"/>
      <c r="GKP104" s="219"/>
      <c r="GKQ104" s="219"/>
      <c r="GKR104" s="219"/>
      <c r="GKS104" s="219"/>
      <c r="GKT104" s="219"/>
      <c r="GKU104" s="219"/>
      <c r="GKV104" s="219"/>
      <c r="GKW104" s="219"/>
      <c r="GKX104" s="219"/>
      <c r="GKY104" s="219"/>
      <c r="GKZ104" s="219"/>
      <c r="GLA104" s="219"/>
      <c r="GLB104" s="219"/>
      <c r="GLC104" s="219"/>
      <c r="GLD104" s="219"/>
      <c r="GLE104" s="219"/>
      <c r="GLF104" s="219"/>
      <c r="GLG104" s="219"/>
      <c r="GLH104" s="219"/>
      <c r="GLI104" s="219"/>
      <c r="GLJ104" s="219"/>
      <c r="GLK104" s="219"/>
      <c r="GLL104" s="219"/>
      <c r="GLM104" s="219"/>
      <c r="GLN104" s="219"/>
      <c r="GLO104" s="219"/>
      <c r="GLP104" s="219"/>
      <c r="GLQ104" s="219"/>
      <c r="GLR104" s="219"/>
      <c r="GLS104" s="219"/>
      <c r="GLT104" s="219"/>
      <c r="GLU104" s="219"/>
      <c r="GLV104" s="219"/>
      <c r="GLW104" s="219"/>
      <c r="GLX104" s="219"/>
      <c r="GLY104" s="219"/>
      <c r="GLZ104" s="219"/>
      <c r="GMA104" s="219"/>
      <c r="GMB104" s="219"/>
      <c r="GMC104" s="219"/>
      <c r="GMD104" s="219"/>
      <c r="GME104" s="219"/>
      <c r="GMF104" s="219"/>
      <c r="GMG104" s="219"/>
      <c r="GMH104" s="219"/>
      <c r="GMI104" s="219"/>
      <c r="GMJ104" s="219"/>
      <c r="GMK104" s="219"/>
      <c r="GML104" s="219"/>
      <c r="GMM104" s="219"/>
      <c r="GMN104" s="219"/>
      <c r="GMO104" s="219"/>
      <c r="GMP104" s="219"/>
      <c r="GMQ104" s="219"/>
      <c r="GMR104" s="219"/>
      <c r="GMS104" s="219"/>
      <c r="GMT104" s="219"/>
      <c r="GMU104" s="219"/>
      <c r="GMV104" s="219"/>
      <c r="GMW104" s="219"/>
      <c r="GMX104" s="219"/>
      <c r="GMY104" s="219"/>
      <c r="GMZ104" s="219"/>
      <c r="GNA104" s="219"/>
      <c r="GNB104" s="219"/>
      <c r="GNC104" s="219"/>
      <c r="GND104" s="219"/>
      <c r="GNE104" s="219"/>
      <c r="GNF104" s="219"/>
      <c r="GNG104" s="219"/>
      <c r="GNH104" s="219"/>
      <c r="GNI104" s="219"/>
      <c r="GNJ104" s="219"/>
      <c r="GNK104" s="219"/>
      <c r="GNL104" s="219"/>
      <c r="GNM104" s="219"/>
      <c r="GNN104" s="219"/>
      <c r="GNO104" s="219"/>
      <c r="GNP104" s="219"/>
      <c r="GNQ104" s="219"/>
      <c r="GNR104" s="219"/>
      <c r="GNS104" s="219"/>
      <c r="GNT104" s="219"/>
      <c r="GNU104" s="219"/>
      <c r="GNV104" s="219"/>
      <c r="GNW104" s="219"/>
      <c r="GNX104" s="219"/>
      <c r="GNY104" s="219"/>
      <c r="GNZ104" s="219"/>
      <c r="GOA104" s="219"/>
      <c r="GOB104" s="219"/>
      <c r="GOC104" s="219"/>
      <c r="GOD104" s="219"/>
      <c r="GOE104" s="219"/>
      <c r="GOF104" s="219"/>
      <c r="GOG104" s="219"/>
      <c r="GOH104" s="219"/>
      <c r="GOI104" s="219"/>
      <c r="GOJ104" s="219"/>
      <c r="GOK104" s="219"/>
      <c r="GOL104" s="219"/>
      <c r="GOM104" s="219"/>
      <c r="GON104" s="219"/>
      <c r="GOO104" s="219"/>
      <c r="GOP104" s="219"/>
      <c r="GOQ104" s="219"/>
      <c r="GOR104" s="219"/>
      <c r="GOS104" s="219"/>
      <c r="GOT104" s="219"/>
      <c r="GOU104" s="219"/>
      <c r="GOV104" s="219"/>
      <c r="GOW104" s="219"/>
      <c r="GOX104" s="219"/>
      <c r="GOY104" s="219"/>
      <c r="GOZ104" s="219"/>
      <c r="GPA104" s="219"/>
      <c r="GPB104" s="219"/>
      <c r="GPC104" s="219"/>
      <c r="GPD104" s="219"/>
      <c r="GPE104" s="219"/>
      <c r="GPF104" s="219"/>
      <c r="GPG104" s="219"/>
      <c r="GPH104" s="219"/>
      <c r="GPI104" s="219"/>
      <c r="GPJ104" s="219"/>
      <c r="GPK104" s="219"/>
      <c r="GPL104" s="219"/>
      <c r="GPM104" s="219"/>
      <c r="GPN104" s="219"/>
      <c r="GPO104" s="219"/>
      <c r="GPP104" s="219"/>
      <c r="GPQ104" s="219"/>
      <c r="GPR104" s="219"/>
      <c r="GPS104" s="219"/>
      <c r="GPT104" s="219"/>
      <c r="GPU104" s="219"/>
      <c r="GPV104" s="219"/>
      <c r="GPW104" s="219"/>
      <c r="GPX104" s="219"/>
      <c r="GPY104" s="219"/>
      <c r="GPZ104" s="219"/>
      <c r="GQA104" s="219"/>
      <c r="GQB104" s="219"/>
      <c r="GQC104" s="219"/>
      <c r="GQD104" s="219"/>
      <c r="GQE104" s="219"/>
      <c r="GQF104" s="219"/>
      <c r="GQG104" s="219"/>
      <c r="GQH104" s="219"/>
      <c r="GQI104" s="219"/>
      <c r="GQJ104" s="219"/>
      <c r="GQK104" s="219"/>
      <c r="GQL104" s="219"/>
      <c r="GQM104" s="219"/>
      <c r="GQN104" s="219"/>
      <c r="GQO104" s="219"/>
      <c r="GQP104" s="219"/>
      <c r="GQQ104" s="219"/>
      <c r="GQR104" s="219"/>
      <c r="GQS104" s="219"/>
      <c r="GQT104" s="219"/>
      <c r="GQU104" s="219"/>
      <c r="GQV104" s="219"/>
      <c r="GQW104" s="219"/>
      <c r="GQX104" s="219"/>
      <c r="GQY104" s="219"/>
      <c r="GQZ104" s="219"/>
      <c r="GRA104" s="219"/>
      <c r="GRB104" s="219"/>
      <c r="GRC104" s="219"/>
      <c r="GRD104" s="219"/>
      <c r="GRE104" s="219"/>
      <c r="GRF104" s="219"/>
      <c r="GRG104" s="219"/>
      <c r="GRH104" s="219"/>
      <c r="GRI104" s="219"/>
      <c r="GRJ104" s="219"/>
      <c r="GRK104" s="219"/>
      <c r="GRL104" s="219"/>
      <c r="GRM104" s="219"/>
      <c r="GRN104" s="219"/>
      <c r="GRO104" s="219"/>
      <c r="GRP104" s="219"/>
      <c r="GRQ104" s="219"/>
      <c r="GRR104" s="219"/>
      <c r="GRS104" s="219"/>
      <c r="GRT104" s="219"/>
      <c r="GRU104" s="219"/>
      <c r="GRV104" s="219"/>
      <c r="GRW104" s="219"/>
      <c r="GRX104" s="219"/>
      <c r="GRY104" s="219"/>
      <c r="GRZ104" s="219"/>
      <c r="GSA104" s="219"/>
      <c r="GSB104" s="219"/>
      <c r="GSC104" s="219"/>
      <c r="GSD104" s="219"/>
      <c r="GSE104" s="219"/>
      <c r="GSF104" s="219"/>
      <c r="GSG104" s="219"/>
      <c r="GSH104" s="219"/>
      <c r="GSI104" s="219"/>
      <c r="GSJ104" s="219"/>
      <c r="GSK104" s="219"/>
      <c r="GSL104" s="219"/>
      <c r="GSM104" s="219"/>
      <c r="GSN104" s="219"/>
      <c r="GSO104" s="219"/>
      <c r="GSP104" s="219"/>
      <c r="GSQ104" s="219"/>
      <c r="GSR104" s="219"/>
      <c r="GSS104" s="219"/>
      <c r="GST104" s="219"/>
      <c r="GSU104" s="219"/>
      <c r="GSV104" s="219"/>
      <c r="GSW104" s="219"/>
      <c r="GSX104" s="219"/>
      <c r="GSY104" s="219"/>
      <c r="GSZ104" s="219"/>
      <c r="GTA104" s="219"/>
      <c r="GTB104" s="219"/>
      <c r="GTC104" s="219"/>
      <c r="GTD104" s="219"/>
      <c r="GTE104" s="219"/>
      <c r="GTF104" s="219"/>
      <c r="GTG104" s="219"/>
      <c r="GTH104" s="219"/>
      <c r="GTI104" s="219"/>
      <c r="GTJ104" s="219"/>
      <c r="GTK104" s="219"/>
      <c r="GTL104" s="219"/>
      <c r="GTM104" s="219"/>
      <c r="GTN104" s="219"/>
      <c r="GTO104" s="219"/>
      <c r="GTP104" s="219"/>
      <c r="GTQ104" s="219"/>
      <c r="GTR104" s="219"/>
      <c r="GTS104" s="219"/>
      <c r="GTT104" s="219"/>
      <c r="GTU104" s="219"/>
      <c r="GTV104" s="219"/>
      <c r="GTW104" s="219"/>
      <c r="GTX104" s="219"/>
      <c r="GTY104" s="219"/>
      <c r="GTZ104" s="219"/>
      <c r="GUA104" s="219"/>
      <c r="GUB104" s="219"/>
      <c r="GUC104" s="219"/>
      <c r="GUD104" s="219"/>
      <c r="GUE104" s="219"/>
      <c r="GUF104" s="219"/>
      <c r="GUG104" s="219"/>
      <c r="GUH104" s="219"/>
      <c r="GUI104" s="219"/>
      <c r="GUJ104" s="219"/>
      <c r="GUK104" s="219"/>
      <c r="GUL104" s="219"/>
      <c r="GUM104" s="219"/>
      <c r="GUN104" s="219"/>
      <c r="GUO104" s="219"/>
      <c r="GUP104" s="219"/>
      <c r="GUQ104" s="219"/>
      <c r="GUR104" s="219"/>
      <c r="GUS104" s="219"/>
      <c r="GUT104" s="219"/>
      <c r="GUU104" s="219"/>
      <c r="GUV104" s="219"/>
      <c r="GUW104" s="219"/>
      <c r="GUX104" s="219"/>
      <c r="GUY104" s="219"/>
      <c r="GUZ104" s="219"/>
      <c r="GVA104" s="219"/>
      <c r="GVB104" s="219"/>
      <c r="GVC104" s="219"/>
      <c r="GVD104" s="219"/>
      <c r="GVE104" s="219"/>
      <c r="GVF104" s="219"/>
      <c r="GVG104" s="219"/>
      <c r="GVH104" s="219"/>
      <c r="GVI104" s="219"/>
      <c r="GVJ104" s="219"/>
      <c r="GVK104" s="219"/>
      <c r="GVL104" s="219"/>
      <c r="GVM104" s="219"/>
      <c r="GVN104" s="219"/>
      <c r="GVO104" s="219"/>
      <c r="GVP104" s="219"/>
      <c r="GVQ104" s="219"/>
      <c r="GVR104" s="219"/>
      <c r="GVS104" s="219"/>
      <c r="GVT104" s="219"/>
      <c r="GVU104" s="219"/>
      <c r="GVV104" s="219"/>
      <c r="GVW104" s="219"/>
      <c r="GVX104" s="219"/>
      <c r="GVY104" s="219"/>
      <c r="GVZ104" s="219"/>
      <c r="GWA104" s="219"/>
      <c r="GWB104" s="219"/>
      <c r="GWC104" s="219"/>
      <c r="GWD104" s="219"/>
      <c r="GWE104" s="219"/>
      <c r="GWF104" s="219"/>
      <c r="GWG104" s="219"/>
      <c r="GWH104" s="219"/>
      <c r="GWI104" s="219"/>
      <c r="GWJ104" s="219"/>
      <c r="GWK104" s="219"/>
      <c r="GWL104" s="219"/>
      <c r="GWM104" s="219"/>
      <c r="GWN104" s="219"/>
      <c r="GWO104" s="219"/>
      <c r="GWP104" s="219"/>
      <c r="GWQ104" s="219"/>
      <c r="GWR104" s="219"/>
      <c r="GWS104" s="219"/>
      <c r="GWT104" s="219"/>
      <c r="GWU104" s="219"/>
      <c r="GWV104" s="219"/>
      <c r="GWW104" s="219"/>
      <c r="GWX104" s="219"/>
      <c r="GWY104" s="219"/>
      <c r="GWZ104" s="219"/>
      <c r="GXA104" s="219"/>
      <c r="GXB104" s="219"/>
      <c r="GXC104" s="219"/>
      <c r="GXD104" s="219"/>
      <c r="GXE104" s="219"/>
      <c r="GXF104" s="219"/>
      <c r="GXG104" s="219"/>
      <c r="GXH104" s="219"/>
      <c r="GXI104" s="219"/>
      <c r="GXJ104" s="219"/>
      <c r="GXK104" s="219"/>
      <c r="GXL104" s="219"/>
      <c r="GXM104" s="219"/>
      <c r="GXN104" s="219"/>
      <c r="GXO104" s="219"/>
      <c r="GXP104" s="219"/>
      <c r="GXQ104" s="219"/>
      <c r="GXR104" s="219"/>
      <c r="GXS104" s="219"/>
      <c r="GXT104" s="219"/>
      <c r="GXU104" s="219"/>
      <c r="GXV104" s="219"/>
      <c r="GXW104" s="219"/>
      <c r="GXX104" s="219"/>
      <c r="GXY104" s="219"/>
      <c r="GXZ104" s="219"/>
      <c r="GYA104" s="219"/>
      <c r="GYB104" s="219"/>
      <c r="GYC104" s="219"/>
      <c r="GYD104" s="219"/>
      <c r="GYE104" s="219"/>
      <c r="GYF104" s="219"/>
      <c r="GYG104" s="219"/>
      <c r="GYH104" s="219"/>
      <c r="GYI104" s="219"/>
      <c r="GYJ104" s="219"/>
      <c r="GYK104" s="219"/>
      <c r="GYL104" s="219"/>
      <c r="GYM104" s="219"/>
      <c r="GYN104" s="219"/>
      <c r="GYO104" s="219"/>
      <c r="GYP104" s="219"/>
      <c r="GYQ104" s="219"/>
      <c r="GYR104" s="219"/>
      <c r="GYS104" s="219"/>
      <c r="GYT104" s="219"/>
      <c r="GYU104" s="219"/>
      <c r="GYV104" s="219"/>
      <c r="GYW104" s="219"/>
      <c r="GYX104" s="219"/>
      <c r="GYY104" s="219"/>
      <c r="GYZ104" s="219"/>
      <c r="GZA104" s="219"/>
      <c r="GZB104" s="219"/>
      <c r="GZC104" s="219"/>
      <c r="GZD104" s="219"/>
      <c r="GZE104" s="219"/>
      <c r="GZF104" s="219"/>
      <c r="GZG104" s="219"/>
      <c r="GZH104" s="219"/>
      <c r="GZI104" s="219"/>
      <c r="GZJ104" s="219"/>
      <c r="GZK104" s="219"/>
      <c r="GZL104" s="219"/>
      <c r="GZM104" s="219"/>
      <c r="GZN104" s="219"/>
      <c r="GZO104" s="219"/>
      <c r="GZP104" s="219"/>
      <c r="GZQ104" s="219"/>
      <c r="GZR104" s="219"/>
      <c r="GZS104" s="219"/>
      <c r="GZT104" s="219"/>
      <c r="GZU104" s="219"/>
      <c r="GZV104" s="219"/>
      <c r="GZW104" s="219"/>
      <c r="GZX104" s="219"/>
      <c r="GZY104" s="219"/>
      <c r="GZZ104" s="219"/>
      <c r="HAA104" s="219"/>
      <c r="HAB104" s="219"/>
      <c r="HAC104" s="219"/>
      <c r="HAD104" s="219"/>
      <c r="HAE104" s="219"/>
      <c r="HAF104" s="219"/>
      <c r="HAG104" s="219"/>
      <c r="HAH104" s="219"/>
      <c r="HAI104" s="219"/>
      <c r="HAJ104" s="219"/>
      <c r="HAK104" s="219"/>
      <c r="HAL104" s="219"/>
      <c r="HAM104" s="219"/>
      <c r="HAN104" s="219"/>
      <c r="HAO104" s="219"/>
      <c r="HAP104" s="219"/>
      <c r="HAQ104" s="219"/>
      <c r="HAR104" s="219"/>
      <c r="HAS104" s="219"/>
      <c r="HAT104" s="219"/>
      <c r="HAU104" s="219"/>
      <c r="HAV104" s="219"/>
      <c r="HAW104" s="219"/>
      <c r="HAX104" s="219"/>
      <c r="HAY104" s="219"/>
      <c r="HAZ104" s="219"/>
      <c r="HBA104" s="219"/>
      <c r="HBB104" s="219"/>
      <c r="HBC104" s="219"/>
      <c r="HBD104" s="219"/>
      <c r="HBE104" s="219"/>
      <c r="HBF104" s="219"/>
      <c r="HBG104" s="219"/>
      <c r="HBH104" s="219"/>
      <c r="HBI104" s="219"/>
      <c r="HBJ104" s="219"/>
      <c r="HBK104" s="219"/>
      <c r="HBL104" s="219"/>
      <c r="HBM104" s="219"/>
      <c r="HBN104" s="219"/>
      <c r="HBO104" s="219"/>
      <c r="HBP104" s="219"/>
      <c r="HBQ104" s="219"/>
      <c r="HBR104" s="219"/>
      <c r="HBS104" s="219"/>
      <c r="HBT104" s="219"/>
      <c r="HBU104" s="219"/>
      <c r="HBV104" s="219"/>
      <c r="HBW104" s="219"/>
      <c r="HBX104" s="219"/>
      <c r="HBY104" s="219"/>
      <c r="HBZ104" s="219"/>
      <c r="HCA104" s="219"/>
      <c r="HCB104" s="219"/>
      <c r="HCC104" s="219"/>
      <c r="HCD104" s="219"/>
      <c r="HCE104" s="219"/>
      <c r="HCF104" s="219"/>
      <c r="HCG104" s="219"/>
      <c r="HCH104" s="219"/>
      <c r="HCI104" s="219"/>
      <c r="HCJ104" s="219"/>
      <c r="HCK104" s="219"/>
      <c r="HCL104" s="219"/>
      <c r="HCM104" s="219"/>
      <c r="HCN104" s="219"/>
      <c r="HCO104" s="219"/>
      <c r="HCP104" s="219"/>
      <c r="HCQ104" s="219"/>
      <c r="HCR104" s="219"/>
      <c r="HCS104" s="219"/>
      <c r="HCT104" s="219"/>
      <c r="HCU104" s="219"/>
      <c r="HCV104" s="219"/>
      <c r="HCW104" s="219"/>
      <c r="HCX104" s="219"/>
      <c r="HCY104" s="219"/>
      <c r="HCZ104" s="219"/>
      <c r="HDA104" s="219"/>
      <c r="HDB104" s="219"/>
      <c r="HDC104" s="219"/>
      <c r="HDD104" s="219"/>
      <c r="HDE104" s="219"/>
      <c r="HDF104" s="219"/>
      <c r="HDG104" s="219"/>
      <c r="HDH104" s="219"/>
      <c r="HDI104" s="219"/>
      <c r="HDJ104" s="219"/>
      <c r="HDK104" s="219"/>
      <c r="HDL104" s="219"/>
      <c r="HDM104" s="219"/>
      <c r="HDN104" s="219"/>
      <c r="HDO104" s="219"/>
      <c r="HDP104" s="219"/>
      <c r="HDQ104" s="219"/>
      <c r="HDR104" s="219"/>
      <c r="HDS104" s="219"/>
      <c r="HDT104" s="219"/>
      <c r="HDU104" s="219"/>
      <c r="HDV104" s="219"/>
      <c r="HDW104" s="219"/>
      <c r="HDX104" s="219"/>
      <c r="HDY104" s="219"/>
      <c r="HDZ104" s="219"/>
      <c r="HEA104" s="219"/>
      <c r="HEB104" s="219"/>
      <c r="HEC104" s="219"/>
      <c r="HED104" s="219"/>
      <c r="HEE104" s="219"/>
      <c r="HEF104" s="219"/>
      <c r="HEG104" s="219"/>
      <c r="HEH104" s="219"/>
      <c r="HEI104" s="219"/>
      <c r="HEJ104" s="219"/>
      <c r="HEK104" s="219"/>
      <c r="HEL104" s="219"/>
      <c r="HEM104" s="219"/>
      <c r="HEN104" s="219"/>
      <c r="HEO104" s="219"/>
      <c r="HEP104" s="219"/>
      <c r="HEQ104" s="219"/>
      <c r="HER104" s="219"/>
      <c r="HES104" s="219"/>
      <c r="HET104" s="219"/>
      <c r="HEU104" s="219"/>
      <c r="HEV104" s="219"/>
      <c r="HEW104" s="219"/>
      <c r="HEX104" s="219"/>
      <c r="HEY104" s="219"/>
      <c r="HEZ104" s="219"/>
      <c r="HFA104" s="219"/>
      <c r="HFB104" s="219"/>
      <c r="HFC104" s="219"/>
      <c r="HFD104" s="219"/>
      <c r="HFE104" s="219"/>
      <c r="HFF104" s="219"/>
      <c r="HFG104" s="219"/>
      <c r="HFH104" s="219"/>
      <c r="HFI104" s="219"/>
      <c r="HFJ104" s="219"/>
      <c r="HFK104" s="219"/>
      <c r="HFL104" s="219"/>
      <c r="HFM104" s="219"/>
      <c r="HFN104" s="219"/>
      <c r="HFO104" s="219"/>
      <c r="HFP104" s="219"/>
      <c r="HFQ104" s="219"/>
      <c r="HFR104" s="219"/>
      <c r="HFS104" s="219"/>
      <c r="HFT104" s="219"/>
      <c r="HFU104" s="219"/>
      <c r="HFV104" s="219"/>
      <c r="HFW104" s="219"/>
      <c r="HFX104" s="219"/>
      <c r="HFY104" s="219"/>
      <c r="HFZ104" s="219"/>
      <c r="HGA104" s="219"/>
      <c r="HGB104" s="219"/>
      <c r="HGC104" s="219"/>
      <c r="HGD104" s="219"/>
      <c r="HGE104" s="219"/>
      <c r="HGF104" s="219"/>
      <c r="HGG104" s="219"/>
      <c r="HGH104" s="219"/>
      <c r="HGI104" s="219"/>
      <c r="HGJ104" s="219"/>
      <c r="HGK104" s="219"/>
      <c r="HGL104" s="219"/>
      <c r="HGM104" s="219"/>
      <c r="HGN104" s="219"/>
      <c r="HGO104" s="219"/>
      <c r="HGP104" s="219"/>
      <c r="HGQ104" s="219"/>
      <c r="HGR104" s="219"/>
      <c r="HGS104" s="219"/>
      <c r="HGT104" s="219"/>
      <c r="HGU104" s="219"/>
      <c r="HGV104" s="219"/>
      <c r="HGW104" s="219"/>
      <c r="HGX104" s="219"/>
      <c r="HGY104" s="219"/>
      <c r="HGZ104" s="219"/>
      <c r="HHA104" s="219"/>
      <c r="HHB104" s="219"/>
      <c r="HHC104" s="219"/>
      <c r="HHD104" s="219"/>
      <c r="HHE104" s="219"/>
      <c r="HHF104" s="219"/>
      <c r="HHG104" s="219"/>
      <c r="HHH104" s="219"/>
      <c r="HHI104" s="219"/>
      <c r="HHJ104" s="219"/>
      <c r="HHK104" s="219"/>
      <c r="HHL104" s="219"/>
      <c r="HHM104" s="219"/>
      <c r="HHN104" s="219"/>
      <c r="HHO104" s="219"/>
      <c r="HHP104" s="219"/>
      <c r="HHQ104" s="219"/>
      <c r="HHR104" s="219"/>
      <c r="HHS104" s="219"/>
      <c r="HHT104" s="219"/>
      <c r="HHU104" s="219"/>
      <c r="HHV104" s="219"/>
      <c r="HHW104" s="219"/>
      <c r="HHX104" s="219"/>
      <c r="HHY104" s="219"/>
      <c r="HHZ104" s="219"/>
      <c r="HIA104" s="219"/>
      <c r="HIB104" s="219"/>
      <c r="HIC104" s="219"/>
      <c r="HID104" s="219"/>
      <c r="HIE104" s="219"/>
      <c r="HIF104" s="219"/>
      <c r="HIG104" s="219"/>
      <c r="HIH104" s="219"/>
      <c r="HII104" s="219"/>
      <c r="HIJ104" s="219"/>
      <c r="HIK104" s="219"/>
      <c r="HIL104" s="219"/>
      <c r="HIM104" s="219"/>
      <c r="HIN104" s="219"/>
      <c r="HIO104" s="219"/>
      <c r="HIP104" s="219"/>
      <c r="HIQ104" s="219"/>
      <c r="HIR104" s="219"/>
      <c r="HIS104" s="219"/>
      <c r="HIT104" s="219"/>
      <c r="HIU104" s="219"/>
      <c r="HIV104" s="219"/>
      <c r="HIW104" s="219"/>
      <c r="HIX104" s="219"/>
      <c r="HIY104" s="219"/>
      <c r="HIZ104" s="219"/>
      <c r="HJA104" s="219"/>
      <c r="HJB104" s="219"/>
      <c r="HJC104" s="219"/>
      <c r="HJD104" s="219"/>
      <c r="HJE104" s="219"/>
      <c r="HJF104" s="219"/>
      <c r="HJG104" s="219"/>
      <c r="HJH104" s="219"/>
      <c r="HJI104" s="219"/>
      <c r="HJJ104" s="219"/>
      <c r="HJK104" s="219"/>
      <c r="HJL104" s="219"/>
      <c r="HJM104" s="219"/>
      <c r="HJN104" s="219"/>
      <c r="HJO104" s="219"/>
      <c r="HJP104" s="219"/>
      <c r="HJQ104" s="219"/>
      <c r="HJR104" s="219"/>
      <c r="HJS104" s="219"/>
      <c r="HJT104" s="219"/>
      <c r="HJU104" s="219"/>
      <c r="HJV104" s="219"/>
      <c r="HJW104" s="219"/>
      <c r="HJX104" s="219"/>
      <c r="HJY104" s="219"/>
      <c r="HJZ104" s="219"/>
      <c r="HKA104" s="219"/>
      <c r="HKB104" s="219"/>
      <c r="HKC104" s="219"/>
      <c r="HKD104" s="219"/>
      <c r="HKE104" s="219"/>
      <c r="HKF104" s="219"/>
      <c r="HKG104" s="219"/>
      <c r="HKH104" s="219"/>
      <c r="HKI104" s="219"/>
      <c r="HKJ104" s="219"/>
      <c r="HKK104" s="219"/>
      <c r="HKL104" s="219"/>
      <c r="HKM104" s="219"/>
      <c r="HKN104" s="219"/>
      <c r="HKO104" s="219"/>
      <c r="HKP104" s="219"/>
      <c r="HKQ104" s="219"/>
      <c r="HKR104" s="219"/>
      <c r="HKS104" s="219"/>
      <c r="HKT104" s="219"/>
      <c r="HKU104" s="219"/>
      <c r="HKV104" s="219"/>
      <c r="HKW104" s="219"/>
      <c r="HKX104" s="219"/>
      <c r="HKY104" s="219"/>
      <c r="HKZ104" s="219"/>
      <c r="HLA104" s="219"/>
      <c r="HLB104" s="219"/>
      <c r="HLC104" s="219"/>
      <c r="HLD104" s="219"/>
      <c r="HLE104" s="219"/>
      <c r="HLF104" s="219"/>
      <c r="HLG104" s="219"/>
      <c r="HLH104" s="219"/>
      <c r="HLI104" s="219"/>
      <c r="HLJ104" s="219"/>
      <c r="HLK104" s="219"/>
      <c r="HLL104" s="219"/>
      <c r="HLM104" s="219"/>
      <c r="HLN104" s="219"/>
      <c r="HLO104" s="219"/>
      <c r="HLP104" s="219"/>
      <c r="HLQ104" s="219"/>
      <c r="HLR104" s="219"/>
      <c r="HLS104" s="219"/>
      <c r="HLT104" s="219"/>
      <c r="HLU104" s="219"/>
      <c r="HLV104" s="219"/>
      <c r="HLW104" s="219"/>
      <c r="HLX104" s="219"/>
      <c r="HLY104" s="219"/>
      <c r="HLZ104" s="219"/>
      <c r="HMA104" s="219"/>
      <c r="HMB104" s="219"/>
      <c r="HMC104" s="219"/>
      <c r="HMD104" s="219"/>
      <c r="HME104" s="219"/>
      <c r="HMF104" s="219"/>
      <c r="HMG104" s="219"/>
      <c r="HMH104" s="219"/>
      <c r="HMI104" s="219"/>
      <c r="HMJ104" s="219"/>
      <c r="HMK104" s="219"/>
      <c r="HML104" s="219"/>
      <c r="HMM104" s="219"/>
      <c r="HMN104" s="219"/>
      <c r="HMO104" s="219"/>
      <c r="HMP104" s="219"/>
      <c r="HMQ104" s="219"/>
      <c r="HMR104" s="219"/>
      <c r="HMS104" s="219"/>
      <c r="HMT104" s="219"/>
      <c r="HMU104" s="219"/>
      <c r="HMV104" s="219"/>
      <c r="HMW104" s="219"/>
      <c r="HMX104" s="219"/>
      <c r="HMY104" s="219"/>
      <c r="HMZ104" s="219"/>
      <c r="HNA104" s="219"/>
      <c r="HNB104" s="219"/>
      <c r="HNC104" s="219"/>
      <c r="HND104" s="219"/>
      <c r="HNE104" s="219"/>
      <c r="HNF104" s="219"/>
      <c r="HNG104" s="219"/>
      <c r="HNH104" s="219"/>
      <c r="HNI104" s="219"/>
      <c r="HNJ104" s="219"/>
      <c r="HNK104" s="219"/>
      <c r="HNL104" s="219"/>
      <c r="HNM104" s="219"/>
      <c r="HNN104" s="219"/>
      <c r="HNO104" s="219"/>
      <c r="HNP104" s="219"/>
      <c r="HNQ104" s="219"/>
      <c r="HNR104" s="219"/>
      <c r="HNS104" s="219"/>
      <c r="HNT104" s="219"/>
      <c r="HNU104" s="219"/>
      <c r="HNV104" s="219"/>
      <c r="HNW104" s="219"/>
      <c r="HNX104" s="219"/>
      <c r="HNY104" s="219"/>
      <c r="HNZ104" s="219"/>
      <c r="HOA104" s="219"/>
      <c r="HOB104" s="219"/>
      <c r="HOC104" s="219"/>
      <c r="HOD104" s="219"/>
      <c r="HOE104" s="219"/>
      <c r="HOF104" s="219"/>
      <c r="HOG104" s="219"/>
      <c r="HOH104" s="219"/>
      <c r="HOI104" s="219"/>
      <c r="HOJ104" s="219"/>
      <c r="HOK104" s="219"/>
      <c r="HOL104" s="219"/>
      <c r="HOM104" s="219"/>
      <c r="HON104" s="219"/>
      <c r="HOO104" s="219"/>
      <c r="HOP104" s="219"/>
      <c r="HOQ104" s="219"/>
      <c r="HOR104" s="219"/>
      <c r="HOS104" s="219"/>
      <c r="HOT104" s="219"/>
      <c r="HOU104" s="219"/>
      <c r="HOV104" s="219"/>
      <c r="HOW104" s="219"/>
      <c r="HOX104" s="219"/>
      <c r="HOY104" s="219"/>
      <c r="HOZ104" s="219"/>
      <c r="HPA104" s="219"/>
      <c r="HPB104" s="219"/>
      <c r="HPC104" s="219"/>
      <c r="HPD104" s="219"/>
      <c r="HPE104" s="219"/>
      <c r="HPF104" s="219"/>
      <c r="HPG104" s="219"/>
      <c r="HPH104" s="219"/>
      <c r="HPI104" s="219"/>
      <c r="HPJ104" s="219"/>
      <c r="HPK104" s="219"/>
      <c r="HPL104" s="219"/>
      <c r="HPM104" s="219"/>
      <c r="HPN104" s="219"/>
      <c r="HPO104" s="219"/>
      <c r="HPP104" s="219"/>
      <c r="HPQ104" s="219"/>
      <c r="HPR104" s="219"/>
      <c r="HPS104" s="219"/>
      <c r="HPT104" s="219"/>
      <c r="HPU104" s="219"/>
      <c r="HPV104" s="219"/>
      <c r="HPW104" s="219"/>
      <c r="HPX104" s="219"/>
      <c r="HPY104" s="219"/>
      <c r="HPZ104" s="219"/>
      <c r="HQA104" s="219"/>
      <c r="HQB104" s="219"/>
      <c r="HQC104" s="219"/>
      <c r="HQD104" s="219"/>
      <c r="HQE104" s="219"/>
      <c r="HQF104" s="219"/>
      <c r="HQG104" s="219"/>
      <c r="HQH104" s="219"/>
      <c r="HQI104" s="219"/>
      <c r="HQJ104" s="219"/>
      <c r="HQK104" s="219"/>
      <c r="HQL104" s="219"/>
      <c r="HQM104" s="219"/>
      <c r="HQN104" s="219"/>
      <c r="HQO104" s="219"/>
      <c r="HQP104" s="219"/>
      <c r="HQQ104" s="219"/>
      <c r="HQR104" s="219"/>
      <c r="HQS104" s="219"/>
      <c r="HQT104" s="219"/>
      <c r="HQU104" s="219"/>
      <c r="HQV104" s="219"/>
      <c r="HQW104" s="219"/>
      <c r="HQX104" s="219"/>
      <c r="HQY104" s="219"/>
      <c r="HQZ104" s="219"/>
      <c r="HRA104" s="219"/>
      <c r="HRB104" s="219"/>
      <c r="HRC104" s="219"/>
      <c r="HRD104" s="219"/>
      <c r="HRE104" s="219"/>
      <c r="HRF104" s="219"/>
      <c r="HRG104" s="219"/>
      <c r="HRH104" s="219"/>
      <c r="HRI104" s="219"/>
      <c r="HRJ104" s="219"/>
      <c r="HRK104" s="219"/>
      <c r="HRL104" s="219"/>
      <c r="HRM104" s="219"/>
      <c r="HRN104" s="219"/>
      <c r="HRO104" s="219"/>
      <c r="HRP104" s="219"/>
      <c r="HRQ104" s="219"/>
      <c r="HRR104" s="219"/>
      <c r="HRS104" s="219"/>
      <c r="HRT104" s="219"/>
      <c r="HRU104" s="219"/>
      <c r="HRV104" s="219"/>
      <c r="HRW104" s="219"/>
      <c r="HRX104" s="219"/>
      <c r="HRY104" s="219"/>
      <c r="HRZ104" s="219"/>
      <c r="HSA104" s="219"/>
      <c r="HSB104" s="219"/>
      <c r="HSC104" s="219"/>
      <c r="HSD104" s="219"/>
      <c r="HSE104" s="219"/>
      <c r="HSF104" s="219"/>
      <c r="HSG104" s="219"/>
      <c r="HSH104" s="219"/>
      <c r="HSI104" s="219"/>
      <c r="HSJ104" s="219"/>
      <c r="HSK104" s="219"/>
      <c r="HSL104" s="219"/>
      <c r="HSM104" s="219"/>
      <c r="HSN104" s="219"/>
      <c r="HSO104" s="219"/>
      <c r="HSP104" s="219"/>
      <c r="HSQ104" s="219"/>
      <c r="HSR104" s="219"/>
      <c r="HSS104" s="219"/>
      <c r="HST104" s="219"/>
      <c r="HSU104" s="219"/>
      <c r="HSV104" s="219"/>
      <c r="HSW104" s="219"/>
      <c r="HSX104" s="219"/>
      <c r="HSY104" s="219"/>
      <c r="HSZ104" s="219"/>
      <c r="HTA104" s="219"/>
      <c r="HTB104" s="219"/>
      <c r="HTC104" s="219"/>
      <c r="HTD104" s="219"/>
      <c r="HTE104" s="219"/>
      <c r="HTF104" s="219"/>
      <c r="HTG104" s="219"/>
      <c r="HTH104" s="219"/>
      <c r="HTI104" s="219"/>
      <c r="HTJ104" s="219"/>
      <c r="HTK104" s="219"/>
      <c r="HTL104" s="219"/>
      <c r="HTM104" s="219"/>
      <c r="HTN104" s="219"/>
      <c r="HTO104" s="219"/>
      <c r="HTP104" s="219"/>
      <c r="HTQ104" s="219"/>
      <c r="HTR104" s="219"/>
      <c r="HTS104" s="219"/>
      <c r="HTT104" s="219"/>
      <c r="HTU104" s="219"/>
      <c r="HTV104" s="219"/>
      <c r="HTW104" s="219"/>
      <c r="HTX104" s="219"/>
      <c r="HTY104" s="219"/>
      <c r="HTZ104" s="219"/>
      <c r="HUA104" s="219"/>
      <c r="HUB104" s="219"/>
      <c r="HUC104" s="219"/>
      <c r="HUD104" s="219"/>
      <c r="HUE104" s="219"/>
      <c r="HUF104" s="219"/>
      <c r="HUG104" s="219"/>
      <c r="HUH104" s="219"/>
      <c r="HUI104" s="219"/>
      <c r="HUJ104" s="219"/>
      <c r="HUK104" s="219"/>
      <c r="HUL104" s="219"/>
      <c r="HUM104" s="219"/>
      <c r="HUN104" s="219"/>
      <c r="HUO104" s="219"/>
      <c r="HUP104" s="219"/>
      <c r="HUQ104" s="219"/>
      <c r="HUR104" s="219"/>
      <c r="HUS104" s="219"/>
      <c r="HUT104" s="219"/>
      <c r="HUU104" s="219"/>
      <c r="HUV104" s="219"/>
      <c r="HUW104" s="219"/>
      <c r="HUX104" s="219"/>
      <c r="HUY104" s="219"/>
      <c r="HUZ104" s="219"/>
      <c r="HVA104" s="219"/>
      <c r="HVB104" s="219"/>
      <c r="HVC104" s="219"/>
      <c r="HVD104" s="219"/>
      <c r="HVE104" s="219"/>
      <c r="HVF104" s="219"/>
      <c r="HVG104" s="219"/>
      <c r="HVH104" s="219"/>
      <c r="HVI104" s="219"/>
      <c r="HVJ104" s="219"/>
      <c r="HVK104" s="219"/>
      <c r="HVL104" s="219"/>
      <c r="HVM104" s="219"/>
      <c r="HVN104" s="219"/>
      <c r="HVO104" s="219"/>
      <c r="HVP104" s="219"/>
      <c r="HVQ104" s="219"/>
      <c r="HVR104" s="219"/>
      <c r="HVS104" s="219"/>
      <c r="HVT104" s="219"/>
      <c r="HVU104" s="219"/>
      <c r="HVV104" s="219"/>
      <c r="HVW104" s="219"/>
      <c r="HVX104" s="219"/>
      <c r="HVY104" s="219"/>
      <c r="HVZ104" s="219"/>
      <c r="HWA104" s="219"/>
      <c r="HWB104" s="219"/>
      <c r="HWC104" s="219"/>
      <c r="HWD104" s="219"/>
      <c r="HWE104" s="219"/>
      <c r="HWF104" s="219"/>
      <c r="HWG104" s="219"/>
      <c r="HWH104" s="219"/>
      <c r="HWI104" s="219"/>
      <c r="HWJ104" s="219"/>
      <c r="HWK104" s="219"/>
      <c r="HWL104" s="219"/>
      <c r="HWM104" s="219"/>
      <c r="HWN104" s="219"/>
      <c r="HWO104" s="219"/>
      <c r="HWP104" s="219"/>
      <c r="HWQ104" s="219"/>
      <c r="HWR104" s="219"/>
      <c r="HWS104" s="219"/>
      <c r="HWT104" s="219"/>
      <c r="HWU104" s="219"/>
      <c r="HWV104" s="219"/>
      <c r="HWW104" s="219"/>
      <c r="HWX104" s="219"/>
      <c r="HWY104" s="219"/>
      <c r="HWZ104" s="219"/>
      <c r="HXA104" s="219"/>
      <c r="HXB104" s="219"/>
      <c r="HXC104" s="219"/>
      <c r="HXD104" s="219"/>
      <c r="HXE104" s="219"/>
      <c r="HXF104" s="219"/>
      <c r="HXG104" s="219"/>
      <c r="HXH104" s="219"/>
      <c r="HXI104" s="219"/>
      <c r="HXJ104" s="219"/>
      <c r="HXK104" s="219"/>
      <c r="HXL104" s="219"/>
      <c r="HXM104" s="219"/>
      <c r="HXN104" s="219"/>
      <c r="HXO104" s="219"/>
      <c r="HXP104" s="219"/>
      <c r="HXQ104" s="219"/>
      <c r="HXR104" s="219"/>
      <c r="HXS104" s="219"/>
      <c r="HXT104" s="219"/>
      <c r="HXU104" s="219"/>
      <c r="HXV104" s="219"/>
      <c r="HXW104" s="219"/>
      <c r="HXX104" s="219"/>
      <c r="HXY104" s="219"/>
      <c r="HXZ104" s="219"/>
      <c r="HYA104" s="219"/>
      <c r="HYB104" s="219"/>
      <c r="HYC104" s="219"/>
      <c r="HYD104" s="219"/>
      <c r="HYE104" s="219"/>
      <c r="HYF104" s="219"/>
      <c r="HYG104" s="219"/>
      <c r="HYH104" s="219"/>
      <c r="HYI104" s="219"/>
      <c r="HYJ104" s="219"/>
      <c r="HYK104" s="219"/>
      <c r="HYL104" s="219"/>
      <c r="HYM104" s="219"/>
      <c r="HYN104" s="219"/>
      <c r="HYO104" s="219"/>
      <c r="HYP104" s="219"/>
      <c r="HYQ104" s="219"/>
      <c r="HYR104" s="219"/>
      <c r="HYS104" s="219"/>
      <c r="HYT104" s="219"/>
      <c r="HYU104" s="219"/>
      <c r="HYV104" s="219"/>
      <c r="HYW104" s="219"/>
      <c r="HYX104" s="219"/>
      <c r="HYY104" s="219"/>
      <c r="HYZ104" s="219"/>
      <c r="HZA104" s="219"/>
      <c r="HZB104" s="219"/>
      <c r="HZC104" s="219"/>
      <c r="HZD104" s="219"/>
      <c r="HZE104" s="219"/>
      <c r="HZF104" s="219"/>
      <c r="HZG104" s="219"/>
      <c r="HZH104" s="219"/>
      <c r="HZI104" s="219"/>
      <c r="HZJ104" s="219"/>
      <c r="HZK104" s="219"/>
      <c r="HZL104" s="219"/>
      <c r="HZM104" s="219"/>
      <c r="HZN104" s="219"/>
      <c r="HZO104" s="219"/>
      <c r="HZP104" s="219"/>
      <c r="HZQ104" s="219"/>
      <c r="HZR104" s="219"/>
      <c r="HZS104" s="219"/>
      <c r="HZT104" s="219"/>
      <c r="HZU104" s="219"/>
      <c r="HZV104" s="219"/>
      <c r="HZW104" s="219"/>
      <c r="HZX104" s="219"/>
      <c r="HZY104" s="219"/>
      <c r="HZZ104" s="219"/>
      <c r="IAA104" s="219"/>
      <c r="IAB104" s="219"/>
      <c r="IAC104" s="219"/>
      <c r="IAD104" s="219"/>
      <c r="IAE104" s="219"/>
      <c r="IAF104" s="219"/>
      <c r="IAG104" s="219"/>
      <c r="IAH104" s="219"/>
      <c r="IAI104" s="219"/>
      <c r="IAJ104" s="219"/>
      <c r="IAK104" s="219"/>
      <c r="IAL104" s="219"/>
      <c r="IAM104" s="219"/>
      <c r="IAN104" s="219"/>
      <c r="IAO104" s="219"/>
      <c r="IAP104" s="219"/>
      <c r="IAQ104" s="219"/>
      <c r="IAR104" s="219"/>
      <c r="IAS104" s="219"/>
      <c r="IAT104" s="219"/>
      <c r="IAU104" s="219"/>
      <c r="IAV104" s="219"/>
      <c r="IAW104" s="219"/>
      <c r="IAX104" s="219"/>
      <c r="IAY104" s="219"/>
      <c r="IAZ104" s="219"/>
      <c r="IBA104" s="219"/>
      <c r="IBB104" s="219"/>
      <c r="IBC104" s="219"/>
      <c r="IBD104" s="219"/>
      <c r="IBE104" s="219"/>
      <c r="IBF104" s="219"/>
      <c r="IBG104" s="219"/>
      <c r="IBH104" s="219"/>
      <c r="IBI104" s="219"/>
      <c r="IBJ104" s="219"/>
      <c r="IBK104" s="219"/>
      <c r="IBL104" s="219"/>
      <c r="IBM104" s="219"/>
      <c r="IBN104" s="219"/>
      <c r="IBO104" s="219"/>
      <c r="IBP104" s="219"/>
      <c r="IBQ104" s="219"/>
      <c r="IBR104" s="219"/>
      <c r="IBS104" s="219"/>
      <c r="IBT104" s="219"/>
      <c r="IBU104" s="219"/>
      <c r="IBV104" s="219"/>
      <c r="IBW104" s="219"/>
      <c r="IBX104" s="219"/>
      <c r="IBY104" s="219"/>
      <c r="IBZ104" s="219"/>
      <c r="ICA104" s="219"/>
      <c r="ICB104" s="219"/>
      <c r="ICC104" s="219"/>
      <c r="ICD104" s="219"/>
      <c r="ICE104" s="219"/>
      <c r="ICF104" s="219"/>
      <c r="ICG104" s="219"/>
      <c r="ICH104" s="219"/>
      <c r="ICI104" s="219"/>
      <c r="ICJ104" s="219"/>
      <c r="ICK104" s="219"/>
      <c r="ICL104" s="219"/>
      <c r="ICM104" s="219"/>
      <c r="ICN104" s="219"/>
      <c r="ICO104" s="219"/>
      <c r="ICP104" s="219"/>
      <c r="ICQ104" s="219"/>
      <c r="ICR104" s="219"/>
      <c r="ICS104" s="219"/>
      <c r="ICT104" s="219"/>
      <c r="ICU104" s="219"/>
      <c r="ICV104" s="219"/>
      <c r="ICW104" s="219"/>
      <c r="ICX104" s="219"/>
      <c r="ICY104" s="219"/>
      <c r="ICZ104" s="219"/>
      <c r="IDA104" s="219"/>
      <c r="IDB104" s="219"/>
      <c r="IDC104" s="219"/>
      <c r="IDD104" s="219"/>
      <c r="IDE104" s="219"/>
      <c r="IDF104" s="219"/>
      <c r="IDG104" s="219"/>
      <c r="IDH104" s="219"/>
      <c r="IDI104" s="219"/>
      <c r="IDJ104" s="219"/>
      <c r="IDK104" s="219"/>
      <c r="IDL104" s="219"/>
      <c r="IDM104" s="219"/>
      <c r="IDN104" s="219"/>
      <c r="IDO104" s="219"/>
      <c r="IDP104" s="219"/>
      <c r="IDQ104" s="219"/>
      <c r="IDR104" s="219"/>
      <c r="IDS104" s="219"/>
      <c r="IDT104" s="219"/>
      <c r="IDU104" s="219"/>
      <c r="IDV104" s="219"/>
      <c r="IDW104" s="219"/>
      <c r="IDX104" s="219"/>
      <c r="IDY104" s="219"/>
      <c r="IDZ104" s="219"/>
      <c r="IEA104" s="219"/>
      <c r="IEB104" s="219"/>
      <c r="IEC104" s="219"/>
      <c r="IED104" s="219"/>
      <c r="IEE104" s="219"/>
      <c r="IEF104" s="219"/>
      <c r="IEG104" s="219"/>
      <c r="IEH104" s="219"/>
      <c r="IEI104" s="219"/>
      <c r="IEJ104" s="219"/>
      <c r="IEK104" s="219"/>
      <c r="IEL104" s="219"/>
      <c r="IEM104" s="219"/>
      <c r="IEN104" s="219"/>
      <c r="IEO104" s="219"/>
      <c r="IEP104" s="219"/>
      <c r="IEQ104" s="219"/>
      <c r="IER104" s="219"/>
      <c r="IES104" s="219"/>
      <c r="IET104" s="219"/>
      <c r="IEU104" s="219"/>
      <c r="IEV104" s="219"/>
      <c r="IEW104" s="219"/>
      <c r="IEX104" s="219"/>
      <c r="IEY104" s="219"/>
      <c r="IEZ104" s="219"/>
      <c r="IFA104" s="219"/>
      <c r="IFB104" s="219"/>
      <c r="IFC104" s="219"/>
      <c r="IFD104" s="219"/>
      <c r="IFE104" s="219"/>
      <c r="IFF104" s="219"/>
      <c r="IFG104" s="219"/>
      <c r="IFH104" s="219"/>
      <c r="IFI104" s="219"/>
      <c r="IFJ104" s="219"/>
      <c r="IFK104" s="219"/>
      <c r="IFL104" s="219"/>
      <c r="IFM104" s="219"/>
      <c r="IFN104" s="219"/>
      <c r="IFO104" s="219"/>
      <c r="IFP104" s="219"/>
      <c r="IFQ104" s="219"/>
      <c r="IFR104" s="219"/>
      <c r="IFS104" s="219"/>
      <c r="IFT104" s="219"/>
      <c r="IFU104" s="219"/>
      <c r="IFV104" s="219"/>
      <c r="IFW104" s="219"/>
      <c r="IFX104" s="219"/>
      <c r="IFY104" s="219"/>
      <c r="IFZ104" s="219"/>
      <c r="IGA104" s="219"/>
      <c r="IGB104" s="219"/>
      <c r="IGC104" s="219"/>
      <c r="IGD104" s="219"/>
      <c r="IGE104" s="219"/>
      <c r="IGF104" s="219"/>
      <c r="IGG104" s="219"/>
      <c r="IGH104" s="219"/>
      <c r="IGI104" s="219"/>
      <c r="IGJ104" s="219"/>
      <c r="IGK104" s="219"/>
      <c r="IGL104" s="219"/>
      <c r="IGM104" s="219"/>
      <c r="IGN104" s="219"/>
      <c r="IGO104" s="219"/>
      <c r="IGP104" s="219"/>
      <c r="IGQ104" s="219"/>
      <c r="IGR104" s="219"/>
      <c r="IGS104" s="219"/>
      <c r="IGT104" s="219"/>
      <c r="IGU104" s="219"/>
      <c r="IGV104" s="219"/>
      <c r="IGW104" s="219"/>
      <c r="IGX104" s="219"/>
      <c r="IGY104" s="219"/>
      <c r="IGZ104" s="219"/>
      <c r="IHA104" s="219"/>
      <c r="IHB104" s="219"/>
      <c r="IHC104" s="219"/>
      <c r="IHD104" s="219"/>
      <c r="IHE104" s="219"/>
      <c r="IHF104" s="219"/>
      <c r="IHG104" s="219"/>
      <c r="IHH104" s="219"/>
      <c r="IHI104" s="219"/>
      <c r="IHJ104" s="219"/>
      <c r="IHK104" s="219"/>
      <c r="IHL104" s="219"/>
      <c r="IHM104" s="219"/>
      <c r="IHN104" s="219"/>
      <c r="IHO104" s="219"/>
      <c r="IHP104" s="219"/>
      <c r="IHQ104" s="219"/>
      <c r="IHR104" s="219"/>
      <c r="IHS104" s="219"/>
      <c r="IHT104" s="219"/>
      <c r="IHU104" s="219"/>
      <c r="IHV104" s="219"/>
      <c r="IHW104" s="219"/>
      <c r="IHX104" s="219"/>
      <c r="IHY104" s="219"/>
      <c r="IHZ104" s="219"/>
      <c r="IIA104" s="219"/>
      <c r="IIB104" s="219"/>
      <c r="IIC104" s="219"/>
      <c r="IID104" s="219"/>
      <c r="IIE104" s="219"/>
      <c r="IIF104" s="219"/>
      <c r="IIG104" s="219"/>
      <c r="IIH104" s="219"/>
      <c r="III104" s="219"/>
      <c r="IIJ104" s="219"/>
      <c r="IIK104" s="219"/>
      <c r="IIL104" s="219"/>
      <c r="IIM104" s="219"/>
      <c r="IIN104" s="219"/>
      <c r="IIO104" s="219"/>
      <c r="IIP104" s="219"/>
      <c r="IIQ104" s="219"/>
      <c r="IIR104" s="219"/>
      <c r="IIS104" s="219"/>
      <c r="IIT104" s="219"/>
      <c r="IIU104" s="219"/>
      <c r="IIV104" s="219"/>
      <c r="IIW104" s="219"/>
      <c r="IIX104" s="219"/>
      <c r="IIY104" s="219"/>
      <c r="IIZ104" s="219"/>
      <c r="IJA104" s="219"/>
      <c r="IJB104" s="219"/>
      <c r="IJC104" s="219"/>
      <c r="IJD104" s="219"/>
      <c r="IJE104" s="219"/>
      <c r="IJF104" s="219"/>
      <c r="IJG104" s="219"/>
      <c r="IJH104" s="219"/>
      <c r="IJI104" s="219"/>
      <c r="IJJ104" s="219"/>
      <c r="IJK104" s="219"/>
      <c r="IJL104" s="219"/>
      <c r="IJM104" s="219"/>
      <c r="IJN104" s="219"/>
      <c r="IJO104" s="219"/>
      <c r="IJP104" s="219"/>
      <c r="IJQ104" s="219"/>
      <c r="IJR104" s="219"/>
      <c r="IJS104" s="219"/>
      <c r="IJT104" s="219"/>
      <c r="IJU104" s="219"/>
      <c r="IJV104" s="219"/>
      <c r="IJW104" s="219"/>
      <c r="IJX104" s="219"/>
      <c r="IJY104" s="219"/>
      <c r="IJZ104" s="219"/>
      <c r="IKA104" s="219"/>
      <c r="IKB104" s="219"/>
      <c r="IKC104" s="219"/>
      <c r="IKD104" s="219"/>
      <c r="IKE104" s="219"/>
      <c r="IKF104" s="219"/>
      <c r="IKG104" s="219"/>
      <c r="IKH104" s="219"/>
      <c r="IKI104" s="219"/>
      <c r="IKJ104" s="219"/>
      <c r="IKK104" s="219"/>
      <c r="IKL104" s="219"/>
      <c r="IKM104" s="219"/>
      <c r="IKN104" s="219"/>
      <c r="IKO104" s="219"/>
      <c r="IKP104" s="219"/>
      <c r="IKQ104" s="219"/>
      <c r="IKR104" s="219"/>
      <c r="IKS104" s="219"/>
      <c r="IKT104" s="219"/>
      <c r="IKU104" s="219"/>
      <c r="IKV104" s="219"/>
      <c r="IKW104" s="219"/>
      <c r="IKX104" s="219"/>
      <c r="IKY104" s="219"/>
      <c r="IKZ104" s="219"/>
      <c r="ILA104" s="219"/>
      <c r="ILB104" s="219"/>
      <c r="ILC104" s="219"/>
      <c r="ILD104" s="219"/>
      <c r="ILE104" s="219"/>
      <c r="ILF104" s="219"/>
      <c r="ILG104" s="219"/>
      <c r="ILH104" s="219"/>
      <c r="ILI104" s="219"/>
      <c r="ILJ104" s="219"/>
      <c r="ILK104" s="219"/>
      <c r="ILL104" s="219"/>
      <c r="ILM104" s="219"/>
      <c r="ILN104" s="219"/>
      <c r="ILO104" s="219"/>
      <c r="ILP104" s="219"/>
      <c r="ILQ104" s="219"/>
      <c r="ILR104" s="219"/>
      <c r="ILS104" s="219"/>
      <c r="ILT104" s="219"/>
      <c r="ILU104" s="219"/>
      <c r="ILV104" s="219"/>
      <c r="ILW104" s="219"/>
      <c r="ILX104" s="219"/>
      <c r="ILY104" s="219"/>
      <c r="ILZ104" s="219"/>
      <c r="IMA104" s="219"/>
      <c r="IMB104" s="219"/>
      <c r="IMC104" s="219"/>
      <c r="IMD104" s="219"/>
      <c r="IME104" s="219"/>
      <c r="IMF104" s="219"/>
      <c r="IMG104" s="219"/>
      <c r="IMH104" s="219"/>
      <c r="IMI104" s="219"/>
      <c r="IMJ104" s="219"/>
      <c r="IMK104" s="219"/>
      <c r="IML104" s="219"/>
      <c r="IMM104" s="219"/>
      <c r="IMN104" s="219"/>
      <c r="IMO104" s="219"/>
      <c r="IMP104" s="219"/>
      <c r="IMQ104" s="219"/>
      <c r="IMR104" s="219"/>
      <c r="IMS104" s="219"/>
      <c r="IMT104" s="219"/>
      <c r="IMU104" s="219"/>
      <c r="IMV104" s="219"/>
      <c r="IMW104" s="219"/>
      <c r="IMX104" s="219"/>
      <c r="IMY104" s="219"/>
      <c r="IMZ104" s="219"/>
      <c r="INA104" s="219"/>
      <c r="INB104" s="219"/>
      <c r="INC104" s="219"/>
      <c r="IND104" s="219"/>
      <c r="INE104" s="219"/>
      <c r="INF104" s="219"/>
      <c r="ING104" s="219"/>
      <c r="INH104" s="219"/>
      <c r="INI104" s="219"/>
      <c r="INJ104" s="219"/>
      <c r="INK104" s="219"/>
      <c r="INL104" s="219"/>
      <c r="INM104" s="219"/>
      <c r="INN104" s="219"/>
      <c r="INO104" s="219"/>
      <c r="INP104" s="219"/>
      <c r="INQ104" s="219"/>
      <c r="INR104" s="219"/>
      <c r="INS104" s="219"/>
      <c r="INT104" s="219"/>
      <c r="INU104" s="219"/>
      <c r="INV104" s="219"/>
      <c r="INW104" s="219"/>
      <c r="INX104" s="219"/>
      <c r="INY104" s="219"/>
      <c r="INZ104" s="219"/>
      <c r="IOA104" s="219"/>
      <c r="IOB104" s="219"/>
      <c r="IOC104" s="219"/>
      <c r="IOD104" s="219"/>
      <c r="IOE104" s="219"/>
      <c r="IOF104" s="219"/>
      <c r="IOG104" s="219"/>
      <c r="IOH104" s="219"/>
      <c r="IOI104" s="219"/>
      <c r="IOJ104" s="219"/>
      <c r="IOK104" s="219"/>
      <c r="IOL104" s="219"/>
      <c r="IOM104" s="219"/>
      <c r="ION104" s="219"/>
      <c r="IOO104" s="219"/>
      <c r="IOP104" s="219"/>
      <c r="IOQ104" s="219"/>
      <c r="IOR104" s="219"/>
      <c r="IOS104" s="219"/>
      <c r="IOT104" s="219"/>
      <c r="IOU104" s="219"/>
      <c r="IOV104" s="219"/>
      <c r="IOW104" s="219"/>
      <c r="IOX104" s="219"/>
      <c r="IOY104" s="219"/>
      <c r="IOZ104" s="219"/>
      <c r="IPA104" s="219"/>
      <c r="IPB104" s="219"/>
      <c r="IPC104" s="219"/>
      <c r="IPD104" s="219"/>
      <c r="IPE104" s="219"/>
      <c r="IPF104" s="219"/>
      <c r="IPG104" s="219"/>
      <c r="IPH104" s="219"/>
      <c r="IPI104" s="219"/>
      <c r="IPJ104" s="219"/>
      <c r="IPK104" s="219"/>
      <c r="IPL104" s="219"/>
      <c r="IPM104" s="219"/>
      <c r="IPN104" s="219"/>
      <c r="IPO104" s="219"/>
      <c r="IPP104" s="219"/>
      <c r="IPQ104" s="219"/>
      <c r="IPR104" s="219"/>
      <c r="IPS104" s="219"/>
      <c r="IPT104" s="219"/>
      <c r="IPU104" s="219"/>
      <c r="IPV104" s="219"/>
      <c r="IPW104" s="219"/>
      <c r="IPX104" s="219"/>
      <c r="IPY104" s="219"/>
      <c r="IPZ104" s="219"/>
      <c r="IQA104" s="219"/>
      <c r="IQB104" s="219"/>
      <c r="IQC104" s="219"/>
      <c r="IQD104" s="219"/>
      <c r="IQE104" s="219"/>
      <c r="IQF104" s="219"/>
      <c r="IQG104" s="219"/>
      <c r="IQH104" s="219"/>
      <c r="IQI104" s="219"/>
      <c r="IQJ104" s="219"/>
      <c r="IQK104" s="219"/>
      <c r="IQL104" s="219"/>
      <c r="IQM104" s="219"/>
      <c r="IQN104" s="219"/>
      <c r="IQO104" s="219"/>
      <c r="IQP104" s="219"/>
      <c r="IQQ104" s="219"/>
      <c r="IQR104" s="219"/>
      <c r="IQS104" s="219"/>
      <c r="IQT104" s="219"/>
      <c r="IQU104" s="219"/>
      <c r="IQV104" s="219"/>
      <c r="IQW104" s="219"/>
      <c r="IQX104" s="219"/>
      <c r="IQY104" s="219"/>
      <c r="IQZ104" s="219"/>
      <c r="IRA104" s="219"/>
      <c r="IRB104" s="219"/>
      <c r="IRC104" s="219"/>
      <c r="IRD104" s="219"/>
      <c r="IRE104" s="219"/>
      <c r="IRF104" s="219"/>
      <c r="IRG104" s="219"/>
      <c r="IRH104" s="219"/>
      <c r="IRI104" s="219"/>
      <c r="IRJ104" s="219"/>
      <c r="IRK104" s="219"/>
      <c r="IRL104" s="219"/>
      <c r="IRM104" s="219"/>
      <c r="IRN104" s="219"/>
      <c r="IRO104" s="219"/>
      <c r="IRP104" s="219"/>
      <c r="IRQ104" s="219"/>
      <c r="IRR104" s="219"/>
      <c r="IRS104" s="219"/>
      <c r="IRT104" s="219"/>
      <c r="IRU104" s="219"/>
      <c r="IRV104" s="219"/>
      <c r="IRW104" s="219"/>
      <c r="IRX104" s="219"/>
      <c r="IRY104" s="219"/>
      <c r="IRZ104" s="219"/>
      <c r="ISA104" s="219"/>
      <c r="ISB104" s="219"/>
      <c r="ISC104" s="219"/>
      <c r="ISD104" s="219"/>
      <c r="ISE104" s="219"/>
      <c r="ISF104" s="219"/>
      <c r="ISG104" s="219"/>
      <c r="ISH104" s="219"/>
      <c r="ISI104" s="219"/>
      <c r="ISJ104" s="219"/>
      <c r="ISK104" s="219"/>
      <c r="ISL104" s="219"/>
      <c r="ISM104" s="219"/>
      <c r="ISN104" s="219"/>
      <c r="ISO104" s="219"/>
      <c r="ISP104" s="219"/>
      <c r="ISQ104" s="219"/>
      <c r="ISR104" s="219"/>
      <c r="ISS104" s="219"/>
      <c r="IST104" s="219"/>
      <c r="ISU104" s="219"/>
      <c r="ISV104" s="219"/>
      <c r="ISW104" s="219"/>
      <c r="ISX104" s="219"/>
      <c r="ISY104" s="219"/>
      <c r="ISZ104" s="219"/>
      <c r="ITA104" s="219"/>
      <c r="ITB104" s="219"/>
      <c r="ITC104" s="219"/>
      <c r="ITD104" s="219"/>
      <c r="ITE104" s="219"/>
      <c r="ITF104" s="219"/>
      <c r="ITG104" s="219"/>
      <c r="ITH104" s="219"/>
      <c r="ITI104" s="219"/>
      <c r="ITJ104" s="219"/>
      <c r="ITK104" s="219"/>
      <c r="ITL104" s="219"/>
      <c r="ITM104" s="219"/>
      <c r="ITN104" s="219"/>
      <c r="ITO104" s="219"/>
      <c r="ITP104" s="219"/>
      <c r="ITQ104" s="219"/>
      <c r="ITR104" s="219"/>
      <c r="ITS104" s="219"/>
      <c r="ITT104" s="219"/>
      <c r="ITU104" s="219"/>
      <c r="ITV104" s="219"/>
      <c r="ITW104" s="219"/>
      <c r="ITX104" s="219"/>
      <c r="ITY104" s="219"/>
      <c r="ITZ104" s="219"/>
      <c r="IUA104" s="219"/>
      <c r="IUB104" s="219"/>
      <c r="IUC104" s="219"/>
      <c r="IUD104" s="219"/>
      <c r="IUE104" s="219"/>
      <c r="IUF104" s="219"/>
      <c r="IUG104" s="219"/>
      <c r="IUH104" s="219"/>
      <c r="IUI104" s="219"/>
      <c r="IUJ104" s="219"/>
      <c r="IUK104" s="219"/>
      <c r="IUL104" s="219"/>
      <c r="IUM104" s="219"/>
      <c r="IUN104" s="219"/>
      <c r="IUO104" s="219"/>
      <c r="IUP104" s="219"/>
      <c r="IUQ104" s="219"/>
      <c r="IUR104" s="219"/>
      <c r="IUS104" s="219"/>
      <c r="IUT104" s="219"/>
      <c r="IUU104" s="219"/>
      <c r="IUV104" s="219"/>
      <c r="IUW104" s="219"/>
      <c r="IUX104" s="219"/>
      <c r="IUY104" s="219"/>
      <c r="IUZ104" s="219"/>
      <c r="IVA104" s="219"/>
      <c r="IVB104" s="219"/>
      <c r="IVC104" s="219"/>
      <c r="IVD104" s="219"/>
      <c r="IVE104" s="219"/>
      <c r="IVF104" s="219"/>
      <c r="IVG104" s="219"/>
      <c r="IVH104" s="219"/>
      <c r="IVI104" s="219"/>
      <c r="IVJ104" s="219"/>
      <c r="IVK104" s="219"/>
      <c r="IVL104" s="219"/>
      <c r="IVM104" s="219"/>
      <c r="IVN104" s="219"/>
      <c r="IVO104" s="219"/>
      <c r="IVP104" s="219"/>
      <c r="IVQ104" s="219"/>
      <c r="IVR104" s="219"/>
      <c r="IVS104" s="219"/>
      <c r="IVT104" s="219"/>
      <c r="IVU104" s="219"/>
      <c r="IVV104" s="219"/>
      <c r="IVW104" s="219"/>
      <c r="IVX104" s="219"/>
      <c r="IVY104" s="219"/>
      <c r="IVZ104" s="219"/>
      <c r="IWA104" s="219"/>
      <c r="IWB104" s="219"/>
      <c r="IWC104" s="219"/>
      <c r="IWD104" s="219"/>
      <c r="IWE104" s="219"/>
      <c r="IWF104" s="219"/>
      <c r="IWG104" s="219"/>
      <c r="IWH104" s="219"/>
      <c r="IWI104" s="219"/>
      <c r="IWJ104" s="219"/>
      <c r="IWK104" s="219"/>
      <c r="IWL104" s="219"/>
      <c r="IWM104" s="219"/>
      <c r="IWN104" s="219"/>
      <c r="IWO104" s="219"/>
      <c r="IWP104" s="219"/>
      <c r="IWQ104" s="219"/>
      <c r="IWR104" s="219"/>
      <c r="IWS104" s="219"/>
      <c r="IWT104" s="219"/>
      <c r="IWU104" s="219"/>
      <c r="IWV104" s="219"/>
      <c r="IWW104" s="219"/>
      <c r="IWX104" s="219"/>
      <c r="IWY104" s="219"/>
      <c r="IWZ104" s="219"/>
      <c r="IXA104" s="219"/>
      <c r="IXB104" s="219"/>
      <c r="IXC104" s="219"/>
      <c r="IXD104" s="219"/>
      <c r="IXE104" s="219"/>
      <c r="IXF104" s="219"/>
      <c r="IXG104" s="219"/>
      <c r="IXH104" s="219"/>
      <c r="IXI104" s="219"/>
      <c r="IXJ104" s="219"/>
      <c r="IXK104" s="219"/>
      <c r="IXL104" s="219"/>
      <c r="IXM104" s="219"/>
      <c r="IXN104" s="219"/>
      <c r="IXO104" s="219"/>
      <c r="IXP104" s="219"/>
      <c r="IXQ104" s="219"/>
      <c r="IXR104" s="219"/>
      <c r="IXS104" s="219"/>
      <c r="IXT104" s="219"/>
      <c r="IXU104" s="219"/>
      <c r="IXV104" s="219"/>
      <c r="IXW104" s="219"/>
      <c r="IXX104" s="219"/>
      <c r="IXY104" s="219"/>
      <c r="IXZ104" s="219"/>
      <c r="IYA104" s="219"/>
      <c r="IYB104" s="219"/>
      <c r="IYC104" s="219"/>
      <c r="IYD104" s="219"/>
      <c r="IYE104" s="219"/>
      <c r="IYF104" s="219"/>
      <c r="IYG104" s="219"/>
      <c r="IYH104" s="219"/>
      <c r="IYI104" s="219"/>
      <c r="IYJ104" s="219"/>
      <c r="IYK104" s="219"/>
      <c r="IYL104" s="219"/>
      <c r="IYM104" s="219"/>
      <c r="IYN104" s="219"/>
      <c r="IYO104" s="219"/>
      <c r="IYP104" s="219"/>
      <c r="IYQ104" s="219"/>
      <c r="IYR104" s="219"/>
      <c r="IYS104" s="219"/>
      <c r="IYT104" s="219"/>
      <c r="IYU104" s="219"/>
      <c r="IYV104" s="219"/>
      <c r="IYW104" s="219"/>
      <c r="IYX104" s="219"/>
      <c r="IYY104" s="219"/>
      <c r="IYZ104" s="219"/>
      <c r="IZA104" s="219"/>
      <c r="IZB104" s="219"/>
      <c r="IZC104" s="219"/>
      <c r="IZD104" s="219"/>
      <c r="IZE104" s="219"/>
      <c r="IZF104" s="219"/>
      <c r="IZG104" s="219"/>
      <c r="IZH104" s="219"/>
      <c r="IZI104" s="219"/>
      <c r="IZJ104" s="219"/>
      <c r="IZK104" s="219"/>
      <c r="IZL104" s="219"/>
      <c r="IZM104" s="219"/>
      <c r="IZN104" s="219"/>
      <c r="IZO104" s="219"/>
      <c r="IZP104" s="219"/>
      <c r="IZQ104" s="219"/>
      <c r="IZR104" s="219"/>
      <c r="IZS104" s="219"/>
      <c r="IZT104" s="219"/>
      <c r="IZU104" s="219"/>
      <c r="IZV104" s="219"/>
      <c r="IZW104" s="219"/>
      <c r="IZX104" s="219"/>
      <c r="IZY104" s="219"/>
      <c r="IZZ104" s="219"/>
      <c r="JAA104" s="219"/>
      <c r="JAB104" s="219"/>
      <c r="JAC104" s="219"/>
      <c r="JAD104" s="219"/>
      <c r="JAE104" s="219"/>
      <c r="JAF104" s="219"/>
      <c r="JAG104" s="219"/>
      <c r="JAH104" s="219"/>
      <c r="JAI104" s="219"/>
      <c r="JAJ104" s="219"/>
      <c r="JAK104" s="219"/>
      <c r="JAL104" s="219"/>
      <c r="JAM104" s="219"/>
      <c r="JAN104" s="219"/>
      <c r="JAO104" s="219"/>
      <c r="JAP104" s="219"/>
      <c r="JAQ104" s="219"/>
      <c r="JAR104" s="219"/>
      <c r="JAS104" s="219"/>
      <c r="JAT104" s="219"/>
      <c r="JAU104" s="219"/>
      <c r="JAV104" s="219"/>
      <c r="JAW104" s="219"/>
      <c r="JAX104" s="219"/>
      <c r="JAY104" s="219"/>
      <c r="JAZ104" s="219"/>
      <c r="JBA104" s="219"/>
      <c r="JBB104" s="219"/>
      <c r="JBC104" s="219"/>
      <c r="JBD104" s="219"/>
      <c r="JBE104" s="219"/>
      <c r="JBF104" s="219"/>
      <c r="JBG104" s="219"/>
      <c r="JBH104" s="219"/>
      <c r="JBI104" s="219"/>
      <c r="JBJ104" s="219"/>
      <c r="JBK104" s="219"/>
      <c r="JBL104" s="219"/>
      <c r="JBM104" s="219"/>
      <c r="JBN104" s="219"/>
      <c r="JBO104" s="219"/>
      <c r="JBP104" s="219"/>
      <c r="JBQ104" s="219"/>
      <c r="JBR104" s="219"/>
      <c r="JBS104" s="219"/>
      <c r="JBT104" s="219"/>
      <c r="JBU104" s="219"/>
      <c r="JBV104" s="219"/>
      <c r="JBW104" s="219"/>
      <c r="JBX104" s="219"/>
      <c r="JBY104" s="219"/>
      <c r="JBZ104" s="219"/>
      <c r="JCA104" s="219"/>
      <c r="JCB104" s="219"/>
      <c r="JCC104" s="219"/>
      <c r="JCD104" s="219"/>
      <c r="JCE104" s="219"/>
      <c r="JCF104" s="219"/>
      <c r="JCG104" s="219"/>
      <c r="JCH104" s="219"/>
      <c r="JCI104" s="219"/>
      <c r="JCJ104" s="219"/>
      <c r="JCK104" s="219"/>
      <c r="JCL104" s="219"/>
      <c r="JCM104" s="219"/>
      <c r="JCN104" s="219"/>
      <c r="JCO104" s="219"/>
      <c r="JCP104" s="219"/>
      <c r="JCQ104" s="219"/>
      <c r="JCR104" s="219"/>
      <c r="JCS104" s="219"/>
      <c r="JCT104" s="219"/>
      <c r="JCU104" s="219"/>
      <c r="JCV104" s="219"/>
      <c r="JCW104" s="219"/>
      <c r="JCX104" s="219"/>
      <c r="JCY104" s="219"/>
      <c r="JCZ104" s="219"/>
      <c r="JDA104" s="219"/>
      <c r="JDB104" s="219"/>
      <c r="JDC104" s="219"/>
      <c r="JDD104" s="219"/>
      <c r="JDE104" s="219"/>
      <c r="JDF104" s="219"/>
      <c r="JDG104" s="219"/>
      <c r="JDH104" s="219"/>
      <c r="JDI104" s="219"/>
      <c r="JDJ104" s="219"/>
      <c r="JDK104" s="219"/>
      <c r="JDL104" s="219"/>
      <c r="JDM104" s="219"/>
      <c r="JDN104" s="219"/>
      <c r="JDO104" s="219"/>
      <c r="JDP104" s="219"/>
      <c r="JDQ104" s="219"/>
      <c r="JDR104" s="219"/>
      <c r="JDS104" s="219"/>
      <c r="JDT104" s="219"/>
      <c r="JDU104" s="219"/>
      <c r="JDV104" s="219"/>
      <c r="JDW104" s="219"/>
      <c r="JDX104" s="219"/>
      <c r="JDY104" s="219"/>
      <c r="JDZ104" s="219"/>
      <c r="JEA104" s="219"/>
      <c r="JEB104" s="219"/>
      <c r="JEC104" s="219"/>
      <c r="JED104" s="219"/>
      <c r="JEE104" s="219"/>
      <c r="JEF104" s="219"/>
      <c r="JEG104" s="219"/>
      <c r="JEH104" s="219"/>
      <c r="JEI104" s="219"/>
      <c r="JEJ104" s="219"/>
      <c r="JEK104" s="219"/>
      <c r="JEL104" s="219"/>
      <c r="JEM104" s="219"/>
      <c r="JEN104" s="219"/>
      <c r="JEO104" s="219"/>
      <c r="JEP104" s="219"/>
      <c r="JEQ104" s="219"/>
      <c r="JER104" s="219"/>
      <c r="JES104" s="219"/>
      <c r="JET104" s="219"/>
      <c r="JEU104" s="219"/>
      <c r="JEV104" s="219"/>
      <c r="JEW104" s="219"/>
      <c r="JEX104" s="219"/>
      <c r="JEY104" s="219"/>
      <c r="JEZ104" s="219"/>
      <c r="JFA104" s="219"/>
      <c r="JFB104" s="219"/>
      <c r="JFC104" s="219"/>
      <c r="JFD104" s="219"/>
      <c r="JFE104" s="219"/>
      <c r="JFF104" s="219"/>
      <c r="JFG104" s="219"/>
      <c r="JFH104" s="219"/>
      <c r="JFI104" s="219"/>
      <c r="JFJ104" s="219"/>
      <c r="JFK104" s="219"/>
      <c r="JFL104" s="219"/>
      <c r="JFM104" s="219"/>
      <c r="JFN104" s="219"/>
      <c r="JFO104" s="219"/>
      <c r="JFP104" s="219"/>
      <c r="JFQ104" s="219"/>
      <c r="JFR104" s="219"/>
      <c r="JFS104" s="219"/>
      <c r="JFT104" s="219"/>
      <c r="JFU104" s="219"/>
      <c r="JFV104" s="219"/>
      <c r="JFW104" s="219"/>
      <c r="JFX104" s="219"/>
      <c r="JFY104" s="219"/>
      <c r="JFZ104" s="219"/>
      <c r="JGA104" s="219"/>
      <c r="JGB104" s="219"/>
      <c r="JGC104" s="219"/>
      <c r="JGD104" s="219"/>
      <c r="JGE104" s="219"/>
      <c r="JGF104" s="219"/>
      <c r="JGG104" s="219"/>
      <c r="JGH104" s="219"/>
      <c r="JGI104" s="219"/>
      <c r="JGJ104" s="219"/>
      <c r="JGK104" s="219"/>
      <c r="JGL104" s="219"/>
      <c r="JGM104" s="219"/>
      <c r="JGN104" s="219"/>
      <c r="JGO104" s="219"/>
      <c r="JGP104" s="219"/>
      <c r="JGQ104" s="219"/>
      <c r="JGR104" s="219"/>
      <c r="JGS104" s="219"/>
      <c r="JGT104" s="219"/>
      <c r="JGU104" s="219"/>
      <c r="JGV104" s="219"/>
      <c r="JGW104" s="219"/>
      <c r="JGX104" s="219"/>
      <c r="JGY104" s="219"/>
      <c r="JGZ104" s="219"/>
      <c r="JHA104" s="219"/>
      <c r="JHB104" s="219"/>
      <c r="JHC104" s="219"/>
      <c r="JHD104" s="219"/>
      <c r="JHE104" s="219"/>
      <c r="JHF104" s="219"/>
      <c r="JHG104" s="219"/>
      <c r="JHH104" s="219"/>
      <c r="JHI104" s="219"/>
      <c r="JHJ104" s="219"/>
      <c r="JHK104" s="219"/>
      <c r="JHL104" s="219"/>
      <c r="JHM104" s="219"/>
      <c r="JHN104" s="219"/>
      <c r="JHO104" s="219"/>
      <c r="JHP104" s="219"/>
      <c r="JHQ104" s="219"/>
      <c r="JHR104" s="219"/>
      <c r="JHS104" s="219"/>
      <c r="JHT104" s="219"/>
      <c r="JHU104" s="219"/>
      <c r="JHV104" s="219"/>
      <c r="JHW104" s="219"/>
      <c r="JHX104" s="219"/>
      <c r="JHY104" s="219"/>
      <c r="JHZ104" s="219"/>
      <c r="JIA104" s="219"/>
      <c r="JIB104" s="219"/>
      <c r="JIC104" s="219"/>
      <c r="JID104" s="219"/>
      <c r="JIE104" s="219"/>
      <c r="JIF104" s="219"/>
      <c r="JIG104" s="219"/>
      <c r="JIH104" s="219"/>
      <c r="JII104" s="219"/>
      <c r="JIJ104" s="219"/>
      <c r="JIK104" s="219"/>
      <c r="JIL104" s="219"/>
      <c r="JIM104" s="219"/>
      <c r="JIN104" s="219"/>
      <c r="JIO104" s="219"/>
      <c r="JIP104" s="219"/>
      <c r="JIQ104" s="219"/>
      <c r="JIR104" s="219"/>
      <c r="JIS104" s="219"/>
      <c r="JIT104" s="219"/>
      <c r="JIU104" s="219"/>
      <c r="JIV104" s="219"/>
      <c r="JIW104" s="219"/>
      <c r="JIX104" s="219"/>
      <c r="JIY104" s="219"/>
      <c r="JIZ104" s="219"/>
      <c r="JJA104" s="219"/>
      <c r="JJB104" s="219"/>
      <c r="JJC104" s="219"/>
      <c r="JJD104" s="219"/>
      <c r="JJE104" s="219"/>
      <c r="JJF104" s="219"/>
      <c r="JJG104" s="219"/>
      <c r="JJH104" s="219"/>
      <c r="JJI104" s="219"/>
      <c r="JJJ104" s="219"/>
      <c r="JJK104" s="219"/>
      <c r="JJL104" s="219"/>
      <c r="JJM104" s="219"/>
      <c r="JJN104" s="219"/>
      <c r="JJO104" s="219"/>
      <c r="JJP104" s="219"/>
      <c r="JJQ104" s="219"/>
      <c r="JJR104" s="219"/>
      <c r="JJS104" s="219"/>
      <c r="JJT104" s="219"/>
      <c r="JJU104" s="219"/>
      <c r="JJV104" s="219"/>
      <c r="JJW104" s="219"/>
      <c r="JJX104" s="219"/>
      <c r="JJY104" s="219"/>
      <c r="JJZ104" s="219"/>
      <c r="JKA104" s="219"/>
      <c r="JKB104" s="219"/>
      <c r="JKC104" s="219"/>
      <c r="JKD104" s="219"/>
      <c r="JKE104" s="219"/>
      <c r="JKF104" s="219"/>
      <c r="JKG104" s="219"/>
      <c r="JKH104" s="219"/>
      <c r="JKI104" s="219"/>
      <c r="JKJ104" s="219"/>
      <c r="JKK104" s="219"/>
      <c r="JKL104" s="219"/>
      <c r="JKM104" s="219"/>
      <c r="JKN104" s="219"/>
      <c r="JKO104" s="219"/>
      <c r="JKP104" s="219"/>
      <c r="JKQ104" s="219"/>
      <c r="JKR104" s="219"/>
      <c r="JKS104" s="219"/>
      <c r="JKT104" s="219"/>
      <c r="JKU104" s="219"/>
      <c r="JKV104" s="219"/>
      <c r="JKW104" s="219"/>
      <c r="JKX104" s="219"/>
      <c r="JKY104" s="219"/>
      <c r="JKZ104" s="219"/>
      <c r="JLA104" s="219"/>
      <c r="JLB104" s="219"/>
      <c r="JLC104" s="219"/>
      <c r="JLD104" s="219"/>
      <c r="JLE104" s="219"/>
      <c r="JLF104" s="219"/>
      <c r="JLG104" s="219"/>
      <c r="JLH104" s="219"/>
      <c r="JLI104" s="219"/>
      <c r="JLJ104" s="219"/>
      <c r="JLK104" s="219"/>
      <c r="JLL104" s="219"/>
      <c r="JLM104" s="219"/>
      <c r="JLN104" s="219"/>
      <c r="JLO104" s="219"/>
      <c r="JLP104" s="219"/>
      <c r="JLQ104" s="219"/>
      <c r="JLR104" s="219"/>
      <c r="JLS104" s="219"/>
      <c r="JLT104" s="219"/>
      <c r="JLU104" s="219"/>
      <c r="JLV104" s="219"/>
      <c r="JLW104" s="219"/>
      <c r="JLX104" s="219"/>
      <c r="JLY104" s="219"/>
      <c r="JLZ104" s="219"/>
      <c r="JMA104" s="219"/>
      <c r="JMB104" s="219"/>
      <c r="JMC104" s="219"/>
      <c r="JMD104" s="219"/>
      <c r="JME104" s="219"/>
      <c r="JMF104" s="219"/>
      <c r="JMG104" s="219"/>
      <c r="JMH104" s="219"/>
      <c r="JMI104" s="219"/>
      <c r="JMJ104" s="219"/>
      <c r="JMK104" s="219"/>
      <c r="JML104" s="219"/>
      <c r="JMM104" s="219"/>
      <c r="JMN104" s="219"/>
      <c r="JMO104" s="219"/>
      <c r="JMP104" s="219"/>
      <c r="JMQ104" s="219"/>
      <c r="JMR104" s="219"/>
      <c r="JMS104" s="219"/>
      <c r="JMT104" s="219"/>
      <c r="JMU104" s="219"/>
      <c r="JMV104" s="219"/>
      <c r="JMW104" s="219"/>
      <c r="JMX104" s="219"/>
      <c r="JMY104" s="219"/>
      <c r="JMZ104" s="219"/>
      <c r="JNA104" s="219"/>
      <c r="JNB104" s="219"/>
      <c r="JNC104" s="219"/>
      <c r="JND104" s="219"/>
      <c r="JNE104" s="219"/>
      <c r="JNF104" s="219"/>
      <c r="JNG104" s="219"/>
      <c r="JNH104" s="219"/>
      <c r="JNI104" s="219"/>
      <c r="JNJ104" s="219"/>
      <c r="JNK104" s="219"/>
      <c r="JNL104" s="219"/>
      <c r="JNM104" s="219"/>
      <c r="JNN104" s="219"/>
      <c r="JNO104" s="219"/>
      <c r="JNP104" s="219"/>
      <c r="JNQ104" s="219"/>
      <c r="JNR104" s="219"/>
      <c r="JNS104" s="219"/>
      <c r="JNT104" s="219"/>
      <c r="JNU104" s="219"/>
      <c r="JNV104" s="219"/>
      <c r="JNW104" s="219"/>
      <c r="JNX104" s="219"/>
      <c r="JNY104" s="219"/>
      <c r="JNZ104" s="219"/>
      <c r="JOA104" s="219"/>
      <c r="JOB104" s="219"/>
      <c r="JOC104" s="219"/>
      <c r="JOD104" s="219"/>
      <c r="JOE104" s="219"/>
      <c r="JOF104" s="219"/>
      <c r="JOG104" s="219"/>
      <c r="JOH104" s="219"/>
      <c r="JOI104" s="219"/>
      <c r="JOJ104" s="219"/>
      <c r="JOK104" s="219"/>
      <c r="JOL104" s="219"/>
      <c r="JOM104" s="219"/>
      <c r="JON104" s="219"/>
      <c r="JOO104" s="219"/>
      <c r="JOP104" s="219"/>
      <c r="JOQ104" s="219"/>
      <c r="JOR104" s="219"/>
      <c r="JOS104" s="219"/>
      <c r="JOT104" s="219"/>
      <c r="JOU104" s="219"/>
      <c r="JOV104" s="219"/>
      <c r="JOW104" s="219"/>
      <c r="JOX104" s="219"/>
      <c r="JOY104" s="219"/>
      <c r="JOZ104" s="219"/>
      <c r="JPA104" s="219"/>
      <c r="JPB104" s="219"/>
      <c r="JPC104" s="219"/>
      <c r="JPD104" s="219"/>
      <c r="JPE104" s="219"/>
      <c r="JPF104" s="219"/>
      <c r="JPG104" s="219"/>
      <c r="JPH104" s="219"/>
      <c r="JPI104" s="219"/>
      <c r="JPJ104" s="219"/>
      <c r="JPK104" s="219"/>
      <c r="JPL104" s="219"/>
      <c r="JPM104" s="219"/>
      <c r="JPN104" s="219"/>
      <c r="JPO104" s="219"/>
      <c r="JPP104" s="219"/>
      <c r="JPQ104" s="219"/>
      <c r="JPR104" s="219"/>
      <c r="JPS104" s="219"/>
      <c r="JPT104" s="219"/>
      <c r="JPU104" s="219"/>
      <c r="JPV104" s="219"/>
      <c r="JPW104" s="219"/>
      <c r="JPX104" s="219"/>
      <c r="JPY104" s="219"/>
      <c r="JPZ104" s="219"/>
      <c r="JQA104" s="219"/>
      <c r="JQB104" s="219"/>
      <c r="JQC104" s="219"/>
      <c r="JQD104" s="219"/>
      <c r="JQE104" s="219"/>
      <c r="JQF104" s="219"/>
      <c r="JQG104" s="219"/>
      <c r="JQH104" s="219"/>
      <c r="JQI104" s="219"/>
      <c r="JQJ104" s="219"/>
      <c r="JQK104" s="219"/>
      <c r="JQL104" s="219"/>
      <c r="JQM104" s="219"/>
      <c r="JQN104" s="219"/>
      <c r="JQO104" s="219"/>
      <c r="JQP104" s="219"/>
      <c r="JQQ104" s="219"/>
      <c r="JQR104" s="219"/>
      <c r="JQS104" s="219"/>
      <c r="JQT104" s="219"/>
      <c r="JQU104" s="219"/>
      <c r="JQV104" s="219"/>
      <c r="JQW104" s="219"/>
      <c r="JQX104" s="219"/>
      <c r="JQY104" s="219"/>
      <c r="JQZ104" s="219"/>
      <c r="JRA104" s="219"/>
      <c r="JRB104" s="219"/>
      <c r="JRC104" s="219"/>
      <c r="JRD104" s="219"/>
      <c r="JRE104" s="219"/>
      <c r="JRF104" s="219"/>
      <c r="JRG104" s="219"/>
      <c r="JRH104" s="219"/>
      <c r="JRI104" s="219"/>
      <c r="JRJ104" s="219"/>
      <c r="JRK104" s="219"/>
      <c r="JRL104" s="219"/>
      <c r="JRM104" s="219"/>
      <c r="JRN104" s="219"/>
      <c r="JRO104" s="219"/>
      <c r="JRP104" s="219"/>
      <c r="JRQ104" s="219"/>
      <c r="JRR104" s="219"/>
      <c r="JRS104" s="219"/>
      <c r="JRT104" s="219"/>
      <c r="JRU104" s="219"/>
      <c r="JRV104" s="219"/>
      <c r="JRW104" s="219"/>
      <c r="JRX104" s="219"/>
      <c r="JRY104" s="219"/>
      <c r="JRZ104" s="219"/>
      <c r="JSA104" s="219"/>
      <c r="JSB104" s="219"/>
      <c r="JSC104" s="219"/>
      <c r="JSD104" s="219"/>
      <c r="JSE104" s="219"/>
      <c r="JSF104" s="219"/>
      <c r="JSG104" s="219"/>
      <c r="JSH104" s="219"/>
      <c r="JSI104" s="219"/>
      <c r="JSJ104" s="219"/>
      <c r="JSK104" s="219"/>
      <c r="JSL104" s="219"/>
      <c r="JSM104" s="219"/>
      <c r="JSN104" s="219"/>
      <c r="JSO104" s="219"/>
      <c r="JSP104" s="219"/>
      <c r="JSQ104" s="219"/>
      <c r="JSR104" s="219"/>
      <c r="JSS104" s="219"/>
      <c r="JST104" s="219"/>
      <c r="JSU104" s="219"/>
      <c r="JSV104" s="219"/>
      <c r="JSW104" s="219"/>
      <c r="JSX104" s="219"/>
      <c r="JSY104" s="219"/>
      <c r="JSZ104" s="219"/>
      <c r="JTA104" s="219"/>
      <c r="JTB104" s="219"/>
      <c r="JTC104" s="219"/>
      <c r="JTD104" s="219"/>
      <c r="JTE104" s="219"/>
      <c r="JTF104" s="219"/>
      <c r="JTG104" s="219"/>
      <c r="JTH104" s="219"/>
      <c r="JTI104" s="219"/>
      <c r="JTJ104" s="219"/>
      <c r="JTK104" s="219"/>
      <c r="JTL104" s="219"/>
      <c r="JTM104" s="219"/>
      <c r="JTN104" s="219"/>
      <c r="JTO104" s="219"/>
      <c r="JTP104" s="219"/>
      <c r="JTQ104" s="219"/>
      <c r="JTR104" s="219"/>
      <c r="JTS104" s="219"/>
      <c r="JTT104" s="219"/>
      <c r="JTU104" s="219"/>
      <c r="JTV104" s="219"/>
      <c r="JTW104" s="219"/>
      <c r="JTX104" s="219"/>
      <c r="JTY104" s="219"/>
      <c r="JTZ104" s="219"/>
      <c r="JUA104" s="219"/>
      <c r="JUB104" s="219"/>
      <c r="JUC104" s="219"/>
      <c r="JUD104" s="219"/>
      <c r="JUE104" s="219"/>
      <c r="JUF104" s="219"/>
      <c r="JUG104" s="219"/>
      <c r="JUH104" s="219"/>
      <c r="JUI104" s="219"/>
      <c r="JUJ104" s="219"/>
      <c r="JUK104" s="219"/>
      <c r="JUL104" s="219"/>
      <c r="JUM104" s="219"/>
      <c r="JUN104" s="219"/>
      <c r="JUO104" s="219"/>
      <c r="JUP104" s="219"/>
      <c r="JUQ104" s="219"/>
      <c r="JUR104" s="219"/>
      <c r="JUS104" s="219"/>
      <c r="JUT104" s="219"/>
      <c r="JUU104" s="219"/>
      <c r="JUV104" s="219"/>
      <c r="JUW104" s="219"/>
      <c r="JUX104" s="219"/>
      <c r="JUY104" s="219"/>
      <c r="JUZ104" s="219"/>
      <c r="JVA104" s="219"/>
      <c r="JVB104" s="219"/>
      <c r="JVC104" s="219"/>
      <c r="JVD104" s="219"/>
      <c r="JVE104" s="219"/>
      <c r="JVF104" s="219"/>
      <c r="JVG104" s="219"/>
      <c r="JVH104" s="219"/>
      <c r="JVI104" s="219"/>
      <c r="JVJ104" s="219"/>
      <c r="JVK104" s="219"/>
      <c r="JVL104" s="219"/>
      <c r="JVM104" s="219"/>
      <c r="JVN104" s="219"/>
      <c r="JVO104" s="219"/>
      <c r="JVP104" s="219"/>
      <c r="JVQ104" s="219"/>
      <c r="JVR104" s="219"/>
      <c r="JVS104" s="219"/>
      <c r="JVT104" s="219"/>
      <c r="JVU104" s="219"/>
      <c r="JVV104" s="219"/>
      <c r="JVW104" s="219"/>
      <c r="JVX104" s="219"/>
      <c r="JVY104" s="219"/>
      <c r="JVZ104" s="219"/>
      <c r="JWA104" s="219"/>
      <c r="JWB104" s="219"/>
      <c r="JWC104" s="219"/>
      <c r="JWD104" s="219"/>
      <c r="JWE104" s="219"/>
      <c r="JWF104" s="219"/>
      <c r="JWG104" s="219"/>
      <c r="JWH104" s="219"/>
      <c r="JWI104" s="219"/>
      <c r="JWJ104" s="219"/>
      <c r="JWK104" s="219"/>
      <c r="JWL104" s="219"/>
      <c r="JWM104" s="219"/>
      <c r="JWN104" s="219"/>
      <c r="JWO104" s="219"/>
      <c r="JWP104" s="219"/>
      <c r="JWQ104" s="219"/>
      <c r="JWR104" s="219"/>
      <c r="JWS104" s="219"/>
      <c r="JWT104" s="219"/>
      <c r="JWU104" s="219"/>
      <c r="JWV104" s="219"/>
      <c r="JWW104" s="219"/>
      <c r="JWX104" s="219"/>
      <c r="JWY104" s="219"/>
      <c r="JWZ104" s="219"/>
      <c r="JXA104" s="219"/>
      <c r="JXB104" s="219"/>
      <c r="JXC104" s="219"/>
      <c r="JXD104" s="219"/>
      <c r="JXE104" s="219"/>
      <c r="JXF104" s="219"/>
      <c r="JXG104" s="219"/>
      <c r="JXH104" s="219"/>
      <c r="JXI104" s="219"/>
      <c r="JXJ104" s="219"/>
      <c r="JXK104" s="219"/>
      <c r="JXL104" s="219"/>
      <c r="JXM104" s="219"/>
      <c r="JXN104" s="219"/>
      <c r="JXO104" s="219"/>
      <c r="JXP104" s="219"/>
      <c r="JXQ104" s="219"/>
      <c r="JXR104" s="219"/>
      <c r="JXS104" s="219"/>
      <c r="JXT104" s="219"/>
      <c r="JXU104" s="219"/>
      <c r="JXV104" s="219"/>
      <c r="JXW104" s="219"/>
      <c r="JXX104" s="219"/>
      <c r="JXY104" s="219"/>
      <c r="JXZ104" s="219"/>
      <c r="JYA104" s="219"/>
      <c r="JYB104" s="219"/>
      <c r="JYC104" s="219"/>
      <c r="JYD104" s="219"/>
      <c r="JYE104" s="219"/>
      <c r="JYF104" s="219"/>
      <c r="JYG104" s="219"/>
      <c r="JYH104" s="219"/>
      <c r="JYI104" s="219"/>
      <c r="JYJ104" s="219"/>
      <c r="JYK104" s="219"/>
      <c r="JYL104" s="219"/>
      <c r="JYM104" s="219"/>
      <c r="JYN104" s="219"/>
      <c r="JYO104" s="219"/>
      <c r="JYP104" s="219"/>
      <c r="JYQ104" s="219"/>
      <c r="JYR104" s="219"/>
      <c r="JYS104" s="219"/>
      <c r="JYT104" s="219"/>
      <c r="JYU104" s="219"/>
      <c r="JYV104" s="219"/>
      <c r="JYW104" s="219"/>
      <c r="JYX104" s="219"/>
      <c r="JYY104" s="219"/>
      <c r="JYZ104" s="219"/>
      <c r="JZA104" s="219"/>
      <c r="JZB104" s="219"/>
      <c r="JZC104" s="219"/>
      <c r="JZD104" s="219"/>
      <c r="JZE104" s="219"/>
      <c r="JZF104" s="219"/>
      <c r="JZG104" s="219"/>
      <c r="JZH104" s="219"/>
      <c r="JZI104" s="219"/>
      <c r="JZJ104" s="219"/>
      <c r="JZK104" s="219"/>
      <c r="JZL104" s="219"/>
      <c r="JZM104" s="219"/>
      <c r="JZN104" s="219"/>
      <c r="JZO104" s="219"/>
      <c r="JZP104" s="219"/>
      <c r="JZQ104" s="219"/>
      <c r="JZR104" s="219"/>
      <c r="JZS104" s="219"/>
      <c r="JZT104" s="219"/>
      <c r="JZU104" s="219"/>
      <c r="JZV104" s="219"/>
      <c r="JZW104" s="219"/>
      <c r="JZX104" s="219"/>
      <c r="JZY104" s="219"/>
      <c r="JZZ104" s="219"/>
      <c r="KAA104" s="219"/>
      <c r="KAB104" s="219"/>
      <c r="KAC104" s="219"/>
      <c r="KAD104" s="219"/>
      <c r="KAE104" s="219"/>
      <c r="KAF104" s="219"/>
      <c r="KAG104" s="219"/>
      <c r="KAH104" s="219"/>
      <c r="KAI104" s="219"/>
      <c r="KAJ104" s="219"/>
      <c r="KAK104" s="219"/>
      <c r="KAL104" s="219"/>
      <c r="KAM104" s="219"/>
      <c r="KAN104" s="219"/>
      <c r="KAO104" s="219"/>
      <c r="KAP104" s="219"/>
      <c r="KAQ104" s="219"/>
      <c r="KAR104" s="219"/>
      <c r="KAS104" s="219"/>
      <c r="KAT104" s="219"/>
      <c r="KAU104" s="219"/>
      <c r="KAV104" s="219"/>
      <c r="KAW104" s="219"/>
      <c r="KAX104" s="219"/>
      <c r="KAY104" s="219"/>
      <c r="KAZ104" s="219"/>
      <c r="KBA104" s="219"/>
      <c r="KBB104" s="219"/>
      <c r="KBC104" s="219"/>
      <c r="KBD104" s="219"/>
      <c r="KBE104" s="219"/>
      <c r="KBF104" s="219"/>
      <c r="KBG104" s="219"/>
      <c r="KBH104" s="219"/>
      <c r="KBI104" s="219"/>
      <c r="KBJ104" s="219"/>
      <c r="KBK104" s="219"/>
      <c r="KBL104" s="219"/>
      <c r="KBM104" s="219"/>
      <c r="KBN104" s="219"/>
      <c r="KBO104" s="219"/>
      <c r="KBP104" s="219"/>
      <c r="KBQ104" s="219"/>
      <c r="KBR104" s="219"/>
      <c r="KBS104" s="219"/>
      <c r="KBT104" s="219"/>
      <c r="KBU104" s="219"/>
      <c r="KBV104" s="219"/>
      <c r="KBW104" s="219"/>
      <c r="KBX104" s="219"/>
      <c r="KBY104" s="219"/>
      <c r="KBZ104" s="219"/>
      <c r="KCA104" s="219"/>
      <c r="KCB104" s="219"/>
      <c r="KCC104" s="219"/>
      <c r="KCD104" s="219"/>
      <c r="KCE104" s="219"/>
      <c r="KCF104" s="219"/>
      <c r="KCG104" s="219"/>
      <c r="KCH104" s="219"/>
      <c r="KCI104" s="219"/>
      <c r="KCJ104" s="219"/>
      <c r="KCK104" s="219"/>
      <c r="KCL104" s="219"/>
      <c r="KCM104" s="219"/>
      <c r="KCN104" s="219"/>
      <c r="KCO104" s="219"/>
      <c r="KCP104" s="219"/>
      <c r="KCQ104" s="219"/>
      <c r="KCR104" s="219"/>
      <c r="KCS104" s="219"/>
      <c r="KCT104" s="219"/>
      <c r="KCU104" s="219"/>
      <c r="KCV104" s="219"/>
      <c r="KCW104" s="219"/>
      <c r="KCX104" s="219"/>
      <c r="KCY104" s="219"/>
      <c r="KCZ104" s="219"/>
      <c r="KDA104" s="219"/>
      <c r="KDB104" s="219"/>
      <c r="KDC104" s="219"/>
      <c r="KDD104" s="219"/>
      <c r="KDE104" s="219"/>
      <c r="KDF104" s="219"/>
      <c r="KDG104" s="219"/>
      <c r="KDH104" s="219"/>
      <c r="KDI104" s="219"/>
      <c r="KDJ104" s="219"/>
      <c r="KDK104" s="219"/>
      <c r="KDL104" s="219"/>
      <c r="KDM104" s="219"/>
      <c r="KDN104" s="219"/>
      <c r="KDO104" s="219"/>
      <c r="KDP104" s="219"/>
      <c r="KDQ104" s="219"/>
      <c r="KDR104" s="219"/>
      <c r="KDS104" s="219"/>
      <c r="KDT104" s="219"/>
      <c r="KDU104" s="219"/>
      <c r="KDV104" s="219"/>
      <c r="KDW104" s="219"/>
      <c r="KDX104" s="219"/>
      <c r="KDY104" s="219"/>
      <c r="KDZ104" s="219"/>
      <c r="KEA104" s="219"/>
      <c r="KEB104" s="219"/>
      <c r="KEC104" s="219"/>
      <c r="KED104" s="219"/>
      <c r="KEE104" s="219"/>
      <c r="KEF104" s="219"/>
      <c r="KEG104" s="219"/>
      <c r="KEH104" s="219"/>
      <c r="KEI104" s="219"/>
      <c r="KEJ104" s="219"/>
      <c r="KEK104" s="219"/>
      <c r="KEL104" s="219"/>
      <c r="KEM104" s="219"/>
      <c r="KEN104" s="219"/>
      <c r="KEO104" s="219"/>
      <c r="KEP104" s="219"/>
      <c r="KEQ104" s="219"/>
      <c r="KER104" s="219"/>
      <c r="KES104" s="219"/>
      <c r="KET104" s="219"/>
      <c r="KEU104" s="219"/>
      <c r="KEV104" s="219"/>
      <c r="KEW104" s="219"/>
      <c r="KEX104" s="219"/>
      <c r="KEY104" s="219"/>
      <c r="KEZ104" s="219"/>
      <c r="KFA104" s="219"/>
      <c r="KFB104" s="219"/>
      <c r="KFC104" s="219"/>
      <c r="KFD104" s="219"/>
      <c r="KFE104" s="219"/>
      <c r="KFF104" s="219"/>
      <c r="KFG104" s="219"/>
      <c r="KFH104" s="219"/>
      <c r="KFI104" s="219"/>
      <c r="KFJ104" s="219"/>
      <c r="KFK104" s="219"/>
      <c r="KFL104" s="219"/>
      <c r="KFM104" s="219"/>
      <c r="KFN104" s="219"/>
      <c r="KFO104" s="219"/>
      <c r="KFP104" s="219"/>
      <c r="KFQ104" s="219"/>
      <c r="KFR104" s="219"/>
      <c r="KFS104" s="219"/>
      <c r="KFT104" s="219"/>
      <c r="KFU104" s="219"/>
      <c r="KFV104" s="219"/>
      <c r="KFW104" s="219"/>
      <c r="KFX104" s="219"/>
      <c r="KFY104" s="219"/>
      <c r="KFZ104" s="219"/>
      <c r="KGA104" s="219"/>
      <c r="KGB104" s="219"/>
      <c r="KGC104" s="219"/>
      <c r="KGD104" s="219"/>
      <c r="KGE104" s="219"/>
      <c r="KGF104" s="219"/>
      <c r="KGG104" s="219"/>
      <c r="KGH104" s="219"/>
      <c r="KGI104" s="219"/>
      <c r="KGJ104" s="219"/>
      <c r="KGK104" s="219"/>
      <c r="KGL104" s="219"/>
      <c r="KGM104" s="219"/>
      <c r="KGN104" s="219"/>
      <c r="KGO104" s="219"/>
      <c r="KGP104" s="219"/>
      <c r="KGQ104" s="219"/>
      <c r="KGR104" s="219"/>
      <c r="KGS104" s="219"/>
      <c r="KGT104" s="219"/>
      <c r="KGU104" s="219"/>
      <c r="KGV104" s="219"/>
      <c r="KGW104" s="219"/>
      <c r="KGX104" s="219"/>
      <c r="KGY104" s="219"/>
      <c r="KGZ104" s="219"/>
      <c r="KHA104" s="219"/>
      <c r="KHB104" s="219"/>
      <c r="KHC104" s="219"/>
      <c r="KHD104" s="219"/>
      <c r="KHE104" s="219"/>
      <c r="KHF104" s="219"/>
      <c r="KHG104" s="219"/>
      <c r="KHH104" s="219"/>
      <c r="KHI104" s="219"/>
      <c r="KHJ104" s="219"/>
      <c r="KHK104" s="219"/>
      <c r="KHL104" s="219"/>
      <c r="KHM104" s="219"/>
      <c r="KHN104" s="219"/>
      <c r="KHO104" s="219"/>
      <c r="KHP104" s="219"/>
      <c r="KHQ104" s="219"/>
      <c r="KHR104" s="219"/>
      <c r="KHS104" s="219"/>
      <c r="KHT104" s="219"/>
      <c r="KHU104" s="219"/>
      <c r="KHV104" s="219"/>
      <c r="KHW104" s="219"/>
      <c r="KHX104" s="219"/>
      <c r="KHY104" s="219"/>
      <c r="KHZ104" s="219"/>
      <c r="KIA104" s="219"/>
      <c r="KIB104" s="219"/>
      <c r="KIC104" s="219"/>
      <c r="KID104" s="219"/>
      <c r="KIE104" s="219"/>
      <c r="KIF104" s="219"/>
      <c r="KIG104" s="219"/>
      <c r="KIH104" s="219"/>
      <c r="KII104" s="219"/>
      <c r="KIJ104" s="219"/>
      <c r="KIK104" s="219"/>
      <c r="KIL104" s="219"/>
      <c r="KIM104" s="219"/>
      <c r="KIN104" s="219"/>
      <c r="KIO104" s="219"/>
      <c r="KIP104" s="219"/>
      <c r="KIQ104" s="219"/>
      <c r="KIR104" s="219"/>
      <c r="KIS104" s="219"/>
      <c r="KIT104" s="219"/>
      <c r="KIU104" s="219"/>
      <c r="KIV104" s="219"/>
      <c r="KIW104" s="219"/>
      <c r="KIX104" s="219"/>
      <c r="KIY104" s="219"/>
      <c r="KIZ104" s="219"/>
      <c r="KJA104" s="219"/>
      <c r="KJB104" s="219"/>
      <c r="KJC104" s="219"/>
      <c r="KJD104" s="219"/>
      <c r="KJE104" s="219"/>
      <c r="KJF104" s="219"/>
      <c r="KJG104" s="219"/>
      <c r="KJH104" s="219"/>
      <c r="KJI104" s="219"/>
      <c r="KJJ104" s="219"/>
      <c r="KJK104" s="219"/>
      <c r="KJL104" s="219"/>
      <c r="KJM104" s="219"/>
      <c r="KJN104" s="219"/>
      <c r="KJO104" s="219"/>
      <c r="KJP104" s="219"/>
      <c r="KJQ104" s="219"/>
      <c r="KJR104" s="219"/>
      <c r="KJS104" s="219"/>
      <c r="KJT104" s="219"/>
      <c r="KJU104" s="219"/>
      <c r="KJV104" s="219"/>
      <c r="KJW104" s="219"/>
      <c r="KJX104" s="219"/>
      <c r="KJY104" s="219"/>
      <c r="KJZ104" s="219"/>
      <c r="KKA104" s="219"/>
      <c r="KKB104" s="219"/>
      <c r="KKC104" s="219"/>
      <c r="KKD104" s="219"/>
      <c r="KKE104" s="219"/>
      <c r="KKF104" s="219"/>
      <c r="KKG104" s="219"/>
      <c r="KKH104" s="219"/>
      <c r="KKI104" s="219"/>
      <c r="KKJ104" s="219"/>
      <c r="KKK104" s="219"/>
      <c r="KKL104" s="219"/>
      <c r="KKM104" s="219"/>
      <c r="KKN104" s="219"/>
      <c r="KKO104" s="219"/>
      <c r="KKP104" s="219"/>
      <c r="KKQ104" s="219"/>
      <c r="KKR104" s="219"/>
      <c r="KKS104" s="219"/>
      <c r="KKT104" s="219"/>
      <c r="KKU104" s="219"/>
      <c r="KKV104" s="219"/>
      <c r="KKW104" s="219"/>
      <c r="KKX104" s="219"/>
      <c r="KKY104" s="219"/>
      <c r="KKZ104" s="219"/>
      <c r="KLA104" s="219"/>
      <c r="KLB104" s="219"/>
      <c r="KLC104" s="219"/>
      <c r="KLD104" s="219"/>
      <c r="KLE104" s="219"/>
      <c r="KLF104" s="219"/>
      <c r="KLG104" s="219"/>
      <c r="KLH104" s="219"/>
      <c r="KLI104" s="219"/>
      <c r="KLJ104" s="219"/>
      <c r="KLK104" s="219"/>
      <c r="KLL104" s="219"/>
      <c r="KLM104" s="219"/>
      <c r="KLN104" s="219"/>
      <c r="KLO104" s="219"/>
      <c r="KLP104" s="219"/>
      <c r="KLQ104" s="219"/>
      <c r="KLR104" s="219"/>
      <c r="KLS104" s="219"/>
      <c r="KLT104" s="219"/>
      <c r="KLU104" s="219"/>
      <c r="KLV104" s="219"/>
      <c r="KLW104" s="219"/>
      <c r="KLX104" s="219"/>
      <c r="KLY104" s="219"/>
      <c r="KLZ104" s="219"/>
      <c r="KMA104" s="219"/>
      <c r="KMB104" s="219"/>
      <c r="KMC104" s="219"/>
      <c r="KMD104" s="219"/>
      <c r="KME104" s="219"/>
      <c r="KMF104" s="219"/>
      <c r="KMG104" s="219"/>
      <c r="KMH104" s="219"/>
      <c r="KMI104" s="219"/>
      <c r="KMJ104" s="219"/>
      <c r="KMK104" s="219"/>
      <c r="KML104" s="219"/>
      <c r="KMM104" s="219"/>
      <c r="KMN104" s="219"/>
      <c r="KMO104" s="219"/>
      <c r="KMP104" s="219"/>
      <c r="KMQ104" s="219"/>
      <c r="KMR104" s="219"/>
      <c r="KMS104" s="219"/>
      <c r="KMT104" s="219"/>
      <c r="KMU104" s="219"/>
      <c r="KMV104" s="219"/>
      <c r="KMW104" s="219"/>
      <c r="KMX104" s="219"/>
      <c r="KMY104" s="219"/>
      <c r="KMZ104" s="219"/>
      <c r="KNA104" s="219"/>
      <c r="KNB104" s="219"/>
      <c r="KNC104" s="219"/>
      <c r="KND104" s="219"/>
      <c r="KNE104" s="219"/>
      <c r="KNF104" s="219"/>
      <c r="KNG104" s="219"/>
      <c r="KNH104" s="219"/>
      <c r="KNI104" s="219"/>
      <c r="KNJ104" s="219"/>
      <c r="KNK104" s="219"/>
      <c r="KNL104" s="219"/>
      <c r="KNM104" s="219"/>
      <c r="KNN104" s="219"/>
      <c r="KNO104" s="219"/>
      <c r="KNP104" s="219"/>
      <c r="KNQ104" s="219"/>
      <c r="KNR104" s="219"/>
      <c r="KNS104" s="219"/>
      <c r="KNT104" s="219"/>
      <c r="KNU104" s="219"/>
      <c r="KNV104" s="219"/>
      <c r="KNW104" s="219"/>
      <c r="KNX104" s="219"/>
      <c r="KNY104" s="219"/>
      <c r="KNZ104" s="219"/>
      <c r="KOA104" s="219"/>
      <c r="KOB104" s="219"/>
      <c r="KOC104" s="219"/>
      <c r="KOD104" s="219"/>
      <c r="KOE104" s="219"/>
      <c r="KOF104" s="219"/>
      <c r="KOG104" s="219"/>
      <c r="KOH104" s="219"/>
      <c r="KOI104" s="219"/>
      <c r="KOJ104" s="219"/>
      <c r="KOK104" s="219"/>
      <c r="KOL104" s="219"/>
      <c r="KOM104" s="219"/>
      <c r="KON104" s="219"/>
      <c r="KOO104" s="219"/>
      <c r="KOP104" s="219"/>
      <c r="KOQ104" s="219"/>
      <c r="KOR104" s="219"/>
      <c r="KOS104" s="219"/>
      <c r="KOT104" s="219"/>
      <c r="KOU104" s="219"/>
      <c r="KOV104" s="219"/>
      <c r="KOW104" s="219"/>
      <c r="KOX104" s="219"/>
      <c r="KOY104" s="219"/>
      <c r="KOZ104" s="219"/>
      <c r="KPA104" s="219"/>
      <c r="KPB104" s="219"/>
      <c r="KPC104" s="219"/>
      <c r="KPD104" s="219"/>
      <c r="KPE104" s="219"/>
      <c r="KPF104" s="219"/>
      <c r="KPG104" s="219"/>
      <c r="KPH104" s="219"/>
      <c r="KPI104" s="219"/>
      <c r="KPJ104" s="219"/>
      <c r="KPK104" s="219"/>
      <c r="KPL104" s="219"/>
      <c r="KPM104" s="219"/>
      <c r="KPN104" s="219"/>
      <c r="KPO104" s="219"/>
      <c r="KPP104" s="219"/>
      <c r="KPQ104" s="219"/>
      <c r="KPR104" s="219"/>
      <c r="KPS104" s="219"/>
      <c r="KPT104" s="219"/>
      <c r="KPU104" s="219"/>
      <c r="KPV104" s="219"/>
      <c r="KPW104" s="219"/>
      <c r="KPX104" s="219"/>
      <c r="KPY104" s="219"/>
      <c r="KPZ104" s="219"/>
      <c r="KQA104" s="219"/>
      <c r="KQB104" s="219"/>
      <c r="KQC104" s="219"/>
      <c r="KQD104" s="219"/>
      <c r="KQE104" s="219"/>
      <c r="KQF104" s="219"/>
      <c r="KQG104" s="219"/>
      <c r="KQH104" s="219"/>
      <c r="KQI104" s="219"/>
      <c r="KQJ104" s="219"/>
      <c r="KQK104" s="219"/>
      <c r="KQL104" s="219"/>
      <c r="KQM104" s="219"/>
      <c r="KQN104" s="219"/>
      <c r="KQO104" s="219"/>
      <c r="KQP104" s="219"/>
      <c r="KQQ104" s="219"/>
      <c r="KQR104" s="219"/>
      <c r="KQS104" s="219"/>
      <c r="KQT104" s="219"/>
      <c r="KQU104" s="219"/>
      <c r="KQV104" s="219"/>
      <c r="KQW104" s="219"/>
      <c r="KQX104" s="219"/>
      <c r="KQY104" s="219"/>
      <c r="KQZ104" s="219"/>
      <c r="KRA104" s="219"/>
      <c r="KRB104" s="219"/>
      <c r="KRC104" s="219"/>
      <c r="KRD104" s="219"/>
      <c r="KRE104" s="219"/>
      <c r="KRF104" s="219"/>
      <c r="KRG104" s="219"/>
      <c r="KRH104" s="219"/>
      <c r="KRI104" s="219"/>
      <c r="KRJ104" s="219"/>
      <c r="KRK104" s="219"/>
      <c r="KRL104" s="219"/>
      <c r="KRM104" s="219"/>
      <c r="KRN104" s="219"/>
      <c r="KRO104" s="219"/>
      <c r="KRP104" s="219"/>
      <c r="KRQ104" s="219"/>
      <c r="KRR104" s="219"/>
      <c r="KRS104" s="219"/>
      <c r="KRT104" s="219"/>
      <c r="KRU104" s="219"/>
      <c r="KRV104" s="219"/>
      <c r="KRW104" s="219"/>
      <c r="KRX104" s="219"/>
      <c r="KRY104" s="219"/>
      <c r="KRZ104" s="219"/>
      <c r="KSA104" s="219"/>
      <c r="KSB104" s="219"/>
      <c r="KSC104" s="219"/>
      <c r="KSD104" s="219"/>
      <c r="KSE104" s="219"/>
      <c r="KSF104" s="219"/>
      <c r="KSG104" s="219"/>
      <c r="KSH104" s="219"/>
      <c r="KSI104" s="219"/>
      <c r="KSJ104" s="219"/>
      <c r="KSK104" s="219"/>
      <c r="KSL104" s="219"/>
      <c r="KSM104" s="219"/>
      <c r="KSN104" s="219"/>
      <c r="KSO104" s="219"/>
      <c r="KSP104" s="219"/>
      <c r="KSQ104" s="219"/>
      <c r="KSR104" s="219"/>
      <c r="KSS104" s="219"/>
      <c r="KST104" s="219"/>
      <c r="KSU104" s="219"/>
      <c r="KSV104" s="219"/>
      <c r="KSW104" s="219"/>
      <c r="KSX104" s="219"/>
      <c r="KSY104" s="219"/>
      <c r="KSZ104" s="219"/>
      <c r="KTA104" s="219"/>
      <c r="KTB104" s="219"/>
      <c r="KTC104" s="219"/>
      <c r="KTD104" s="219"/>
      <c r="KTE104" s="219"/>
      <c r="KTF104" s="219"/>
      <c r="KTG104" s="219"/>
      <c r="KTH104" s="219"/>
      <c r="KTI104" s="219"/>
      <c r="KTJ104" s="219"/>
      <c r="KTK104" s="219"/>
      <c r="KTL104" s="219"/>
      <c r="KTM104" s="219"/>
      <c r="KTN104" s="219"/>
      <c r="KTO104" s="219"/>
      <c r="KTP104" s="219"/>
      <c r="KTQ104" s="219"/>
      <c r="KTR104" s="219"/>
      <c r="KTS104" s="219"/>
      <c r="KTT104" s="219"/>
      <c r="KTU104" s="219"/>
      <c r="KTV104" s="219"/>
      <c r="KTW104" s="219"/>
      <c r="KTX104" s="219"/>
      <c r="KTY104" s="219"/>
      <c r="KTZ104" s="219"/>
      <c r="KUA104" s="219"/>
      <c r="KUB104" s="219"/>
      <c r="KUC104" s="219"/>
      <c r="KUD104" s="219"/>
      <c r="KUE104" s="219"/>
      <c r="KUF104" s="219"/>
      <c r="KUG104" s="219"/>
      <c r="KUH104" s="219"/>
      <c r="KUI104" s="219"/>
      <c r="KUJ104" s="219"/>
      <c r="KUK104" s="219"/>
      <c r="KUL104" s="219"/>
      <c r="KUM104" s="219"/>
      <c r="KUN104" s="219"/>
      <c r="KUO104" s="219"/>
      <c r="KUP104" s="219"/>
      <c r="KUQ104" s="219"/>
      <c r="KUR104" s="219"/>
      <c r="KUS104" s="219"/>
      <c r="KUT104" s="219"/>
      <c r="KUU104" s="219"/>
      <c r="KUV104" s="219"/>
      <c r="KUW104" s="219"/>
      <c r="KUX104" s="219"/>
      <c r="KUY104" s="219"/>
      <c r="KUZ104" s="219"/>
      <c r="KVA104" s="219"/>
      <c r="KVB104" s="219"/>
      <c r="KVC104" s="219"/>
      <c r="KVD104" s="219"/>
      <c r="KVE104" s="219"/>
      <c r="KVF104" s="219"/>
      <c r="KVG104" s="219"/>
      <c r="KVH104" s="219"/>
      <c r="KVI104" s="219"/>
      <c r="KVJ104" s="219"/>
      <c r="KVK104" s="219"/>
      <c r="KVL104" s="219"/>
      <c r="KVM104" s="219"/>
      <c r="KVN104" s="219"/>
      <c r="KVO104" s="219"/>
      <c r="KVP104" s="219"/>
      <c r="KVQ104" s="219"/>
      <c r="KVR104" s="219"/>
      <c r="KVS104" s="219"/>
      <c r="KVT104" s="219"/>
      <c r="KVU104" s="219"/>
      <c r="KVV104" s="219"/>
      <c r="KVW104" s="219"/>
      <c r="KVX104" s="219"/>
      <c r="KVY104" s="219"/>
      <c r="KVZ104" s="219"/>
      <c r="KWA104" s="219"/>
      <c r="KWB104" s="219"/>
      <c r="KWC104" s="219"/>
      <c r="KWD104" s="219"/>
      <c r="KWE104" s="219"/>
      <c r="KWF104" s="219"/>
      <c r="KWG104" s="219"/>
      <c r="KWH104" s="219"/>
      <c r="KWI104" s="219"/>
      <c r="KWJ104" s="219"/>
      <c r="KWK104" s="219"/>
      <c r="KWL104" s="219"/>
      <c r="KWM104" s="219"/>
      <c r="KWN104" s="219"/>
      <c r="KWO104" s="219"/>
      <c r="KWP104" s="219"/>
      <c r="KWQ104" s="219"/>
      <c r="KWR104" s="219"/>
      <c r="KWS104" s="219"/>
      <c r="KWT104" s="219"/>
      <c r="KWU104" s="219"/>
      <c r="KWV104" s="219"/>
      <c r="KWW104" s="219"/>
      <c r="KWX104" s="219"/>
      <c r="KWY104" s="219"/>
      <c r="KWZ104" s="219"/>
      <c r="KXA104" s="219"/>
      <c r="KXB104" s="219"/>
      <c r="KXC104" s="219"/>
      <c r="KXD104" s="219"/>
      <c r="KXE104" s="219"/>
      <c r="KXF104" s="219"/>
      <c r="KXG104" s="219"/>
      <c r="KXH104" s="219"/>
      <c r="KXI104" s="219"/>
      <c r="KXJ104" s="219"/>
      <c r="KXK104" s="219"/>
      <c r="KXL104" s="219"/>
      <c r="KXM104" s="219"/>
      <c r="KXN104" s="219"/>
      <c r="KXO104" s="219"/>
      <c r="KXP104" s="219"/>
      <c r="KXQ104" s="219"/>
      <c r="KXR104" s="219"/>
      <c r="KXS104" s="219"/>
      <c r="KXT104" s="219"/>
      <c r="KXU104" s="219"/>
      <c r="KXV104" s="219"/>
      <c r="KXW104" s="219"/>
      <c r="KXX104" s="219"/>
      <c r="KXY104" s="219"/>
      <c r="KXZ104" s="219"/>
      <c r="KYA104" s="219"/>
      <c r="KYB104" s="219"/>
      <c r="KYC104" s="219"/>
      <c r="KYD104" s="219"/>
      <c r="KYE104" s="219"/>
      <c r="KYF104" s="219"/>
      <c r="KYG104" s="219"/>
      <c r="KYH104" s="219"/>
      <c r="KYI104" s="219"/>
      <c r="KYJ104" s="219"/>
      <c r="KYK104" s="219"/>
      <c r="KYL104" s="219"/>
      <c r="KYM104" s="219"/>
      <c r="KYN104" s="219"/>
      <c r="KYO104" s="219"/>
      <c r="KYP104" s="219"/>
      <c r="KYQ104" s="219"/>
      <c r="KYR104" s="219"/>
      <c r="KYS104" s="219"/>
      <c r="KYT104" s="219"/>
      <c r="KYU104" s="219"/>
      <c r="KYV104" s="219"/>
      <c r="KYW104" s="219"/>
      <c r="KYX104" s="219"/>
      <c r="KYY104" s="219"/>
      <c r="KYZ104" s="219"/>
      <c r="KZA104" s="219"/>
      <c r="KZB104" s="219"/>
      <c r="KZC104" s="219"/>
      <c r="KZD104" s="219"/>
      <c r="KZE104" s="219"/>
      <c r="KZF104" s="219"/>
      <c r="KZG104" s="219"/>
      <c r="KZH104" s="219"/>
      <c r="KZI104" s="219"/>
      <c r="KZJ104" s="219"/>
      <c r="KZK104" s="219"/>
      <c r="KZL104" s="219"/>
      <c r="KZM104" s="219"/>
      <c r="KZN104" s="219"/>
      <c r="KZO104" s="219"/>
      <c r="KZP104" s="219"/>
      <c r="KZQ104" s="219"/>
      <c r="KZR104" s="219"/>
      <c r="KZS104" s="219"/>
      <c r="KZT104" s="219"/>
      <c r="KZU104" s="219"/>
      <c r="KZV104" s="219"/>
      <c r="KZW104" s="219"/>
      <c r="KZX104" s="219"/>
      <c r="KZY104" s="219"/>
      <c r="KZZ104" s="219"/>
      <c r="LAA104" s="219"/>
      <c r="LAB104" s="219"/>
      <c r="LAC104" s="219"/>
      <c r="LAD104" s="219"/>
      <c r="LAE104" s="219"/>
      <c r="LAF104" s="219"/>
      <c r="LAG104" s="219"/>
      <c r="LAH104" s="219"/>
      <c r="LAI104" s="219"/>
      <c r="LAJ104" s="219"/>
      <c r="LAK104" s="219"/>
      <c r="LAL104" s="219"/>
      <c r="LAM104" s="219"/>
      <c r="LAN104" s="219"/>
      <c r="LAO104" s="219"/>
      <c r="LAP104" s="219"/>
      <c r="LAQ104" s="219"/>
      <c r="LAR104" s="219"/>
      <c r="LAS104" s="219"/>
      <c r="LAT104" s="219"/>
      <c r="LAU104" s="219"/>
      <c r="LAV104" s="219"/>
      <c r="LAW104" s="219"/>
      <c r="LAX104" s="219"/>
      <c r="LAY104" s="219"/>
      <c r="LAZ104" s="219"/>
      <c r="LBA104" s="219"/>
      <c r="LBB104" s="219"/>
      <c r="LBC104" s="219"/>
      <c r="LBD104" s="219"/>
      <c r="LBE104" s="219"/>
      <c r="LBF104" s="219"/>
      <c r="LBG104" s="219"/>
      <c r="LBH104" s="219"/>
      <c r="LBI104" s="219"/>
      <c r="LBJ104" s="219"/>
      <c r="LBK104" s="219"/>
      <c r="LBL104" s="219"/>
      <c r="LBM104" s="219"/>
      <c r="LBN104" s="219"/>
      <c r="LBO104" s="219"/>
      <c r="LBP104" s="219"/>
      <c r="LBQ104" s="219"/>
      <c r="LBR104" s="219"/>
      <c r="LBS104" s="219"/>
      <c r="LBT104" s="219"/>
      <c r="LBU104" s="219"/>
      <c r="LBV104" s="219"/>
      <c r="LBW104" s="219"/>
      <c r="LBX104" s="219"/>
      <c r="LBY104" s="219"/>
      <c r="LBZ104" s="219"/>
      <c r="LCA104" s="219"/>
      <c r="LCB104" s="219"/>
      <c r="LCC104" s="219"/>
      <c r="LCD104" s="219"/>
      <c r="LCE104" s="219"/>
      <c r="LCF104" s="219"/>
      <c r="LCG104" s="219"/>
      <c r="LCH104" s="219"/>
      <c r="LCI104" s="219"/>
      <c r="LCJ104" s="219"/>
      <c r="LCK104" s="219"/>
      <c r="LCL104" s="219"/>
      <c r="LCM104" s="219"/>
      <c r="LCN104" s="219"/>
      <c r="LCO104" s="219"/>
      <c r="LCP104" s="219"/>
      <c r="LCQ104" s="219"/>
      <c r="LCR104" s="219"/>
      <c r="LCS104" s="219"/>
      <c r="LCT104" s="219"/>
      <c r="LCU104" s="219"/>
      <c r="LCV104" s="219"/>
      <c r="LCW104" s="219"/>
      <c r="LCX104" s="219"/>
      <c r="LCY104" s="219"/>
      <c r="LCZ104" s="219"/>
      <c r="LDA104" s="219"/>
      <c r="LDB104" s="219"/>
      <c r="LDC104" s="219"/>
      <c r="LDD104" s="219"/>
      <c r="LDE104" s="219"/>
      <c r="LDF104" s="219"/>
      <c r="LDG104" s="219"/>
      <c r="LDH104" s="219"/>
      <c r="LDI104" s="219"/>
      <c r="LDJ104" s="219"/>
      <c r="LDK104" s="219"/>
      <c r="LDL104" s="219"/>
      <c r="LDM104" s="219"/>
      <c r="LDN104" s="219"/>
      <c r="LDO104" s="219"/>
      <c r="LDP104" s="219"/>
      <c r="LDQ104" s="219"/>
      <c r="LDR104" s="219"/>
      <c r="LDS104" s="219"/>
      <c r="LDT104" s="219"/>
      <c r="LDU104" s="219"/>
      <c r="LDV104" s="219"/>
      <c r="LDW104" s="219"/>
      <c r="LDX104" s="219"/>
      <c r="LDY104" s="219"/>
      <c r="LDZ104" s="219"/>
      <c r="LEA104" s="219"/>
      <c r="LEB104" s="219"/>
      <c r="LEC104" s="219"/>
      <c r="LED104" s="219"/>
      <c r="LEE104" s="219"/>
      <c r="LEF104" s="219"/>
      <c r="LEG104" s="219"/>
      <c r="LEH104" s="219"/>
      <c r="LEI104" s="219"/>
      <c r="LEJ104" s="219"/>
      <c r="LEK104" s="219"/>
      <c r="LEL104" s="219"/>
      <c r="LEM104" s="219"/>
      <c r="LEN104" s="219"/>
      <c r="LEO104" s="219"/>
      <c r="LEP104" s="219"/>
      <c r="LEQ104" s="219"/>
      <c r="LER104" s="219"/>
      <c r="LES104" s="219"/>
      <c r="LET104" s="219"/>
      <c r="LEU104" s="219"/>
      <c r="LEV104" s="219"/>
      <c r="LEW104" s="219"/>
      <c r="LEX104" s="219"/>
      <c r="LEY104" s="219"/>
      <c r="LEZ104" s="219"/>
      <c r="LFA104" s="219"/>
      <c r="LFB104" s="219"/>
      <c r="LFC104" s="219"/>
      <c r="LFD104" s="219"/>
      <c r="LFE104" s="219"/>
      <c r="LFF104" s="219"/>
      <c r="LFG104" s="219"/>
      <c r="LFH104" s="219"/>
      <c r="LFI104" s="219"/>
      <c r="LFJ104" s="219"/>
      <c r="LFK104" s="219"/>
      <c r="LFL104" s="219"/>
      <c r="LFM104" s="219"/>
      <c r="LFN104" s="219"/>
      <c r="LFO104" s="219"/>
      <c r="LFP104" s="219"/>
      <c r="LFQ104" s="219"/>
      <c r="LFR104" s="219"/>
      <c r="LFS104" s="219"/>
      <c r="LFT104" s="219"/>
      <c r="LFU104" s="219"/>
      <c r="LFV104" s="219"/>
      <c r="LFW104" s="219"/>
      <c r="LFX104" s="219"/>
      <c r="LFY104" s="219"/>
      <c r="LFZ104" s="219"/>
      <c r="LGA104" s="219"/>
      <c r="LGB104" s="219"/>
      <c r="LGC104" s="219"/>
      <c r="LGD104" s="219"/>
      <c r="LGE104" s="219"/>
      <c r="LGF104" s="219"/>
      <c r="LGG104" s="219"/>
      <c r="LGH104" s="219"/>
      <c r="LGI104" s="219"/>
      <c r="LGJ104" s="219"/>
      <c r="LGK104" s="219"/>
      <c r="LGL104" s="219"/>
      <c r="LGM104" s="219"/>
      <c r="LGN104" s="219"/>
      <c r="LGO104" s="219"/>
      <c r="LGP104" s="219"/>
      <c r="LGQ104" s="219"/>
      <c r="LGR104" s="219"/>
      <c r="LGS104" s="219"/>
      <c r="LGT104" s="219"/>
      <c r="LGU104" s="219"/>
      <c r="LGV104" s="219"/>
      <c r="LGW104" s="219"/>
      <c r="LGX104" s="219"/>
      <c r="LGY104" s="219"/>
      <c r="LGZ104" s="219"/>
      <c r="LHA104" s="219"/>
      <c r="LHB104" s="219"/>
      <c r="LHC104" s="219"/>
      <c r="LHD104" s="219"/>
      <c r="LHE104" s="219"/>
      <c r="LHF104" s="219"/>
      <c r="LHG104" s="219"/>
      <c r="LHH104" s="219"/>
      <c r="LHI104" s="219"/>
      <c r="LHJ104" s="219"/>
      <c r="LHK104" s="219"/>
      <c r="LHL104" s="219"/>
      <c r="LHM104" s="219"/>
      <c r="LHN104" s="219"/>
      <c r="LHO104" s="219"/>
      <c r="LHP104" s="219"/>
      <c r="LHQ104" s="219"/>
      <c r="LHR104" s="219"/>
      <c r="LHS104" s="219"/>
      <c r="LHT104" s="219"/>
      <c r="LHU104" s="219"/>
      <c r="LHV104" s="219"/>
      <c r="LHW104" s="219"/>
      <c r="LHX104" s="219"/>
      <c r="LHY104" s="219"/>
      <c r="LHZ104" s="219"/>
      <c r="LIA104" s="219"/>
      <c r="LIB104" s="219"/>
      <c r="LIC104" s="219"/>
      <c r="LID104" s="219"/>
      <c r="LIE104" s="219"/>
      <c r="LIF104" s="219"/>
      <c r="LIG104" s="219"/>
      <c r="LIH104" s="219"/>
      <c r="LII104" s="219"/>
      <c r="LIJ104" s="219"/>
      <c r="LIK104" s="219"/>
      <c r="LIL104" s="219"/>
      <c r="LIM104" s="219"/>
      <c r="LIN104" s="219"/>
      <c r="LIO104" s="219"/>
      <c r="LIP104" s="219"/>
      <c r="LIQ104" s="219"/>
      <c r="LIR104" s="219"/>
      <c r="LIS104" s="219"/>
      <c r="LIT104" s="219"/>
      <c r="LIU104" s="219"/>
      <c r="LIV104" s="219"/>
      <c r="LIW104" s="219"/>
      <c r="LIX104" s="219"/>
      <c r="LIY104" s="219"/>
      <c r="LIZ104" s="219"/>
      <c r="LJA104" s="219"/>
      <c r="LJB104" s="219"/>
      <c r="LJC104" s="219"/>
      <c r="LJD104" s="219"/>
      <c r="LJE104" s="219"/>
      <c r="LJF104" s="219"/>
      <c r="LJG104" s="219"/>
      <c r="LJH104" s="219"/>
      <c r="LJI104" s="219"/>
      <c r="LJJ104" s="219"/>
      <c r="LJK104" s="219"/>
      <c r="LJL104" s="219"/>
      <c r="LJM104" s="219"/>
      <c r="LJN104" s="219"/>
      <c r="LJO104" s="219"/>
      <c r="LJP104" s="219"/>
      <c r="LJQ104" s="219"/>
      <c r="LJR104" s="219"/>
      <c r="LJS104" s="219"/>
      <c r="LJT104" s="219"/>
      <c r="LJU104" s="219"/>
      <c r="LJV104" s="219"/>
      <c r="LJW104" s="219"/>
      <c r="LJX104" s="219"/>
      <c r="LJY104" s="219"/>
      <c r="LJZ104" s="219"/>
      <c r="LKA104" s="219"/>
      <c r="LKB104" s="219"/>
      <c r="LKC104" s="219"/>
      <c r="LKD104" s="219"/>
      <c r="LKE104" s="219"/>
      <c r="LKF104" s="219"/>
      <c r="LKG104" s="219"/>
      <c r="LKH104" s="219"/>
      <c r="LKI104" s="219"/>
      <c r="LKJ104" s="219"/>
      <c r="LKK104" s="219"/>
      <c r="LKL104" s="219"/>
      <c r="LKM104" s="219"/>
      <c r="LKN104" s="219"/>
      <c r="LKO104" s="219"/>
      <c r="LKP104" s="219"/>
      <c r="LKQ104" s="219"/>
      <c r="LKR104" s="219"/>
      <c r="LKS104" s="219"/>
      <c r="LKT104" s="219"/>
      <c r="LKU104" s="219"/>
      <c r="LKV104" s="219"/>
      <c r="LKW104" s="219"/>
      <c r="LKX104" s="219"/>
      <c r="LKY104" s="219"/>
      <c r="LKZ104" s="219"/>
      <c r="LLA104" s="219"/>
      <c r="LLB104" s="219"/>
      <c r="LLC104" s="219"/>
      <c r="LLD104" s="219"/>
      <c r="LLE104" s="219"/>
      <c r="LLF104" s="219"/>
      <c r="LLG104" s="219"/>
      <c r="LLH104" s="219"/>
      <c r="LLI104" s="219"/>
      <c r="LLJ104" s="219"/>
      <c r="LLK104" s="219"/>
      <c r="LLL104" s="219"/>
      <c r="LLM104" s="219"/>
      <c r="LLN104" s="219"/>
      <c r="LLO104" s="219"/>
      <c r="LLP104" s="219"/>
      <c r="LLQ104" s="219"/>
      <c r="LLR104" s="219"/>
      <c r="LLS104" s="219"/>
      <c r="LLT104" s="219"/>
      <c r="LLU104" s="219"/>
      <c r="LLV104" s="219"/>
      <c r="LLW104" s="219"/>
      <c r="LLX104" s="219"/>
      <c r="LLY104" s="219"/>
      <c r="LLZ104" s="219"/>
      <c r="LMA104" s="219"/>
      <c r="LMB104" s="219"/>
      <c r="LMC104" s="219"/>
      <c r="LMD104" s="219"/>
      <c r="LME104" s="219"/>
      <c r="LMF104" s="219"/>
      <c r="LMG104" s="219"/>
      <c r="LMH104" s="219"/>
      <c r="LMI104" s="219"/>
      <c r="LMJ104" s="219"/>
      <c r="LMK104" s="219"/>
      <c r="LML104" s="219"/>
      <c r="LMM104" s="219"/>
      <c r="LMN104" s="219"/>
      <c r="LMO104" s="219"/>
      <c r="LMP104" s="219"/>
      <c r="LMQ104" s="219"/>
      <c r="LMR104" s="219"/>
      <c r="LMS104" s="219"/>
      <c r="LMT104" s="219"/>
      <c r="LMU104" s="219"/>
      <c r="LMV104" s="219"/>
      <c r="LMW104" s="219"/>
      <c r="LMX104" s="219"/>
      <c r="LMY104" s="219"/>
      <c r="LMZ104" s="219"/>
      <c r="LNA104" s="219"/>
      <c r="LNB104" s="219"/>
      <c r="LNC104" s="219"/>
      <c r="LND104" s="219"/>
      <c r="LNE104" s="219"/>
      <c r="LNF104" s="219"/>
      <c r="LNG104" s="219"/>
      <c r="LNH104" s="219"/>
      <c r="LNI104" s="219"/>
      <c r="LNJ104" s="219"/>
      <c r="LNK104" s="219"/>
      <c r="LNL104" s="219"/>
      <c r="LNM104" s="219"/>
      <c r="LNN104" s="219"/>
      <c r="LNO104" s="219"/>
      <c r="LNP104" s="219"/>
      <c r="LNQ104" s="219"/>
      <c r="LNR104" s="219"/>
      <c r="LNS104" s="219"/>
      <c r="LNT104" s="219"/>
      <c r="LNU104" s="219"/>
      <c r="LNV104" s="219"/>
      <c r="LNW104" s="219"/>
      <c r="LNX104" s="219"/>
      <c r="LNY104" s="219"/>
      <c r="LNZ104" s="219"/>
      <c r="LOA104" s="219"/>
      <c r="LOB104" s="219"/>
      <c r="LOC104" s="219"/>
      <c r="LOD104" s="219"/>
      <c r="LOE104" s="219"/>
      <c r="LOF104" s="219"/>
      <c r="LOG104" s="219"/>
      <c r="LOH104" s="219"/>
      <c r="LOI104" s="219"/>
      <c r="LOJ104" s="219"/>
      <c r="LOK104" s="219"/>
      <c r="LOL104" s="219"/>
      <c r="LOM104" s="219"/>
      <c r="LON104" s="219"/>
      <c r="LOO104" s="219"/>
      <c r="LOP104" s="219"/>
      <c r="LOQ104" s="219"/>
      <c r="LOR104" s="219"/>
      <c r="LOS104" s="219"/>
      <c r="LOT104" s="219"/>
      <c r="LOU104" s="219"/>
      <c r="LOV104" s="219"/>
      <c r="LOW104" s="219"/>
      <c r="LOX104" s="219"/>
      <c r="LOY104" s="219"/>
      <c r="LOZ104" s="219"/>
      <c r="LPA104" s="219"/>
      <c r="LPB104" s="219"/>
      <c r="LPC104" s="219"/>
      <c r="LPD104" s="219"/>
      <c r="LPE104" s="219"/>
      <c r="LPF104" s="219"/>
      <c r="LPG104" s="219"/>
      <c r="LPH104" s="219"/>
      <c r="LPI104" s="219"/>
      <c r="LPJ104" s="219"/>
      <c r="LPK104" s="219"/>
      <c r="LPL104" s="219"/>
      <c r="LPM104" s="219"/>
      <c r="LPN104" s="219"/>
      <c r="LPO104" s="219"/>
      <c r="LPP104" s="219"/>
      <c r="LPQ104" s="219"/>
      <c r="LPR104" s="219"/>
      <c r="LPS104" s="219"/>
      <c r="LPT104" s="219"/>
      <c r="LPU104" s="219"/>
      <c r="LPV104" s="219"/>
      <c r="LPW104" s="219"/>
      <c r="LPX104" s="219"/>
      <c r="LPY104" s="219"/>
      <c r="LPZ104" s="219"/>
      <c r="LQA104" s="219"/>
      <c r="LQB104" s="219"/>
      <c r="LQC104" s="219"/>
      <c r="LQD104" s="219"/>
      <c r="LQE104" s="219"/>
      <c r="LQF104" s="219"/>
      <c r="LQG104" s="219"/>
      <c r="LQH104" s="219"/>
      <c r="LQI104" s="219"/>
      <c r="LQJ104" s="219"/>
      <c r="LQK104" s="219"/>
      <c r="LQL104" s="219"/>
      <c r="LQM104" s="219"/>
      <c r="LQN104" s="219"/>
      <c r="LQO104" s="219"/>
      <c r="LQP104" s="219"/>
      <c r="LQQ104" s="219"/>
      <c r="LQR104" s="219"/>
      <c r="LQS104" s="219"/>
      <c r="LQT104" s="219"/>
      <c r="LQU104" s="219"/>
      <c r="LQV104" s="219"/>
      <c r="LQW104" s="219"/>
      <c r="LQX104" s="219"/>
      <c r="LQY104" s="219"/>
      <c r="LQZ104" s="219"/>
      <c r="LRA104" s="219"/>
      <c r="LRB104" s="219"/>
      <c r="LRC104" s="219"/>
      <c r="LRD104" s="219"/>
      <c r="LRE104" s="219"/>
      <c r="LRF104" s="219"/>
      <c r="LRG104" s="219"/>
      <c r="LRH104" s="219"/>
      <c r="LRI104" s="219"/>
      <c r="LRJ104" s="219"/>
      <c r="LRK104" s="219"/>
      <c r="LRL104" s="219"/>
      <c r="LRM104" s="219"/>
      <c r="LRN104" s="219"/>
      <c r="LRO104" s="219"/>
      <c r="LRP104" s="219"/>
      <c r="LRQ104" s="219"/>
      <c r="LRR104" s="219"/>
      <c r="LRS104" s="219"/>
      <c r="LRT104" s="219"/>
      <c r="LRU104" s="219"/>
      <c r="LRV104" s="219"/>
      <c r="LRW104" s="219"/>
      <c r="LRX104" s="219"/>
      <c r="LRY104" s="219"/>
      <c r="LRZ104" s="219"/>
      <c r="LSA104" s="219"/>
      <c r="LSB104" s="219"/>
      <c r="LSC104" s="219"/>
      <c r="LSD104" s="219"/>
      <c r="LSE104" s="219"/>
      <c r="LSF104" s="219"/>
      <c r="LSG104" s="219"/>
      <c r="LSH104" s="219"/>
      <c r="LSI104" s="219"/>
      <c r="LSJ104" s="219"/>
      <c r="LSK104" s="219"/>
      <c r="LSL104" s="219"/>
      <c r="LSM104" s="219"/>
      <c r="LSN104" s="219"/>
      <c r="LSO104" s="219"/>
      <c r="LSP104" s="219"/>
      <c r="LSQ104" s="219"/>
      <c r="LSR104" s="219"/>
      <c r="LSS104" s="219"/>
      <c r="LST104" s="219"/>
      <c r="LSU104" s="219"/>
      <c r="LSV104" s="219"/>
      <c r="LSW104" s="219"/>
      <c r="LSX104" s="219"/>
      <c r="LSY104" s="219"/>
      <c r="LSZ104" s="219"/>
      <c r="LTA104" s="219"/>
      <c r="LTB104" s="219"/>
      <c r="LTC104" s="219"/>
      <c r="LTD104" s="219"/>
      <c r="LTE104" s="219"/>
      <c r="LTF104" s="219"/>
      <c r="LTG104" s="219"/>
      <c r="LTH104" s="219"/>
      <c r="LTI104" s="219"/>
      <c r="LTJ104" s="219"/>
      <c r="LTK104" s="219"/>
      <c r="LTL104" s="219"/>
      <c r="LTM104" s="219"/>
      <c r="LTN104" s="219"/>
      <c r="LTO104" s="219"/>
      <c r="LTP104" s="219"/>
      <c r="LTQ104" s="219"/>
      <c r="LTR104" s="219"/>
      <c r="LTS104" s="219"/>
      <c r="LTT104" s="219"/>
      <c r="LTU104" s="219"/>
      <c r="LTV104" s="219"/>
      <c r="LTW104" s="219"/>
      <c r="LTX104" s="219"/>
      <c r="LTY104" s="219"/>
      <c r="LTZ104" s="219"/>
      <c r="LUA104" s="219"/>
      <c r="LUB104" s="219"/>
      <c r="LUC104" s="219"/>
      <c r="LUD104" s="219"/>
      <c r="LUE104" s="219"/>
      <c r="LUF104" s="219"/>
      <c r="LUG104" s="219"/>
      <c r="LUH104" s="219"/>
      <c r="LUI104" s="219"/>
      <c r="LUJ104" s="219"/>
      <c r="LUK104" s="219"/>
      <c r="LUL104" s="219"/>
      <c r="LUM104" s="219"/>
      <c r="LUN104" s="219"/>
      <c r="LUO104" s="219"/>
      <c r="LUP104" s="219"/>
      <c r="LUQ104" s="219"/>
      <c r="LUR104" s="219"/>
      <c r="LUS104" s="219"/>
      <c r="LUT104" s="219"/>
      <c r="LUU104" s="219"/>
      <c r="LUV104" s="219"/>
      <c r="LUW104" s="219"/>
      <c r="LUX104" s="219"/>
      <c r="LUY104" s="219"/>
      <c r="LUZ104" s="219"/>
      <c r="LVA104" s="219"/>
      <c r="LVB104" s="219"/>
      <c r="LVC104" s="219"/>
      <c r="LVD104" s="219"/>
      <c r="LVE104" s="219"/>
      <c r="LVF104" s="219"/>
      <c r="LVG104" s="219"/>
      <c r="LVH104" s="219"/>
      <c r="LVI104" s="219"/>
      <c r="LVJ104" s="219"/>
      <c r="LVK104" s="219"/>
      <c r="LVL104" s="219"/>
      <c r="LVM104" s="219"/>
      <c r="LVN104" s="219"/>
      <c r="LVO104" s="219"/>
      <c r="LVP104" s="219"/>
      <c r="LVQ104" s="219"/>
      <c r="LVR104" s="219"/>
      <c r="LVS104" s="219"/>
      <c r="LVT104" s="219"/>
      <c r="LVU104" s="219"/>
      <c r="LVV104" s="219"/>
      <c r="LVW104" s="219"/>
      <c r="LVX104" s="219"/>
      <c r="LVY104" s="219"/>
      <c r="LVZ104" s="219"/>
      <c r="LWA104" s="219"/>
      <c r="LWB104" s="219"/>
      <c r="LWC104" s="219"/>
      <c r="LWD104" s="219"/>
      <c r="LWE104" s="219"/>
      <c r="LWF104" s="219"/>
      <c r="LWG104" s="219"/>
      <c r="LWH104" s="219"/>
      <c r="LWI104" s="219"/>
      <c r="LWJ104" s="219"/>
      <c r="LWK104" s="219"/>
      <c r="LWL104" s="219"/>
      <c r="LWM104" s="219"/>
      <c r="LWN104" s="219"/>
      <c r="LWO104" s="219"/>
      <c r="LWP104" s="219"/>
      <c r="LWQ104" s="219"/>
      <c r="LWR104" s="219"/>
      <c r="LWS104" s="219"/>
      <c r="LWT104" s="219"/>
      <c r="LWU104" s="219"/>
      <c r="LWV104" s="219"/>
      <c r="LWW104" s="219"/>
      <c r="LWX104" s="219"/>
      <c r="LWY104" s="219"/>
      <c r="LWZ104" s="219"/>
      <c r="LXA104" s="219"/>
      <c r="LXB104" s="219"/>
      <c r="LXC104" s="219"/>
      <c r="LXD104" s="219"/>
      <c r="LXE104" s="219"/>
      <c r="LXF104" s="219"/>
      <c r="LXG104" s="219"/>
      <c r="LXH104" s="219"/>
      <c r="LXI104" s="219"/>
      <c r="LXJ104" s="219"/>
      <c r="LXK104" s="219"/>
      <c r="LXL104" s="219"/>
      <c r="LXM104" s="219"/>
      <c r="LXN104" s="219"/>
      <c r="LXO104" s="219"/>
      <c r="LXP104" s="219"/>
      <c r="LXQ104" s="219"/>
      <c r="LXR104" s="219"/>
      <c r="LXS104" s="219"/>
      <c r="LXT104" s="219"/>
      <c r="LXU104" s="219"/>
      <c r="LXV104" s="219"/>
      <c r="LXW104" s="219"/>
      <c r="LXX104" s="219"/>
      <c r="LXY104" s="219"/>
      <c r="LXZ104" s="219"/>
      <c r="LYA104" s="219"/>
      <c r="LYB104" s="219"/>
      <c r="LYC104" s="219"/>
      <c r="LYD104" s="219"/>
      <c r="LYE104" s="219"/>
      <c r="LYF104" s="219"/>
      <c r="LYG104" s="219"/>
      <c r="LYH104" s="219"/>
      <c r="LYI104" s="219"/>
      <c r="LYJ104" s="219"/>
      <c r="LYK104" s="219"/>
      <c r="LYL104" s="219"/>
      <c r="LYM104" s="219"/>
      <c r="LYN104" s="219"/>
      <c r="LYO104" s="219"/>
      <c r="LYP104" s="219"/>
      <c r="LYQ104" s="219"/>
      <c r="LYR104" s="219"/>
      <c r="LYS104" s="219"/>
      <c r="LYT104" s="219"/>
      <c r="LYU104" s="219"/>
      <c r="LYV104" s="219"/>
      <c r="LYW104" s="219"/>
      <c r="LYX104" s="219"/>
      <c r="LYY104" s="219"/>
      <c r="LYZ104" s="219"/>
      <c r="LZA104" s="219"/>
      <c r="LZB104" s="219"/>
      <c r="LZC104" s="219"/>
      <c r="LZD104" s="219"/>
      <c r="LZE104" s="219"/>
      <c r="LZF104" s="219"/>
      <c r="LZG104" s="219"/>
      <c r="LZH104" s="219"/>
      <c r="LZI104" s="219"/>
      <c r="LZJ104" s="219"/>
      <c r="LZK104" s="219"/>
      <c r="LZL104" s="219"/>
      <c r="LZM104" s="219"/>
      <c r="LZN104" s="219"/>
      <c r="LZO104" s="219"/>
      <c r="LZP104" s="219"/>
      <c r="LZQ104" s="219"/>
      <c r="LZR104" s="219"/>
      <c r="LZS104" s="219"/>
      <c r="LZT104" s="219"/>
      <c r="LZU104" s="219"/>
      <c r="LZV104" s="219"/>
      <c r="LZW104" s="219"/>
      <c r="LZX104" s="219"/>
      <c r="LZY104" s="219"/>
      <c r="LZZ104" s="219"/>
      <c r="MAA104" s="219"/>
      <c r="MAB104" s="219"/>
      <c r="MAC104" s="219"/>
      <c r="MAD104" s="219"/>
      <c r="MAE104" s="219"/>
      <c r="MAF104" s="219"/>
      <c r="MAG104" s="219"/>
      <c r="MAH104" s="219"/>
      <c r="MAI104" s="219"/>
      <c r="MAJ104" s="219"/>
      <c r="MAK104" s="219"/>
      <c r="MAL104" s="219"/>
      <c r="MAM104" s="219"/>
      <c r="MAN104" s="219"/>
      <c r="MAO104" s="219"/>
      <c r="MAP104" s="219"/>
      <c r="MAQ104" s="219"/>
      <c r="MAR104" s="219"/>
      <c r="MAS104" s="219"/>
      <c r="MAT104" s="219"/>
      <c r="MAU104" s="219"/>
      <c r="MAV104" s="219"/>
      <c r="MAW104" s="219"/>
      <c r="MAX104" s="219"/>
      <c r="MAY104" s="219"/>
      <c r="MAZ104" s="219"/>
      <c r="MBA104" s="219"/>
      <c r="MBB104" s="219"/>
      <c r="MBC104" s="219"/>
      <c r="MBD104" s="219"/>
      <c r="MBE104" s="219"/>
      <c r="MBF104" s="219"/>
      <c r="MBG104" s="219"/>
      <c r="MBH104" s="219"/>
      <c r="MBI104" s="219"/>
      <c r="MBJ104" s="219"/>
      <c r="MBK104" s="219"/>
      <c r="MBL104" s="219"/>
      <c r="MBM104" s="219"/>
      <c r="MBN104" s="219"/>
      <c r="MBO104" s="219"/>
      <c r="MBP104" s="219"/>
      <c r="MBQ104" s="219"/>
      <c r="MBR104" s="219"/>
      <c r="MBS104" s="219"/>
      <c r="MBT104" s="219"/>
      <c r="MBU104" s="219"/>
      <c r="MBV104" s="219"/>
      <c r="MBW104" s="219"/>
      <c r="MBX104" s="219"/>
      <c r="MBY104" s="219"/>
      <c r="MBZ104" s="219"/>
      <c r="MCA104" s="219"/>
      <c r="MCB104" s="219"/>
      <c r="MCC104" s="219"/>
      <c r="MCD104" s="219"/>
      <c r="MCE104" s="219"/>
      <c r="MCF104" s="219"/>
      <c r="MCG104" s="219"/>
      <c r="MCH104" s="219"/>
      <c r="MCI104" s="219"/>
      <c r="MCJ104" s="219"/>
      <c r="MCK104" s="219"/>
      <c r="MCL104" s="219"/>
      <c r="MCM104" s="219"/>
      <c r="MCN104" s="219"/>
      <c r="MCO104" s="219"/>
      <c r="MCP104" s="219"/>
      <c r="MCQ104" s="219"/>
      <c r="MCR104" s="219"/>
      <c r="MCS104" s="219"/>
      <c r="MCT104" s="219"/>
      <c r="MCU104" s="219"/>
      <c r="MCV104" s="219"/>
      <c r="MCW104" s="219"/>
      <c r="MCX104" s="219"/>
      <c r="MCY104" s="219"/>
      <c r="MCZ104" s="219"/>
      <c r="MDA104" s="219"/>
      <c r="MDB104" s="219"/>
      <c r="MDC104" s="219"/>
      <c r="MDD104" s="219"/>
      <c r="MDE104" s="219"/>
      <c r="MDF104" s="219"/>
      <c r="MDG104" s="219"/>
      <c r="MDH104" s="219"/>
      <c r="MDI104" s="219"/>
      <c r="MDJ104" s="219"/>
      <c r="MDK104" s="219"/>
      <c r="MDL104" s="219"/>
      <c r="MDM104" s="219"/>
      <c r="MDN104" s="219"/>
      <c r="MDO104" s="219"/>
      <c r="MDP104" s="219"/>
      <c r="MDQ104" s="219"/>
      <c r="MDR104" s="219"/>
      <c r="MDS104" s="219"/>
      <c r="MDT104" s="219"/>
      <c r="MDU104" s="219"/>
      <c r="MDV104" s="219"/>
      <c r="MDW104" s="219"/>
      <c r="MDX104" s="219"/>
      <c r="MDY104" s="219"/>
      <c r="MDZ104" s="219"/>
      <c r="MEA104" s="219"/>
      <c r="MEB104" s="219"/>
      <c r="MEC104" s="219"/>
      <c r="MED104" s="219"/>
      <c r="MEE104" s="219"/>
      <c r="MEF104" s="219"/>
      <c r="MEG104" s="219"/>
      <c r="MEH104" s="219"/>
      <c r="MEI104" s="219"/>
      <c r="MEJ104" s="219"/>
      <c r="MEK104" s="219"/>
      <c r="MEL104" s="219"/>
      <c r="MEM104" s="219"/>
      <c r="MEN104" s="219"/>
      <c r="MEO104" s="219"/>
      <c r="MEP104" s="219"/>
      <c r="MEQ104" s="219"/>
      <c r="MER104" s="219"/>
      <c r="MES104" s="219"/>
      <c r="MET104" s="219"/>
      <c r="MEU104" s="219"/>
      <c r="MEV104" s="219"/>
      <c r="MEW104" s="219"/>
      <c r="MEX104" s="219"/>
      <c r="MEY104" s="219"/>
      <c r="MEZ104" s="219"/>
      <c r="MFA104" s="219"/>
      <c r="MFB104" s="219"/>
      <c r="MFC104" s="219"/>
      <c r="MFD104" s="219"/>
      <c r="MFE104" s="219"/>
      <c r="MFF104" s="219"/>
      <c r="MFG104" s="219"/>
      <c r="MFH104" s="219"/>
      <c r="MFI104" s="219"/>
      <c r="MFJ104" s="219"/>
      <c r="MFK104" s="219"/>
      <c r="MFL104" s="219"/>
      <c r="MFM104" s="219"/>
      <c r="MFN104" s="219"/>
      <c r="MFO104" s="219"/>
      <c r="MFP104" s="219"/>
      <c r="MFQ104" s="219"/>
      <c r="MFR104" s="219"/>
      <c r="MFS104" s="219"/>
      <c r="MFT104" s="219"/>
      <c r="MFU104" s="219"/>
      <c r="MFV104" s="219"/>
      <c r="MFW104" s="219"/>
      <c r="MFX104" s="219"/>
      <c r="MFY104" s="219"/>
      <c r="MFZ104" s="219"/>
      <c r="MGA104" s="219"/>
      <c r="MGB104" s="219"/>
      <c r="MGC104" s="219"/>
      <c r="MGD104" s="219"/>
      <c r="MGE104" s="219"/>
      <c r="MGF104" s="219"/>
      <c r="MGG104" s="219"/>
      <c r="MGH104" s="219"/>
      <c r="MGI104" s="219"/>
      <c r="MGJ104" s="219"/>
      <c r="MGK104" s="219"/>
      <c r="MGL104" s="219"/>
      <c r="MGM104" s="219"/>
      <c r="MGN104" s="219"/>
      <c r="MGO104" s="219"/>
      <c r="MGP104" s="219"/>
      <c r="MGQ104" s="219"/>
      <c r="MGR104" s="219"/>
      <c r="MGS104" s="219"/>
      <c r="MGT104" s="219"/>
      <c r="MGU104" s="219"/>
      <c r="MGV104" s="219"/>
      <c r="MGW104" s="219"/>
      <c r="MGX104" s="219"/>
      <c r="MGY104" s="219"/>
      <c r="MGZ104" s="219"/>
      <c r="MHA104" s="219"/>
      <c r="MHB104" s="219"/>
      <c r="MHC104" s="219"/>
      <c r="MHD104" s="219"/>
      <c r="MHE104" s="219"/>
      <c r="MHF104" s="219"/>
      <c r="MHG104" s="219"/>
      <c r="MHH104" s="219"/>
      <c r="MHI104" s="219"/>
      <c r="MHJ104" s="219"/>
      <c r="MHK104" s="219"/>
      <c r="MHL104" s="219"/>
      <c r="MHM104" s="219"/>
      <c r="MHN104" s="219"/>
      <c r="MHO104" s="219"/>
      <c r="MHP104" s="219"/>
      <c r="MHQ104" s="219"/>
      <c r="MHR104" s="219"/>
      <c r="MHS104" s="219"/>
      <c r="MHT104" s="219"/>
      <c r="MHU104" s="219"/>
      <c r="MHV104" s="219"/>
      <c r="MHW104" s="219"/>
      <c r="MHX104" s="219"/>
      <c r="MHY104" s="219"/>
      <c r="MHZ104" s="219"/>
      <c r="MIA104" s="219"/>
      <c r="MIB104" s="219"/>
      <c r="MIC104" s="219"/>
      <c r="MID104" s="219"/>
      <c r="MIE104" s="219"/>
      <c r="MIF104" s="219"/>
      <c r="MIG104" s="219"/>
      <c r="MIH104" s="219"/>
      <c r="MII104" s="219"/>
      <c r="MIJ104" s="219"/>
      <c r="MIK104" s="219"/>
      <c r="MIL104" s="219"/>
      <c r="MIM104" s="219"/>
      <c r="MIN104" s="219"/>
      <c r="MIO104" s="219"/>
      <c r="MIP104" s="219"/>
      <c r="MIQ104" s="219"/>
      <c r="MIR104" s="219"/>
      <c r="MIS104" s="219"/>
      <c r="MIT104" s="219"/>
      <c r="MIU104" s="219"/>
      <c r="MIV104" s="219"/>
      <c r="MIW104" s="219"/>
      <c r="MIX104" s="219"/>
      <c r="MIY104" s="219"/>
      <c r="MIZ104" s="219"/>
      <c r="MJA104" s="219"/>
      <c r="MJB104" s="219"/>
      <c r="MJC104" s="219"/>
      <c r="MJD104" s="219"/>
      <c r="MJE104" s="219"/>
      <c r="MJF104" s="219"/>
      <c r="MJG104" s="219"/>
      <c r="MJH104" s="219"/>
      <c r="MJI104" s="219"/>
      <c r="MJJ104" s="219"/>
      <c r="MJK104" s="219"/>
      <c r="MJL104" s="219"/>
      <c r="MJM104" s="219"/>
      <c r="MJN104" s="219"/>
      <c r="MJO104" s="219"/>
      <c r="MJP104" s="219"/>
      <c r="MJQ104" s="219"/>
      <c r="MJR104" s="219"/>
      <c r="MJS104" s="219"/>
      <c r="MJT104" s="219"/>
      <c r="MJU104" s="219"/>
      <c r="MJV104" s="219"/>
      <c r="MJW104" s="219"/>
      <c r="MJX104" s="219"/>
      <c r="MJY104" s="219"/>
      <c r="MJZ104" s="219"/>
      <c r="MKA104" s="219"/>
      <c r="MKB104" s="219"/>
      <c r="MKC104" s="219"/>
      <c r="MKD104" s="219"/>
      <c r="MKE104" s="219"/>
      <c r="MKF104" s="219"/>
      <c r="MKG104" s="219"/>
      <c r="MKH104" s="219"/>
      <c r="MKI104" s="219"/>
      <c r="MKJ104" s="219"/>
      <c r="MKK104" s="219"/>
      <c r="MKL104" s="219"/>
      <c r="MKM104" s="219"/>
      <c r="MKN104" s="219"/>
      <c r="MKO104" s="219"/>
      <c r="MKP104" s="219"/>
      <c r="MKQ104" s="219"/>
      <c r="MKR104" s="219"/>
      <c r="MKS104" s="219"/>
      <c r="MKT104" s="219"/>
      <c r="MKU104" s="219"/>
      <c r="MKV104" s="219"/>
      <c r="MKW104" s="219"/>
      <c r="MKX104" s="219"/>
      <c r="MKY104" s="219"/>
      <c r="MKZ104" s="219"/>
      <c r="MLA104" s="219"/>
      <c r="MLB104" s="219"/>
      <c r="MLC104" s="219"/>
      <c r="MLD104" s="219"/>
      <c r="MLE104" s="219"/>
      <c r="MLF104" s="219"/>
      <c r="MLG104" s="219"/>
      <c r="MLH104" s="219"/>
      <c r="MLI104" s="219"/>
      <c r="MLJ104" s="219"/>
      <c r="MLK104" s="219"/>
      <c r="MLL104" s="219"/>
      <c r="MLM104" s="219"/>
      <c r="MLN104" s="219"/>
      <c r="MLO104" s="219"/>
      <c r="MLP104" s="219"/>
      <c r="MLQ104" s="219"/>
      <c r="MLR104" s="219"/>
      <c r="MLS104" s="219"/>
      <c r="MLT104" s="219"/>
      <c r="MLU104" s="219"/>
      <c r="MLV104" s="219"/>
      <c r="MLW104" s="219"/>
      <c r="MLX104" s="219"/>
      <c r="MLY104" s="219"/>
      <c r="MLZ104" s="219"/>
      <c r="MMA104" s="219"/>
      <c r="MMB104" s="219"/>
      <c r="MMC104" s="219"/>
      <c r="MMD104" s="219"/>
      <c r="MME104" s="219"/>
      <c r="MMF104" s="219"/>
      <c r="MMG104" s="219"/>
      <c r="MMH104" s="219"/>
      <c r="MMI104" s="219"/>
      <c r="MMJ104" s="219"/>
      <c r="MMK104" s="219"/>
      <c r="MML104" s="219"/>
      <c r="MMM104" s="219"/>
      <c r="MMN104" s="219"/>
      <c r="MMO104" s="219"/>
      <c r="MMP104" s="219"/>
      <c r="MMQ104" s="219"/>
      <c r="MMR104" s="219"/>
      <c r="MMS104" s="219"/>
      <c r="MMT104" s="219"/>
      <c r="MMU104" s="219"/>
      <c r="MMV104" s="219"/>
      <c r="MMW104" s="219"/>
      <c r="MMX104" s="219"/>
      <c r="MMY104" s="219"/>
      <c r="MMZ104" s="219"/>
      <c r="MNA104" s="219"/>
      <c r="MNB104" s="219"/>
      <c r="MNC104" s="219"/>
      <c r="MND104" s="219"/>
      <c r="MNE104" s="219"/>
      <c r="MNF104" s="219"/>
      <c r="MNG104" s="219"/>
      <c r="MNH104" s="219"/>
      <c r="MNI104" s="219"/>
      <c r="MNJ104" s="219"/>
      <c r="MNK104" s="219"/>
      <c r="MNL104" s="219"/>
      <c r="MNM104" s="219"/>
      <c r="MNN104" s="219"/>
      <c r="MNO104" s="219"/>
      <c r="MNP104" s="219"/>
      <c r="MNQ104" s="219"/>
      <c r="MNR104" s="219"/>
      <c r="MNS104" s="219"/>
      <c r="MNT104" s="219"/>
      <c r="MNU104" s="219"/>
      <c r="MNV104" s="219"/>
      <c r="MNW104" s="219"/>
      <c r="MNX104" s="219"/>
      <c r="MNY104" s="219"/>
      <c r="MNZ104" s="219"/>
      <c r="MOA104" s="219"/>
      <c r="MOB104" s="219"/>
      <c r="MOC104" s="219"/>
      <c r="MOD104" s="219"/>
      <c r="MOE104" s="219"/>
      <c r="MOF104" s="219"/>
      <c r="MOG104" s="219"/>
      <c r="MOH104" s="219"/>
      <c r="MOI104" s="219"/>
      <c r="MOJ104" s="219"/>
      <c r="MOK104" s="219"/>
      <c r="MOL104" s="219"/>
      <c r="MOM104" s="219"/>
      <c r="MON104" s="219"/>
      <c r="MOO104" s="219"/>
      <c r="MOP104" s="219"/>
      <c r="MOQ104" s="219"/>
      <c r="MOR104" s="219"/>
      <c r="MOS104" s="219"/>
      <c r="MOT104" s="219"/>
      <c r="MOU104" s="219"/>
      <c r="MOV104" s="219"/>
      <c r="MOW104" s="219"/>
      <c r="MOX104" s="219"/>
      <c r="MOY104" s="219"/>
      <c r="MOZ104" s="219"/>
      <c r="MPA104" s="219"/>
      <c r="MPB104" s="219"/>
      <c r="MPC104" s="219"/>
      <c r="MPD104" s="219"/>
      <c r="MPE104" s="219"/>
      <c r="MPF104" s="219"/>
      <c r="MPG104" s="219"/>
      <c r="MPH104" s="219"/>
      <c r="MPI104" s="219"/>
      <c r="MPJ104" s="219"/>
      <c r="MPK104" s="219"/>
      <c r="MPL104" s="219"/>
      <c r="MPM104" s="219"/>
      <c r="MPN104" s="219"/>
      <c r="MPO104" s="219"/>
      <c r="MPP104" s="219"/>
      <c r="MPQ104" s="219"/>
      <c r="MPR104" s="219"/>
      <c r="MPS104" s="219"/>
      <c r="MPT104" s="219"/>
      <c r="MPU104" s="219"/>
      <c r="MPV104" s="219"/>
      <c r="MPW104" s="219"/>
      <c r="MPX104" s="219"/>
      <c r="MPY104" s="219"/>
      <c r="MPZ104" s="219"/>
      <c r="MQA104" s="219"/>
      <c r="MQB104" s="219"/>
      <c r="MQC104" s="219"/>
      <c r="MQD104" s="219"/>
      <c r="MQE104" s="219"/>
      <c r="MQF104" s="219"/>
      <c r="MQG104" s="219"/>
      <c r="MQH104" s="219"/>
      <c r="MQI104" s="219"/>
      <c r="MQJ104" s="219"/>
      <c r="MQK104" s="219"/>
      <c r="MQL104" s="219"/>
      <c r="MQM104" s="219"/>
      <c r="MQN104" s="219"/>
      <c r="MQO104" s="219"/>
      <c r="MQP104" s="219"/>
      <c r="MQQ104" s="219"/>
      <c r="MQR104" s="219"/>
      <c r="MQS104" s="219"/>
      <c r="MQT104" s="219"/>
      <c r="MQU104" s="219"/>
      <c r="MQV104" s="219"/>
      <c r="MQW104" s="219"/>
      <c r="MQX104" s="219"/>
      <c r="MQY104" s="219"/>
      <c r="MQZ104" s="219"/>
      <c r="MRA104" s="219"/>
      <c r="MRB104" s="219"/>
      <c r="MRC104" s="219"/>
      <c r="MRD104" s="219"/>
      <c r="MRE104" s="219"/>
      <c r="MRF104" s="219"/>
      <c r="MRG104" s="219"/>
      <c r="MRH104" s="219"/>
      <c r="MRI104" s="219"/>
      <c r="MRJ104" s="219"/>
      <c r="MRK104" s="219"/>
      <c r="MRL104" s="219"/>
      <c r="MRM104" s="219"/>
      <c r="MRN104" s="219"/>
      <c r="MRO104" s="219"/>
      <c r="MRP104" s="219"/>
      <c r="MRQ104" s="219"/>
      <c r="MRR104" s="219"/>
      <c r="MRS104" s="219"/>
      <c r="MRT104" s="219"/>
      <c r="MRU104" s="219"/>
      <c r="MRV104" s="219"/>
      <c r="MRW104" s="219"/>
      <c r="MRX104" s="219"/>
      <c r="MRY104" s="219"/>
      <c r="MRZ104" s="219"/>
      <c r="MSA104" s="219"/>
      <c r="MSB104" s="219"/>
      <c r="MSC104" s="219"/>
      <c r="MSD104" s="219"/>
      <c r="MSE104" s="219"/>
      <c r="MSF104" s="219"/>
      <c r="MSG104" s="219"/>
      <c r="MSH104" s="219"/>
      <c r="MSI104" s="219"/>
      <c r="MSJ104" s="219"/>
      <c r="MSK104" s="219"/>
      <c r="MSL104" s="219"/>
      <c r="MSM104" s="219"/>
      <c r="MSN104" s="219"/>
      <c r="MSO104" s="219"/>
      <c r="MSP104" s="219"/>
      <c r="MSQ104" s="219"/>
      <c r="MSR104" s="219"/>
      <c r="MSS104" s="219"/>
      <c r="MST104" s="219"/>
      <c r="MSU104" s="219"/>
      <c r="MSV104" s="219"/>
      <c r="MSW104" s="219"/>
      <c r="MSX104" s="219"/>
      <c r="MSY104" s="219"/>
      <c r="MSZ104" s="219"/>
      <c r="MTA104" s="219"/>
      <c r="MTB104" s="219"/>
      <c r="MTC104" s="219"/>
      <c r="MTD104" s="219"/>
      <c r="MTE104" s="219"/>
      <c r="MTF104" s="219"/>
      <c r="MTG104" s="219"/>
      <c r="MTH104" s="219"/>
      <c r="MTI104" s="219"/>
      <c r="MTJ104" s="219"/>
      <c r="MTK104" s="219"/>
      <c r="MTL104" s="219"/>
      <c r="MTM104" s="219"/>
      <c r="MTN104" s="219"/>
      <c r="MTO104" s="219"/>
      <c r="MTP104" s="219"/>
      <c r="MTQ104" s="219"/>
      <c r="MTR104" s="219"/>
      <c r="MTS104" s="219"/>
      <c r="MTT104" s="219"/>
      <c r="MTU104" s="219"/>
      <c r="MTV104" s="219"/>
      <c r="MTW104" s="219"/>
      <c r="MTX104" s="219"/>
      <c r="MTY104" s="219"/>
      <c r="MTZ104" s="219"/>
      <c r="MUA104" s="219"/>
      <c r="MUB104" s="219"/>
      <c r="MUC104" s="219"/>
      <c r="MUD104" s="219"/>
      <c r="MUE104" s="219"/>
      <c r="MUF104" s="219"/>
      <c r="MUG104" s="219"/>
      <c r="MUH104" s="219"/>
      <c r="MUI104" s="219"/>
      <c r="MUJ104" s="219"/>
      <c r="MUK104" s="219"/>
      <c r="MUL104" s="219"/>
      <c r="MUM104" s="219"/>
      <c r="MUN104" s="219"/>
      <c r="MUO104" s="219"/>
      <c r="MUP104" s="219"/>
      <c r="MUQ104" s="219"/>
      <c r="MUR104" s="219"/>
      <c r="MUS104" s="219"/>
      <c r="MUT104" s="219"/>
      <c r="MUU104" s="219"/>
      <c r="MUV104" s="219"/>
      <c r="MUW104" s="219"/>
      <c r="MUX104" s="219"/>
      <c r="MUY104" s="219"/>
      <c r="MUZ104" s="219"/>
      <c r="MVA104" s="219"/>
      <c r="MVB104" s="219"/>
      <c r="MVC104" s="219"/>
      <c r="MVD104" s="219"/>
      <c r="MVE104" s="219"/>
      <c r="MVF104" s="219"/>
      <c r="MVG104" s="219"/>
      <c r="MVH104" s="219"/>
      <c r="MVI104" s="219"/>
      <c r="MVJ104" s="219"/>
      <c r="MVK104" s="219"/>
      <c r="MVL104" s="219"/>
      <c r="MVM104" s="219"/>
      <c r="MVN104" s="219"/>
      <c r="MVO104" s="219"/>
      <c r="MVP104" s="219"/>
      <c r="MVQ104" s="219"/>
      <c r="MVR104" s="219"/>
      <c r="MVS104" s="219"/>
      <c r="MVT104" s="219"/>
      <c r="MVU104" s="219"/>
      <c r="MVV104" s="219"/>
      <c r="MVW104" s="219"/>
      <c r="MVX104" s="219"/>
      <c r="MVY104" s="219"/>
      <c r="MVZ104" s="219"/>
      <c r="MWA104" s="219"/>
      <c r="MWB104" s="219"/>
      <c r="MWC104" s="219"/>
      <c r="MWD104" s="219"/>
      <c r="MWE104" s="219"/>
      <c r="MWF104" s="219"/>
      <c r="MWG104" s="219"/>
      <c r="MWH104" s="219"/>
      <c r="MWI104" s="219"/>
      <c r="MWJ104" s="219"/>
      <c r="MWK104" s="219"/>
      <c r="MWL104" s="219"/>
      <c r="MWM104" s="219"/>
      <c r="MWN104" s="219"/>
      <c r="MWO104" s="219"/>
      <c r="MWP104" s="219"/>
      <c r="MWQ104" s="219"/>
      <c r="MWR104" s="219"/>
      <c r="MWS104" s="219"/>
      <c r="MWT104" s="219"/>
      <c r="MWU104" s="219"/>
      <c r="MWV104" s="219"/>
      <c r="MWW104" s="219"/>
      <c r="MWX104" s="219"/>
      <c r="MWY104" s="219"/>
      <c r="MWZ104" s="219"/>
      <c r="MXA104" s="219"/>
      <c r="MXB104" s="219"/>
      <c r="MXC104" s="219"/>
      <c r="MXD104" s="219"/>
      <c r="MXE104" s="219"/>
      <c r="MXF104" s="219"/>
      <c r="MXG104" s="219"/>
      <c r="MXH104" s="219"/>
      <c r="MXI104" s="219"/>
      <c r="MXJ104" s="219"/>
      <c r="MXK104" s="219"/>
      <c r="MXL104" s="219"/>
      <c r="MXM104" s="219"/>
      <c r="MXN104" s="219"/>
      <c r="MXO104" s="219"/>
      <c r="MXP104" s="219"/>
      <c r="MXQ104" s="219"/>
      <c r="MXR104" s="219"/>
      <c r="MXS104" s="219"/>
      <c r="MXT104" s="219"/>
      <c r="MXU104" s="219"/>
      <c r="MXV104" s="219"/>
      <c r="MXW104" s="219"/>
      <c r="MXX104" s="219"/>
      <c r="MXY104" s="219"/>
      <c r="MXZ104" s="219"/>
      <c r="MYA104" s="219"/>
      <c r="MYB104" s="219"/>
      <c r="MYC104" s="219"/>
      <c r="MYD104" s="219"/>
      <c r="MYE104" s="219"/>
      <c r="MYF104" s="219"/>
      <c r="MYG104" s="219"/>
      <c r="MYH104" s="219"/>
      <c r="MYI104" s="219"/>
      <c r="MYJ104" s="219"/>
      <c r="MYK104" s="219"/>
      <c r="MYL104" s="219"/>
      <c r="MYM104" s="219"/>
      <c r="MYN104" s="219"/>
      <c r="MYO104" s="219"/>
      <c r="MYP104" s="219"/>
      <c r="MYQ104" s="219"/>
      <c r="MYR104" s="219"/>
      <c r="MYS104" s="219"/>
      <c r="MYT104" s="219"/>
      <c r="MYU104" s="219"/>
      <c r="MYV104" s="219"/>
      <c r="MYW104" s="219"/>
      <c r="MYX104" s="219"/>
      <c r="MYY104" s="219"/>
      <c r="MYZ104" s="219"/>
      <c r="MZA104" s="219"/>
      <c r="MZB104" s="219"/>
      <c r="MZC104" s="219"/>
      <c r="MZD104" s="219"/>
      <c r="MZE104" s="219"/>
      <c r="MZF104" s="219"/>
      <c r="MZG104" s="219"/>
      <c r="MZH104" s="219"/>
      <c r="MZI104" s="219"/>
      <c r="MZJ104" s="219"/>
      <c r="MZK104" s="219"/>
      <c r="MZL104" s="219"/>
      <c r="MZM104" s="219"/>
      <c r="MZN104" s="219"/>
      <c r="MZO104" s="219"/>
      <c r="MZP104" s="219"/>
      <c r="MZQ104" s="219"/>
      <c r="MZR104" s="219"/>
      <c r="MZS104" s="219"/>
      <c r="MZT104" s="219"/>
      <c r="MZU104" s="219"/>
      <c r="MZV104" s="219"/>
      <c r="MZW104" s="219"/>
      <c r="MZX104" s="219"/>
      <c r="MZY104" s="219"/>
      <c r="MZZ104" s="219"/>
      <c r="NAA104" s="219"/>
      <c r="NAB104" s="219"/>
      <c r="NAC104" s="219"/>
      <c r="NAD104" s="219"/>
      <c r="NAE104" s="219"/>
      <c r="NAF104" s="219"/>
      <c r="NAG104" s="219"/>
      <c r="NAH104" s="219"/>
      <c r="NAI104" s="219"/>
      <c r="NAJ104" s="219"/>
      <c r="NAK104" s="219"/>
      <c r="NAL104" s="219"/>
      <c r="NAM104" s="219"/>
      <c r="NAN104" s="219"/>
      <c r="NAO104" s="219"/>
      <c r="NAP104" s="219"/>
      <c r="NAQ104" s="219"/>
      <c r="NAR104" s="219"/>
      <c r="NAS104" s="219"/>
      <c r="NAT104" s="219"/>
      <c r="NAU104" s="219"/>
      <c r="NAV104" s="219"/>
      <c r="NAW104" s="219"/>
      <c r="NAX104" s="219"/>
      <c r="NAY104" s="219"/>
      <c r="NAZ104" s="219"/>
      <c r="NBA104" s="219"/>
      <c r="NBB104" s="219"/>
      <c r="NBC104" s="219"/>
      <c r="NBD104" s="219"/>
      <c r="NBE104" s="219"/>
      <c r="NBF104" s="219"/>
      <c r="NBG104" s="219"/>
      <c r="NBH104" s="219"/>
      <c r="NBI104" s="219"/>
      <c r="NBJ104" s="219"/>
      <c r="NBK104" s="219"/>
      <c r="NBL104" s="219"/>
      <c r="NBM104" s="219"/>
      <c r="NBN104" s="219"/>
      <c r="NBO104" s="219"/>
      <c r="NBP104" s="219"/>
      <c r="NBQ104" s="219"/>
      <c r="NBR104" s="219"/>
      <c r="NBS104" s="219"/>
      <c r="NBT104" s="219"/>
      <c r="NBU104" s="219"/>
      <c r="NBV104" s="219"/>
      <c r="NBW104" s="219"/>
      <c r="NBX104" s="219"/>
      <c r="NBY104" s="219"/>
      <c r="NBZ104" s="219"/>
      <c r="NCA104" s="219"/>
      <c r="NCB104" s="219"/>
      <c r="NCC104" s="219"/>
      <c r="NCD104" s="219"/>
      <c r="NCE104" s="219"/>
      <c r="NCF104" s="219"/>
      <c r="NCG104" s="219"/>
      <c r="NCH104" s="219"/>
      <c r="NCI104" s="219"/>
      <c r="NCJ104" s="219"/>
      <c r="NCK104" s="219"/>
      <c r="NCL104" s="219"/>
      <c r="NCM104" s="219"/>
      <c r="NCN104" s="219"/>
      <c r="NCO104" s="219"/>
      <c r="NCP104" s="219"/>
      <c r="NCQ104" s="219"/>
      <c r="NCR104" s="219"/>
      <c r="NCS104" s="219"/>
      <c r="NCT104" s="219"/>
      <c r="NCU104" s="219"/>
      <c r="NCV104" s="219"/>
      <c r="NCW104" s="219"/>
      <c r="NCX104" s="219"/>
      <c r="NCY104" s="219"/>
      <c r="NCZ104" s="219"/>
      <c r="NDA104" s="219"/>
      <c r="NDB104" s="219"/>
      <c r="NDC104" s="219"/>
      <c r="NDD104" s="219"/>
      <c r="NDE104" s="219"/>
      <c r="NDF104" s="219"/>
      <c r="NDG104" s="219"/>
      <c r="NDH104" s="219"/>
      <c r="NDI104" s="219"/>
      <c r="NDJ104" s="219"/>
      <c r="NDK104" s="219"/>
      <c r="NDL104" s="219"/>
      <c r="NDM104" s="219"/>
      <c r="NDN104" s="219"/>
      <c r="NDO104" s="219"/>
      <c r="NDP104" s="219"/>
      <c r="NDQ104" s="219"/>
      <c r="NDR104" s="219"/>
      <c r="NDS104" s="219"/>
      <c r="NDT104" s="219"/>
      <c r="NDU104" s="219"/>
      <c r="NDV104" s="219"/>
      <c r="NDW104" s="219"/>
      <c r="NDX104" s="219"/>
      <c r="NDY104" s="219"/>
      <c r="NDZ104" s="219"/>
      <c r="NEA104" s="219"/>
      <c r="NEB104" s="219"/>
      <c r="NEC104" s="219"/>
      <c r="NED104" s="219"/>
      <c r="NEE104" s="219"/>
      <c r="NEF104" s="219"/>
      <c r="NEG104" s="219"/>
      <c r="NEH104" s="219"/>
      <c r="NEI104" s="219"/>
      <c r="NEJ104" s="219"/>
      <c r="NEK104" s="219"/>
      <c r="NEL104" s="219"/>
      <c r="NEM104" s="219"/>
      <c r="NEN104" s="219"/>
      <c r="NEO104" s="219"/>
      <c r="NEP104" s="219"/>
      <c r="NEQ104" s="219"/>
      <c r="NER104" s="219"/>
      <c r="NES104" s="219"/>
      <c r="NET104" s="219"/>
      <c r="NEU104" s="219"/>
      <c r="NEV104" s="219"/>
      <c r="NEW104" s="219"/>
      <c r="NEX104" s="219"/>
      <c r="NEY104" s="219"/>
      <c r="NEZ104" s="219"/>
      <c r="NFA104" s="219"/>
      <c r="NFB104" s="219"/>
      <c r="NFC104" s="219"/>
      <c r="NFD104" s="219"/>
      <c r="NFE104" s="219"/>
      <c r="NFF104" s="219"/>
      <c r="NFG104" s="219"/>
      <c r="NFH104" s="219"/>
      <c r="NFI104" s="219"/>
      <c r="NFJ104" s="219"/>
      <c r="NFK104" s="219"/>
      <c r="NFL104" s="219"/>
      <c r="NFM104" s="219"/>
      <c r="NFN104" s="219"/>
      <c r="NFO104" s="219"/>
      <c r="NFP104" s="219"/>
      <c r="NFQ104" s="219"/>
      <c r="NFR104" s="219"/>
      <c r="NFS104" s="219"/>
      <c r="NFT104" s="219"/>
      <c r="NFU104" s="219"/>
      <c r="NFV104" s="219"/>
      <c r="NFW104" s="219"/>
      <c r="NFX104" s="219"/>
      <c r="NFY104" s="219"/>
      <c r="NFZ104" s="219"/>
      <c r="NGA104" s="219"/>
      <c r="NGB104" s="219"/>
      <c r="NGC104" s="219"/>
      <c r="NGD104" s="219"/>
      <c r="NGE104" s="219"/>
      <c r="NGF104" s="219"/>
      <c r="NGG104" s="219"/>
      <c r="NGH104" s="219"/>
      <c r="NGI104" s="219"/>
      <c r="NGJ104" s="219"/>
      <c r="NGK104" s="219"/>
      <c r="NGL104" s="219"/>
      <c r="NGM104" s="219"/>
      <c r="NGN104" s="219"/>
      <c r="NGO104" s="219"/>
      <c r="NGP104" s="219"/>
      <c r="NGQ104" s="219"/>
      <c r="NGR104" s="219"/>
      <c r="NGS104" s="219"/>
      <c r="NGT104" s="219"/>
      <c r="NGU104" s="219"/>
      <c r="NGV104" s="219"/>
      <c r="NGW104" s="219"/>
      <c r="NGX104" s="219"/>
      <c r="NGY104" s="219"/>
      <c r="NGZ104" s="219"/>
      <c r="NHA104" s="219"/>
      <c r="NHB104" s="219"/>
      <c r="NHC104" s="219"/>
      <c r="NHD104" s="219"/>
      <c r="NHE104" s="219"/>
      <c r="NHF104" s="219"/>
      <c r="NHG104" s="219"/>
      <c r="NHH104" s="219"/>
      <c r="NHI104" s="219"/>
      <c r="NHJ104" s="219"/>
      <c r="NHK104" s="219"/>
      <c r="NHL104" s="219"/>
      <c r="NHM104" s="219"/>
      <c r="NHN104" s="219"/>
      <c r="NHO104" s="219"/>
      <c r="NHP104" s="219"/>
      <c r="NHQ104" s="219"/>
      <c r="NHR104" s="219"/>
      <c r="NHS104" s="219"/>
      <c r="NHT104" s="219"/>
      <c r="NHU104" s="219"/>
      <c r="NHV104" s="219"/>
      <c r="NHW104" s="219"/>
      <c r="NHX104" s="219"/>
      <c r="NHY104" s="219"/>
      <c r="NHZ104" s="219"/>
      <c r="NIA104" s="219"/>
      <c r="NIB104" s="219"/>
      <c r="NIC104" s="219"/>
      <c r="NID104" s="219"/>
      <c r="NIE104" s="219"/>
      <c r="NIF104" s="219"/>
      <c r="NIG104" s="219"/>
      <c r="NIH104" s="219"/>
      <c r="NII104" s="219"/>
      <c r="NIJ104" s="219"/>
      <c r="NIK104" s="219"/>
      <c r="NIL104" s="219"/>
      <c r="NIM104" s="219"/>
      <c r="NIN104" s="219"/>
      <c r="NIO104" s="219"/>
      <c r="NIP104" s="219"/>
      <c r="NIQ104" s="219"/>
      <c r="NIR104" s="219"/>
      <c r="NIS104" s="219"/>
      <c r="NIT104" s="219"/>
      <c r="NIU104" s="219"/>
      <c r="NIV104" s="219"/>
      <c r="NIW104" s="219"/>
      <c r="NIX104" s="219"/>
      <c r="NIY104" s="219"/>
      <c r="NIZ104" s="219"/>
      <c r="NJA104" s="219"/>
      <c r="NJB104" s="219"/>
      <c r="NJC104" s="219"/>
      <c r="NJD104" s="219"/>
      <c r="NJE104" s="219"/>
      <c r="NJF104" s="219"/>
      <c r="NJG104" s="219"/>
      <c r="NJH104" s="219"/>
      <c r="NJI104" s="219"/>
      <c r="NJJ104" s="219"/>
      <c r="NJK104" s="219"/>
      <c r="NJL104" s="219"/>
      <c r="NJM104" s="219"/>
      <c r="NJN104" s="219"/>
      <c r="NJO104" s="219"/>
      <c r="NJP104" s="219"/>
      <c r="NJQ104" s="219"/>
      <c r="NJR104" s="219"/>
      <c r="NJS104" s="219"/>
      <c r="NJT104" s="219"/>
      <c r="NJU104" s="219"/>
      <c r="NJV104" s="219"/>
      <c r="NJW104" s="219"/>
      <c r="NJX104" s="219"/>
      <c r="NJY104" s="219"/>
      <c r="NJZ104" s="219"/>
      <c r="NKA104" s="219"/>
      <c r="NKB104" s="219"/>
      <c r="NKC104" s="219"/>
      <c r="NKD104" s="219"/>
      <c r="NKE104" s="219"/>
      <c r="NKF104" s="219"/>
      <c r="NKG104" s="219"/>
      <c r="NKH104" s="219"/>
      <c r="NKI104" s="219"/>
      <c r="NKJ104" s="219"/>
      <c r="NKK104" s="219"/>
      <c r="NKL104" s="219"/>
      <c r="NKM104" s="219"/>
      <c r="NKN104" s="219"/>
      <c r="NKO104" s="219"/>
      <c r="NKP104" s="219"/>
      <c r="NKQ104" s="219"/>
      <c r="NKR104" s="219"/>
      <c r="NKS104" s="219"/>
      <c r="NKT104" s="219"/>
      <c r="NKU104" s="219"/>
      <c r="NKV104" s="219"/>
      <c r="NKW104" s="219"/>
      <c r="NKX104" s="219"/>
      <c r="NKY104" s="219"/>
      <c r="NKZ104" s="219"/>
      <c r="NLA104" s="219"/>
      <c r="NLB104" s="219"/>
      <c r="NLC104" s="219"/>
      <c r="NLD104" s="219"/>
      <c r="NLE104" s="219"/>
      <c r="NLF104" s="219"/>
      <c r="NLG104" s="219"/>
      <c r="NLH104" s="219"/>
      <c r="NLI104" s="219"/>
      <c r="NLJ104" s="219"/>
      <c r="NLK104" s="219"/>
      <c r="NLL104" s="219"/>
      <c r="NLM104" s="219"/>
      <c r="NLN104" s="219"/>
      <c r="NLO104" s="219"/>
      <c r="NLP104" s="219"/>
      <c r="NLQ104" s="219"/>
      <c r="NLR104" s="219"/>
      <c r="NLS104" s="219"/>
      <c r="NLT104" s="219"/>
      <c r="NLU104" s="219"/>
      <c r="NLV104" s="219"/>
      <c r="NLW104" s="219"/>
      <c r="NLX104" s="219"/>
      <c r="NLY104" s="219"/>
      <c r="NLZ104" s="219"/>
      <c r="NMA104" s="219"/>
      <c r="NMB104" s="219"/>
      <c r="NMC104" s="219"/>
      <c r="NMD104" s="219"/>
      <c r="NME104" s="219"/>
      <c r="NMF104" s="219"/>
      <c r="NMG104" s="219"/>
      <c r="NMH104" s="219"/>
      <c r="NMI104" s="219"/>
      <c r="NMJ104" s="219"/>
      <c r="NMK104" s="219"/>
      <c r="NML104" s="219"/>
      <c r="NMM104" s="219"/>
      <c r="NMN104" s="219"/>
      <c r="NMO104" s="219"/>
      <c r="NMP104" s="219"/>
      <c r="NMQ104" s="219"/>
      <c r="NMR104" s="219"/>
      <c r="NMS104" s="219"/>
      <c r="NMT104" s="219"/>
      <c r="NMU104" s="219"/>
      <c r="NMV104" s="219"/>
      <c r="NMW104" s="219"/>
      <c r="NMX104" s="219"/>
      <c r="NMY104" s="219"/>
      <c r="NMZ104" s="219"/>
      <c r="NNA104" s="219"/>
      <c r="NNB104" s="219"/>
      <c r="NNC104" s="219"/>
      <c r="NND104" s="219"/>
      <c r="NNE104" s="219"/>
      <c r="NNF104" s="219"/>
      <c r="NNG104" s="219"/>
      <c r="NNH104" s="219"/>
      <c r="NNI104" s="219"/>
      <c r="NNJ104" s="219"/>
      <c r="NNK104" s="219"/>
      <c r="NNL104" s="219"/>
      <c r="NNM104" s="219"/>
      <c r="NNN104" s="219"/>
      <c r="NNO104" s="219"/>
      <c r="NNP104" s="219"/>
      <c r="NNQ104" s="219"/>
      <c r="NNR104" s="219"/>
      <c r="NNS104" s="219"/>
      <c r="NNT104" s="219"/>
      <c r="NNU104" s="219"/>
      <c r="NNV104" s="219"/>
      <c r="NNW104" s="219"/>
      <c r="NNX104" s="219"/>
      <c r="NNY104" s="219"/>
      <c r="NNZ104" s="219"/>
      <c r="NOA104" s="219"/>
      <c r="NOB104" s="219"/>
      <c r="NOC104" s="219"/>
      <c r="NOD104" s="219"/>
      <c r="NOE104" s="219"/>
      <c r="NOF104" s="219"/>
      <c r="NOG104" s="219"/>
      <c r="NOH104" s="219"/>
      <c r="NOI104" s="219"/>
      <c r="NOJ104" s="219"/>
      <c r="NOK104" s="219"/>
      <c r="NOL104" s="219"/>
      <c r="NOM104" s="219"/>
      <c r="NON104" s="219"/>
      <c r="NOO104" s="219"/>
      <c r="NOP104" s="219"/>
      <c r="NOQ104" s="219"/>
      <c r="NOR104" s="219"/>
      <c r="NOS104" s="219"/>
      <c r="NOT104" s="219"/>
      <c r="NOU104" s="219"/>
      <c r="NOV104" s="219"/>
      <c r="NOW104" s="219"/>
      <c r="NOX104" s="219"/>
      <c r="NOY104" s="219"/>
      <c r="NOZ104" s="219"/>
      <c r="NPA104" s="219"/>
      <c r="NPB104" s="219"/>
      <c r="NPC104" s="219"/>
      <c r="NPD104" s="219"/>
      <c r="NPE104" s="219"/>
      <c r="NPF104" s="219"/>
      <c r="NPG104" s="219"/>
      <c r="NPH104" s="219"/>
      <c r="NPI104" s="219"/>
      <c r="NPJ104" s="219"/>
      <c r="NPK104" s="219"/>
      <c r="NPL104" s="219"/>
      <c r="NPM104" s="219"/>
      <c r="NPN104" s="219"/>
      <c r="NPO104" s="219"/>
      <c r="NPP104" s="219"/>
      <c r="NPQ104" s="219"/>
      <c r="NPR104" s="219"/>
      <c r="NPS104" s="219"/>
      <c r="NPT104" s="219"/>
      <c r="NPU104" s="219"/>
      <c r="NPV104" s="219"/>
      <c r="NPW104" s="219"/>
      <c r="NPX104" s="219"/>
      <c r="NPY104" s="219"/>
      <c r="NPZ104" s="219"/>
      <c r="NQA104" s="219"/>
      <c r="NQB104" s="219"/>
      <c r="NQC104" s="219"/>
      <c r="NQD104" s="219"/>
      <c r="NQE104" s="219"/>
      <c r="NQF104" s="219"/>
      <c r="NQG104" s="219"/>
      <c r="NQH104" s="219"/>
      <c r="NQI104" s="219"/>
      <c r="NQJ104" s="219"/>
      <c r="NQK104" s="219"/>
      <c r="NQL104" s="219"/>
      <c r="NQM104" s="219"/>
      <c r="NQN104" s="219"/>
      <c r="NQO104" s="219"/>
      <c r="NQP104" s="219"/>
      <c r="NQQ104" s="219"/>
      <c r="NQR104" s="219"/>
      <c r="NQS104" s="219"/>
      <c r="NQT104" s="219"/>
      <c r="NQU104" s="219"/>
      <c r="NQV104" s="219"/>
      <c r="NQW104" s="219"/>
      <c r="NQX104" s="219"/>
      <c r="NQY104" s="219"/>
      <c r="NQZ104" s="219"/>
      <c r="NRA104" s="219"/>
      <c r="NRB104" s="219"/>
      <c r="NRC104" s="219"/>
      <c r="NRD104" s="219"/>
      <c r="NRE104" s="219"/>
      <c r="NRF104" s="219"/>
      <c r="NRG104" s="219"/>
      <c r="NRH104" s="219"/>
      <c r="NRI104" s="219"/>
      <c r="NRJ104" s="219"/>
      <c r="NRK104" s="219"/>
      <c r="NRL104" s="219"/>
      <c r="NRM104" s="219"/>
      <c r="NRN104" s="219"/>
      <c r="NRO104" s="219"/>
      <c r="NRP104" s="219"/>
      <c r="NRQ104" s="219"/>
      <c r="NRR104" s="219"/>
      <c r="NRS104" s="219"/>
      <c r="NRT104" s="219"/>
      <c r="NRU104" s="219"/>
      <c r="NRV104" s="219"/>
      <c r="NRW104" s="219"/>
      <c r="NRX104" s="219"/>
      <c r="NRY104" s="219"/>
      <c r="NRZ104" s="219"/>
      <c r="NSA104" s="219"/>
      <c r="NSB104" s="219"/>
      <c r="NSC104" s="219"/>
      <c r="NSD104" s="219"/>
      <c r="NSE104" s="219"/>
      <c r="NSF104" s="219"/>
      <c r="NSG104" s="219"/>
      <c r="NSH104" s="219"/>
      <c r="NSI104" s="219"/>
      <c r="NSJ104" s="219"/>
      <c r="NSK104" s="219"/>
      <c r="NSL104" s="219"/>
      <c r="NSM104" s="219"/>
      <c r="NSN104" s="219"/>
      <c r="NSO104" s="219"/>
      <c r="NSP104" s="219"/>
      <c r="NSQ104" s="219"/>
      <c r="NSR104" s="219"/>
      <c r="NSS104" s="219"/>
      <c r="NST104" s="219"/>
      <c r="NSU104" s="219"/>
      <c r="NSV104" s="219"/>
      <c r="NSW104" s="219"/>
      <c r="NSX104" s="219"/>
      <c r="NSY104" s="219"/>
      <c r="NSZ104" s="219"/>
      <c r="NTA104" s="219"/>
      <c r="NTB104" s="219"/>
      <c r="NTC104" s="219"/>
      <c r="NTD104" s="219"/>
      <c r="NTE104" s="219"/>
      <c r="NTF104" s="219"/>
      <c r="NTG104" s="219"/>
      <c r="NTH104" s="219"/>
      <c r="NTI104" s="219"/>
      <c r="NTJ104" s="219"/>
      <c r="NTK104" s="219"/>
      <c r="NTL104" s="219"/>
      <c r="NTM104" s="219"/>
      <c r="NTN104" s="219"/>
      <c r="NTO104" s="219"/>
      <c r="NTP104" s="219"/>
      <c r="NTQ104" s="219"/>
      <c r="NTR104" s="219"/>
      <c r="NTS104" s="219"/>
      <c r="NTT104" s="219"/>
      <c r="NTU104" s="219"/>
      <c r="NTV104" s="219"/>
      <c r="NTW104" s="219"/>
      <c r="NTX104" s="219"/>
      <c r="NTY104" s="219"/>
      <c r="NTZ104" s="219"/>
      <c r="NUA104" s="219"/>
      <c r="NUB104" s="219"/>
      <c r="NUC104" s="219"/>
      <c r="NUD104" s="219"/>
      <c r="NUE104" s="219"/>
      <c r="NUF104" s="219"/>
      <c r="NUG104" s="219"/>
      <c r="NUH104" s="219"/>
      <c r="NUI104" s="219"/>
      <c r="NUJ104" s="219"/>
      <c r="NUK104" s="219"/>
      <c r="NUL104" s="219"/>
      <c r="NUM104" s="219"/>
      <c r="NUN104" s="219"/>
      <c r="NUO104" s="219"/>
      <c r="NUP104" s="219"/>
      <c r="NUQ104" s="219"/>
      <c r="NUR104" s="219"/>
      <c r="NUS104" s="219"/>
      <c r="NUT104" s="219"/>
      <c r="NUU104" s="219"/>
      <c r="NUV104" s="219"/>
      <c r="NUW104" s="219"/>
      <c r="NUX104" s="219"/>
      <c r="NUY104" s="219"/>
      <c r="NUZ104" s="219"/>
      <c r="NVA104" s="219"/>
      <c r="NVB104" s="219"/>
      <c r="NVC104" s="219"/>
      <c r="NVD104" s="219"/>
      <c r="NVE104" s="219"/>
      <c r="NVF104" s="219"/>
      <c r="NVG104" s="219"/>
      <c r="NVH104" s="219"/>
      <c r="NVI104" s="219"/>
      <c r="NVJ104" s="219"/>
      <c r="NVK104" s="219"/>
      <c r="NVL104" s="219"/>
      <c r="NVM104" s="219"/>
      <c r="NVN104" s="219"/>
      <c r="NVO104" s="219"/>
      <c r="NVP104" s="219"/>
      <c r="NVQ104" s="219"/>
      <c r="NVR104" s="219"/>
      <c r="NVS104" s="219"/>
      <c r="NVT104" s="219"/>
      <c r="NVU104" s="219"/>
      <c r="NVV104" s="219"/>
      <c r="NVW104" s="219"/>
      <c r="NVX104" s="219"/>
      <c r="NVY104" s="219"/>
      <c r="NVZ104" s="219"/>
      <c r="NWA104" s="219"/>
      <c r="NWB104" s="219"/>
      <c r="NWC104" s="219"/>
      <c r="NWD104" s="219"/>
      <c r="NWE104" s="219"/>
      <c r="NWF104" s="219"/>
      <c r="NWG104" s="219"/>
      <c r="NWH104" s="219"/>
      <c r="NWI104" s="219"/>
      <c r="NWJ104" s="219"/>
      <c r="NWK104" s="219"/>
      <c r="NWL104" s="219"/>
      <c r="NWM104" s="219"/>
      <c r="NWN104" s="219"/>
      <c r="NWO104" s="219"/>
      <c r="NWP104" s="219"/>
      <c r="NWQ104" s="219"/>
      <c r="NWR104" s="219"/>
      <c r="NWS104" s="219"/>
      <c r="NWT104" s="219"/>
      <c r="NWU104" s="219"/>
      <c r="NWV104" s="219"/>
      <c r="NWW104" s="219"/>
      <c r="NWX104" s="219"/>
      <c r="NWY104" s="219"/>
      <c r="NWZ104" s="219"/>
      <c r="NXA104" s="219"/>
      <c r="NXB104" s="219"/>
      <c r="NXC104" s="219"/>
      <c r="NXD104" s="219"/>
      <c r="NXE104" s="219"/>
      <c r="NXF104" s="219"/>
      <c r="NXG104" s="219"/>
      <c r="NXH104" s="219"/>
      <c r="NXI104" s="219"/>
      <c r="NXJ104" s="219"/>
      <c r="NXK104" s="219"/>
      <c r="NXL104" s="219"/>
      <c r="NXM104" s="219"/>
      <c r="NXN104" s="219"/>
      <c r="NXO104" s="219"/>
      <c r="NXP104" s="219"/>
      <c r="NXQ104" s="219"/>
      <c r="NXR104" s="219"/>
      <c r="NXS104" s="219"/>
      <c r="NXT104" s="219"/>
      <c r="NXU104" s="219"/>
      <c r="NXV104" s="219"/>
      <c r="NXW104" s="219"/>
      <c r="NXX104" s="219"/>
      <c r="NXY104" s="219"/>
      <c r="NXZ104" s="219"/>
      <c r="NYA104" s="219"/>
      <c r="NYB104" s="219"/>
      <c r="NYC104" s="219"/>
      <c r="NYD104" s="219"/>
      <c r="NYE104" s="219"/>
      <c r="NYF104" s="219"/>
      <c r="NYG104" s="219"/>
      <c r="NYH104" s="219"/>
      <c r="NYI104" s="219"/>
      <c r="NYJ104" s="219"/>
      <c r="NYK104" s="219"/>
      <c r="NYL104" s="219"/>
      <c r="NYM104" s="219"/>
      <c r="NYN104" s="219"/>
      <c r="NYO104" s="219"/>
      <c r="NYP104" s="219"/>
      <c r="NYQ104" s="219"/>
      <c r="NYR104" s="219"/>
      <c r="NYS104" s="219"/>
      <c r="NYT104" s="219"/>
      <c r="NYU104" s="219"/>
      <c r="NYV104" s="219"/>
      <c r="NYW104" s="219"/>
      <c r="NYX104" s="219"/>
      <c r="NYY104" s="219"/>
      <c r="NYZ104" s="219"/>
      <c r="NZA104" s="219"/>
      <c r="NZB104" s="219"/>
      <c r="NZC104" s="219"/>
      <c r="NZD104" s="219"/>
      <c r="NZE104" s="219"/>
      <c r="NZF104" s="219"/>
      <c r="NZG104" s="219"/>
      <c r="NZH104" s="219"/>
      <c r="NZI104" s="219"/>
      <c r="NZJ104" s="219"/>
      <c r="NZK104" s="219"/>
      <c r="NZL104" s="219"/>
      <c r="NZM104" s="219"/>
      <c r="NZN104" s="219"/>
      <c r="NZO104" s="219"/>
      <c r="NZP104" s="219"/>
      <c r="NZQ104" s="219"/>
      <c r="NZR104" s="219"/>
      <c r="NZS104" s="219"/>
      <c r="NZT104" s="219"/>
      <c r="NZU104" s="219"/>
      <c r="NZV104" s="219"/>
      <c r="NZW104" s="219"/>
      <c r="NZX104" s="219"/>
      <c r="NZY104" s="219"/>
      <c r="NZZ104" s="219"/>
      <c r="OAA104" s="219"/>
      <c r="OAB104" s="219"/>
      <c r="OAC104" s="219"/>
      <c r="OAD104" s="219"/>
      <c r="OAE104" s="219"/>
      <c r="OAF104" s="219"/>
      <c r="OAG104" s="219"/>
      <c r="OAH104" s="219"/>
      <c r="OAI104" s="219"/>
      <c r="OAJ104" s="219"/>
      <c r="OAK104" s="219"/>
      <c r="OAL104" s="219"/>
      <c r="OAM104" s="219"/>
      <c r="OAN104" s="219"/>
      <c r="OAO104" s="219"/>
      <c r="OAP104" s="219"/>
      <c r="OAQ104" s="219"/>
      <c r="OAR104" s="219"/>
      <c r="OAS104" s="219"/>
      <c r="OAT104" s="219"/>
      <c r="OAU104" s="219"/>
      <c r="OAV104" s="219"/>
      <c r="OAW104" s="219"/>
      <c r="OAX104" s="219"/>
      <c r="OAY104" s="219"/>
      <c r="OAZ104" s="219"/>
      <c r="OBA104" s="219"/>
      <c r="OBB104" s="219"/>
      <c r="OBC104" s="219"/>
      <c r="OBD104" s="219"/>
      <c r="OBE104" s="219"/>
      <c r="OBF104" s="219"/>
      <c r="OBG104" s="219"/>
      <c r="OBH104" s="219"/>
      <c r="OBI104" s="219"/>
      <c r="OBJ104" s="219"/>
      <c r="OBK104" s="219"/>
      <c r="OBL104" s="219"/>
      <c r="OBM104" s="219"/>
      <c r="OBN104" s="219"/>
      <c r="OBO104" s="219"/>
      <c r="OBP104" s="219"/>
      <c r="OBQ104" s="219"/>
      <c r="OBR104" s="219"/>
      <c r="OBS104" s="219"/>
      <c r="OBT104" s="219"/>
      <c r="OBU104" s="219"/>
      <c r="OBV104" s="219"/>
      <c r="OBW104" s="219"/>
      <c r="OBX104" s="219"/>
      <c r="OBY104" s="219"/>
      <c r="OBZ104" s="219"/>
      <c r="OCA104" s="219"/>
      <c r="OCB104" s="219"/>
      <c r="OCC104" s="219"/>
      <c r="OCD104" s="219"/>
      <c r="OCE104" s="219"/>
      <c r="OCF104" s="219"/>
      <c r="OCG104" s="219"/>
      <c r="OCH104" s="219"/>
      <c r="OCI104" s="219"/>
      <c r="OCJ104" s="219"/>
      <c r="OCK104" s="219"/>
      <c r="OCL104" s="219"/>
      <c r="OCM104" s="219"/>
      <c r="OCN104" s="219"/>
      <c r="OCO104" s="219"/>
      <c r="OCP104" s="219"/>
      <c r="OCQ104" s="219"/>
      <c r="OCR104" s="219"/>
      <c r="OCS104" s="219"/>
      <c r="OCT104" s="219"/>
      <c r="OCU104" s="219"/>
      <c r="OCV104" s="219"/>
      <c r="OCW104" s="219"/>
      <c r="OCX104" s="219"/>
      <c r="OCY104" s="219"/>
      <c r="OCZ104" s="219"/>
      <c r="ODA104" s="219"/>
      <c r="ODB104" s="219"/>
      <c r="ODC104" s="219"/>
      <c r="ODD104" s="219"/>
      <c r="ODE104" s="219"/>
      <c r="ODF104" s="219"/>
      <c r="ODG104" s="219"/>
      <c r="ODH104" s="219"/>
      <c r="ODI104" s="219"/>
      <c r="ODJ104" s="219"/>
      <c r="ODK104" s="219"/>
      <c r="ODL104" s="219"/>
      <c r="ODM104" s="219"/>
      <c r="ODN104" s="219"/>
      <c r="ODO104" s="219"/>
      <c r="ODP104" s="219"/>
      <c r="ODQ104" s="219"/>
      <c r="ODR104" s="219"/>
      <c r="ODS104" s="219"/>
      <c r="ODT104" s="219"/>
      <c r="ODU104" s="219"/>
      <c r="ODV104" s="219"/>
      <c r="ODW104" s="219"/>
      <c r="ODX104" s="219"/>
      <c r="ODY104" s="219"/>
      <c r="ODZ104" s="219"/>
      <c r="OEA104" s="219"/>
      <c r="OEB104" s="219"/>
      <c r="OEC104" s="219"/>
      <c r="OED104" s="219"/>
      <c r="OEE104" s="219"/>
      <c r="OEF104" s="219"/>
      <c r="OEG104" s="219"/>
      <c r="OEH104" s="219"/>
      <c r="OEI104" s="219"/>
      <c r="OEJ104" s="219"/>
      <c r="OEK104" s="219"/>
      <c r="OEL104" s="219"/>
      <c r="OEM104" s="219"/>
      <c r="OEN104" s="219"/>
      <c r="OEO104" s="219"/>
      <c r="OEP104" s="219"/>
      <c r="OEQ104" s="219"/>
      <c r="OER104" s="219"/>
      <c r="OES104" s="219"/>
      <c r="OET104" s="219"/>
      <c r="OEU104" s="219"/>
      <c r="OEV104" s="219"/>
      <c r="OEW104" s="219"/>
      <c r="OEX104" s="219"/>
      <c r="OEY104" s="219"/>
      <c r="OEZ104" s="219"/>
      <c r="OFA104" s="219"/>
      <c r="OFB104" s="219"/>
      <c r="OFC104" s="219"/>
      <c r="OFD104" s="219"/>
      <c r="OFE104" s="219"/>
      <c r="OFF104" s="219"/>
      <c r="OFG104" s="219"/>
      <c r="OFH104" s="219"/>
      <c r="OFI104" s="219"/>
      <c r="OFJ104" s="219"/>
      <c r="OFK104" s="219"/>
      <c r="OFL104" s="219"/>
      <c r="OFM104" s="219"/>
      <c r="OFN104" s="219"/>
      <c r="OFO104" s="219"/>
      <c r="OFP104" s="219"/>
      <c r="OFQ104" s="219"/>
      <c r="OFR104" s="219"/>
      <c r="OFS104" s="219"/>
      <c r="OFT104" s="219"/>
      <c r="OFU104" s="219"/>
      <c r="OFV104" s="219"/>
      <c r="OFW104" s="219"/>
      <c r="OFX104" s="219"/>
      <c r="OFY104" s="219"/>
      <c r="OFZ104" s="219"/>
      <c r="OGA104" s="219"/>
      <c r="OGB104" s="219"/>
      <c r="OGC104" s="219"/>
      <c r="OGD104" s="219"/>
      <c r="OGE104" s="219"/>
      <c r="OGF104" s="219"/>
      <c r="OGG104" s="219"/>
      <c r="OGH104" s="219"/>
      <c r="OGI104" s="219"/>
      <c r="OGJ104" s="219"/>
      <c r="OGK104" s="219"/>
      <c r="OGL104" s="219"/>
      <c r="OGM104" s="219"/>
      <c r="OGN104" s="219"/>
      <c r="OGO104" s="219"/>
      <c r="OGP104" s="219"/>
      <c r="OGQ104" s="219"/>
      <c r="OGR104" s="219"/>
      <c r="OGS104" s="219"/>
      <c r="OGT104" s="219"/>
      <c r="OGU104" s="219"/>
      <c r="OGV104" s="219"/>
      <c r="OGW104" s="219"/>
      <c r="OGX104" s="219"/>
      <c r="OGY104" s="219"/>
      <c r="OGZ104" s="219"/>
      <c r="OHA104" s="219"/>
      <c r="OHB104" s="219"/>
      <c r="OHC104" s="219"/>
      <c r="OHD104" s="219"/>
      <c r="OHE104" s="219"/>
      <c r="OHF104" s="219"/>
      <c r="OHG104" s="219"/>
      <c r="OHH104" s="219"/>
      <c r="OHI104" s="219"/>
      <c r="OHJ104" s="219"/>
      <c r="OHK104" s="219"/>
      <c r="OHL104" s="219"/>
      <c r="OHM104" s="219"/>
      <c r="OHN104" s="219"/>
      <c r="OHO104" s="219"/>
      <c r="OHP104" s="219"/>
      <c r="OHQ104" s="219"/>
      <c r="OHR104" s="219"/>
      <c r="OHS104" s="219"/>
      <c r="OHT104" s="219"/>
      <c r="OHU104" s="219"/>
      <c r="OHV104" s="219"/>
      <c r="OHW104" s="219"/>
      <c r="OHX104" s="219"/>
      <c r="OHY104" s="219"/>
      <c r="OHZ104" s="219"/>
      <c r="OIA104" s="219"/>
      <c r="OIB104" s="219"/>
      <c r="OIC104" s="219"/>
      <c r="OID104" s="219"/>
      <c r="OIE104" s="219"/>
      <c r="OIF104" s="219"/>
      <c r="OIG104" s="219"/>
      <c r="OIH104" s="219"/>
      <c r="OII104" s="219"/>
      <c r="OIJ104" s="219"/>
      <c r="OIK104" s="219"/>
      <c r="OIL104" s="219"/>
      <c r="OIM104" s="219"/>
      <c r="OIN104" s="219"/>
      <c r="OIO104" s="219"/>
      <c r="OIP104" s="219"/>
      <c r="OIQ104" s="219"/>
      <c r="OIR104" s="219"/>
      <c r="OIS104" s="219"/>
      <c r="OIT104" s="219"/>
      <c r="OIU104" s="219"/>
      <c r="OIV104" s="219"/>
      <c r="OIW104" s="219"/>
      <c r="OIX104" s="219"/>
      <c r="OIY104" s="219"/>
      <c r="OIZ104" s="219"/>
      <c r="OJA104" s="219"/>
      <c r="OJB104" s="219"/>
      <c r="OJC104" s="219"/>
      <c r="OJD104" s="219"/>
      <c r="OJE104" s="219"/>
      <c r="OJF104" s="219"/>
      <c r="OJG104" s="219"/>
      <c r="OJH104" s="219"/>
      <c r="OJI104" s="219"/>
      <c r="OJJ104" s="219"/>
      <c r="OJK104" s="219"/>
      <c r="OJL104" s="219"/>
      <c r="OJM104" s="219"/>
      <c r="OJN104" s="219"/>
      <c r="OJO104" s="219"/>
      <c r="OJP104" s="219"/>
      <c r="OJQ104" s="219"/>
      <c r="OJR104" s="219"/>
      <c r="OJS104" s="219"/>
      <c r="OJT104" s="219"/>
      <c r="OJU104" s="219"/>
      <c r="OJV104" s="219"/>
      <c r="OJW104" s="219"/>
      <c r="OJX104" s="219"/>
      <c r="OJY104" s="219"/>
      <c r="OJZ104" s="219"/>
      <c r="OKA104" s="219"/>
      <c r="OKB104" s="219"/>
      <c r="OKC104" s="219"/>
      <c r="OKD104" s="219"/>
      <c r="OKE104" s="219"/>
      <c r="OKF104" s="219"/>
      <c r="OKG104" s="219"/>
      <c r="OKH104" s="219"/>
      <c r="OKI104" s="219"/>
      <c r="OKJ104" s="219"/>
      <c r="OKK104" s="219"/>
      <c r="OKL104" s="219"/>
      <c r="OKM104" s="219"/>
      <c r="OKN104" s="219"/>
      <c r="OKO104" s="219"/>
      <c r="OKP104" s="219"/>
      <c r="OKQ104" s="219"/>
      <c r="OKR104" s="219"/>
      <c r="OKS104" s="219"/>
      <c r="OKT104" s="219"/>
      <c r="OKU104" s="219"/>
      <c r="OKV104" s="219"/>
      <c r="OKW104" s="219"/>
      <c r="OKX104" s="219"/>
      <c r="OKY104" s="219"/>
      <c r="OKZ104" s="219"/>
      <c r="OLA104" s="219"/>
      <c r="OLB104" s="219"/>
      <c r="OLC104" s="219"/>
      <c r="OLD104" s="219"/>
      <c r="OLE104" s="219"/>
      <c r="OLF104" s="219"/>
      <c r="OLG104" s="219"/>
      <c r="OLH104" s="219"/>
      <c r="OLI104" s="219"/>
      <c r="OLJ104" s="219"/>
      <c r="OLK104" s="219"/>
      <c r="OLL104" s="219"/>
      <c r="OLM104" s="219"/>
      <c r="OLN104" s="219"/>
      <c r="OLO104" s="219"/>
      <c r="OLP104" s="219"/>
      <c r="OLQ104" s="219"/>
      <c r="OLR104" s="219"/>
      <c r="OLS104" s="219"/>
      <c r="OLT104" s="219"/>
      <c r="OLU104" s="219"/>
      <c r="OLV104" s="219"/>
      <c r="OLW104" s="219"/>
      <c r="OLX104" s="219"/>
      <c r="OLY104" s="219"/>
      <c r="OLZ104" s="219"/>
      <c r="OMA104" s="219"/>
      <c r="OMB104" s="219"/>
      <c r="OMC104" s="219"/>
      <c r="OMD104" s="219"/>
      <c r="OME104" s="219"/>
      <c r="OMF104" s="219"/>
      <c r="OMG104" s="219"/>
      <c r="OMH104" s="219"/>
      <c r="OMI104" s="219"/>
      <c r="OMJ104" s="219"/>
      <c r="OMK104" s="219"/>
      <c r="OML104" s="219"/>
      <c r="OMM104" s="219"/>
      <c r="OMN104" s="219"/>
      <c r="OMO104" s="219"/>
      <c r="OMP104" s="219"/>
      <c r="OMQ104" s="219"/>
      <c r="OMR104" s="219"/>
      <c r="OMS104" s="219"/>
      <c r="OMT104" s="219"/>
      <c r="OMU104" s="219"/>
      <c r="OMV104" s="219"/>
      <c r="OMW104" s="219"/>
      <c r="OMX104" s="219"/>
      <c r="OMY104" s="219"/>
      <c r="OMZ104" s="219"/>
      <c r="ONA104" s="219"/>
      <c r="ONB104" s="219"/>
      <c r="ONC104" s="219"/>
      <c r="OND104" s="219"/>
      <c r="ONE104" s="219"/>
      <c r="ONF104" s="219"/>
      <c r="ONG104" s="219"/>
      <c r="ONH104" s="219"/>
      <c r="ONI104" s="219"/>
      <c r="ONJ104" s="219"/>
      <c r="ONK104" s="219"/>
      <c r="ONL104" s="219"/>
      <c r="ONM104" s="219"/>
      <c r="ONN104" s="219"/>
      <c r="ONO104" s="219"/>
      <c r="ONP104" s="219"/>
      <c r="ONQ104" s="219"/>
      <c r="ONR104" s="219"/>
      <c r="ONS104" s="219"/>
      <c r="ONT104" s="219"/>
      <c r="ONU104" s="219"/>
      <c r="ONV104" s="219"/>
      <c r="ONW104" s="219"/>
      <c r="ONX104" s="219"/>
      <c r="ONY104" s="219"/>
      <c r="ONZ104" s="219"/>
      <c r="OOA104" s="219"/>
      <c r="OOB104" s="219"/>
      <c r="OOC104" s="219"/>
      <c r="OOD104" s="219"/>
      <c r="OOE104" s="219"/>
      <c r="OOF104" s="219"/>
      <c r="OOG104" s="219"/>
      <c r="OOH104" s="219"/>
      <c r="OOI104" s="219"/>
      <c r="OOJ104" s="219"/>
      <c r="OOK104" s="219"/>
      <c r="OOL104" s="219"/>
      <c r="OOM104" s="219"/>
      <c r="OON104" s="219"/>
      <c r="OOO104" s="219"/>
      <c r="OOP104" s="219"/>
      <c r="OOQ104" s="219"/>
      <c r="OOR104" s="219"/>
      <c r="OOS104" s="219"/>
      <c r="OOT104" s="219"/>
      <c r="OOU104" s="219"/>
      <c r="OOV104" s="219"/>
      <c r="OOW104" s="219"/>
      <c r="OOX104" s="219"/>
      <c r="OOY104" s="219"/>
      <c r="OOZ104" s="219"/>
      <c r="OPA104" s="219"/>
      <c r="OPB104" s="219"/>
      <c r="OPC104" s="219"/>
      <c r="OPD104" s="219"/>
      <c r="OPE104" s="219"/>
      <c r="OPF104" s="219"/>
      <c r="OPG104" s="219"/>
      <c r="OPH104" s="219"/>
      <c r="OPI104" s="219"/>
      <c r="OPJ104" s="219"/>
      <c r="OPK104" s="219"/>
      <c r="OPL104" s="219"/>
      <c r="OPM104" s="219"/>
      <c r="OPN104" s="219"/>
      <c r="OPO104" s="219"/>
      <c r="OPP104" s="219"/>
      <c r="OPQ104" s="219"/>
      <c r="OPR104" s="219"/>
      <c r="OPS104" s="219"/>
      <c r="OPT104" s="219"/>
      <c r="OPU104" s="219"/>
      <c r="OPV104" s="219"/>
      <c r="OPW104" s="219"/>
      <c r="OPX104" s="219"/>
      <c r="OPY104" s="219"/>
      <c r="OPZ104" s="219"/>
      <c r="OQA104" s="219"/>
      <c r="OQB104" s="219"/>
      <c r="OQC104" s="219"/>
      <c r="OQD104" s="219"/>
      <c r="OQE104" s="219"/>
      <c r="OQF104" s="219"/>
      <c r="OQG104" s="219"/>
      <c r="OQH104" s="219"/>
      <c r="OQI104" s="219"/>
      <c r="OQJ104" s="219"/>
      <c r="OQK104" s="219"/>
      <c r="OQL104" s="219"/>
      <c r="OQM104" s="219"/>
      <c r="OQN104" s="219"/>
      <c r="OQO104" s="219"/>
      <c r="OQP104" s="219"/>
      <c r="OQQ104" s="219"/>
      <c r="OQR104" s="219"/>
      <c r="OQS104" s="219"/>
      <c r="OQT104" s="219"/>
      <c r="OQU104" s="219"/>
      <c r="OQV104" s="219"/>
      <c r="OQW104" s="219"/>
      <c r="OQX104" s="219"/>
      <c r="OQY104" s="219"/>
      <c r="OQZ104" s="219"/>
      <c r="ORA104" s="219"/>
      <c r="ORB104" s="219"/>
      <c r="ORC104" s="219"/>
      <c r="ORD104" s="219"/>
      <c r="ORE104" s="219"/>
      <c r="ORF104" s="219"/>
      <c r="ORG104" s="219"/>
      <c r="ORH104" s="219"/>
      <c r="ORI104" s="219"/>
      <c r="ORJ104" s="219"/>
      <c r="ORK104" s="219"/>
      <c r="ORL104" s="219"/>
      <c r="ORM104" s="219"/>
      <c r="ORN104" s="219"/>
      <c r="ORO104" s="219"/>
      <c r="ORP104" s="219"/>
      <c r="ORQ104" s="219"/>
      <c r="ORR104" s="219"/>
      <c r="ORS104" s="219"/>
      <c r="ORT104" s="219"/>
      <c r="ORU104" s="219"/>
      <c r="ORV104" s="219"/>
      <c r="ORW104" s="219"/>
      <c r="ORX104" s="219"/>
      <c r="ORY104" s="219"/>
      <c r="ORZ104" s="219"/>
      <c r="OSA104" s="219"/>
      <c r="OSB104" s="219"/>
      <c r="OSC104" s="219"/>
      <c r="OSD104" s="219"/>
      <c r="OSE104" s="219"/>
      <c r="OSF104" s="219"/>
      <c r="OSG104" s="219"/>
      <c r="OSH104" s="219"/>
      <c r="OSI104" s="219"/>
      <c r="OSJ104" s="219"/>
      <c r="OSK104" s="219"/>
      <c r="OSL104" s="219"/>
      <c r="OSM104" s="219"/>
      <c r="OSN104" s="219"/>
      <c r="OSO104" s="219"/>
      <c r="OSP104" s="219"/>
      <c r="OSQ104" s="219"/>
      <c r="OSR104" s="219"/>
      <c r="OSS104" s="219"/>
      <c r="OST104" s="219"/>
      <c r="OSU104" s="219"/>
      <c r="OSV104" s="219"/>
      <c r="OSW104" s="219"/>
      <c r="OSX104" s="219"/>
      <c r="OSY104" s="219"/>
      <c r="OSZ104" s="219"/>
      <c r="OTA104" s="219"/>
      <c r="OTB104" s="219"/>
      <c r="OTC104" s="219"/>
      <c r="OTD104" s="219"/>
      <c r="OTE104" s="219"/>
      <c r="OTF104" s="219"/>
      <c r="OTG104" s="219"/>
      <c r="OTH104" s="219"/>
      <c r="OTI104" s="219"/>
      <c r="OTJ104" s="219"/>
      <c r="OTK104" s="219"/>
      <c r="OTL104" s="219"/>
      <c r="OTM104" s="219"/>
      <c r="OTN104" s="219"/>
      <c r="OTO104" s="219"/>
      <c r="OTP104" s="219"/>
      <c r="OTQ104" s="219"/>
      <c r="OTR104" s="219"/>
      <c r="OTS104" s="219"/>
      <c r="OTT104" s="219"/>
      <c r="OTU104" s="219"/>
      <c r="OTV104" s="219"/>
      <c r="OTW104" s="219"/>
      <c r="OTX104" s="219"/>
      <c r="OTY104" s="219"/>
      <c r="OTZ104" s="219"/>
      <c r="OUA104" s="219"/>
      <c r="OUB104" s="219"/>
      <c r="OUC104" s="219"/>
      <c r="OUD104" s="219"/>
      <c r="OUE104" s="219"/>
      <c r="OUF104" s="219"/>
      <c r="OUG104" s="219"/>
      <c r="OUH104" s="219"/>
      <c r="OUI104" s="219"/>
      <c r="OUJ104" s="219"/>
      <c r="OUK104" s="219"/>
      <c r="OUL104" s="219"/>
      <c r="OUM104" s="219"/>
      <c r="OUN104" s="219"/>
      <c r="OUO104" s="219"/>
      <c r="OUP104" s="219"/>
      <c r="OUQ104" s="219"/>
      <c r="OUR104" s="219"/>
      <c r="OUS104" s="219"/>
      <c r="OUT104" s="219"/>
      <c r="OUU104" s="219"/>
      <c r="OUV104" s="219"/>
      <c r="OUW104" s="219"/>
      <c r="OUX104" s="219"/>
      <c r="OUY104" s="219"/>
      <c r="OUZ104" s="219"/>
      <c r="OVA104" s="219"/>
      <c r="OVB104" s="219"/>
      <c r="OVC104" s="219"/>
      <c r="OVD104" s="219"/>
      <c r="OVE104" s="219"/>
      <c r="OVF104" s="219"/>
      <c r="OVG104" s="219"/>
      <c r="OVH104" s="219"/>
      <c r="OVI104" s="219"/>
      <c r="OVJ104" s="219"/>
      <c r="OVK104" s="219"/>
      <c r="OVL104" s="219"/>
      <c r="OVM104" s="219"/>
      <c r="OVN104" s="219"/>
      <c r="OVO104" s="219"/>
      <c r="OVP104" s="219"/>
      <c r="OVQ104" s="219"/>
      <c r="OVR104" s="219"/>
      <c r="OVS104" s="219"/>
      <c r="OVT104" s="219"/>
      <c r="OVU104" s="219"/>
      <c r="OVV104" s="219"/>
      <c r="OVW104" s="219"/>
      <c r="OVX104" s="219"/>
      <c r="OVY104" s="219"/>
      <c r="OVZ104" s="219"/>
      <c r="OWA104" s="219"/>
      <c r="OWB104" s="219"/>
      <c r="OWC104" s="219"/>
      <c r="OWD104" s="219"/>
      <c r="OWE104" s="219"/>
      <c r="OWF104" s="219"/>
      <c r="OWG104" s="219"/>
      <c r="OWH104" s="219"/>
      <c r="OWI104" s="219"/>
      <c r="OWJ104" s="219"/>
      <c r="OWK104" s="219"/>
      <c r="OWL104" s="219"/>
      <c r="OWM104" s="219"/>
      <c r="OWN104" s="219"/>
      <c r="OWO104" s="219"/>
      <c r="OWP104" s="219"/>
      <c r="OWQ104" s="219"/>
      <c r="OWR104" s="219"/>
      <c r="OWS104" s="219"/>
      <c r="OWT104" s="219"/>
      <c r="OWU104" s="219"/>
      <c r="OWV104" s="219"/>
      <c r="OWW104" s="219"/>
      <c r="OWX104" s="219"/>
      <c r="OWY104" s="219"/>
      <c r="OWZ104" s="219"/>
      <c r="OXA104" s="219"/>
      <c r="OXB104" s="219"/>
      <c r="OXC104" s="219"/>
      <c r="OXD104" s="219"/>
      <c r="OXE104" s="219"/>
      <c r="OXF104" s="219"/>
      <c r="OXG104" s="219"/>
      <c r="OXH104" s="219"/>
      <c r="OXI104" s="219"/>
      <c r="OXJ104" s="219"/>
      <c r="OXK104" s="219"/>
      <c r="OXL104" s="219"/>
      <c r="OXM104" s="219"/>
      <c r="OXN104" s="219"/>
      <c r="OXO104" s="219"/>
      <c r="OXP104" s="219"/>
      <c r="OXQ104" s="219"/>
      <c r="OXR104" s="219"/>
      <c r="OXS104" s="219"/>
      <c r="OXT104" s="219"/>
      <c r="OXU104" s="219"/>
      <c r="OXV104" s="219"/>
      <c r="OXW104" s="219"/>
      <c r="OXX104" s="219"/>
      <c r="OXY104" s="219"/>
      <c r="OXZ104" s="219"/>
      <c r="OYA104" s="219"/>
      <c r="OYB104" s="219"/>
      <c r="OYC104" s="219"/>
      <c r="OYD104" s="219"/>
      <c r="OYE104" s="219"/>
      <c r="OYF104" s="219"/>
      <c r="OYG104" s="219"/>
      <c r="OYH104" s="219"/>
      <c r="OYI104" s="219"/>
      <c r="OYJ104" s="219"/>
      <c r="OYK104" s="219"/>
      <c r="OYL104" s="219"/>
      <c r="OYM104" s="219"/>
      <c r="OYN104" s="219"/>
      <c r="OYO104" s="219"/>
      <c r="OYP104" s="219"/>
      <c r="OYQ104" s="219"/>
      <c r="OYR104" s="219"/>
      <c r="OYS104" s="219"/>
      <c r="OYT104" s="219"/>
      <c r="OYU104" s="219"/>
      <c r="OYV104" s="219"/>
      <c r="OYW104" s="219"/>
      <c r="OYX104" s="219"/>
      <c r="OYY104" s="219"/>
      <c r="OYZ104" s="219"/>
      <c r="OZA104" s="219"/>
      <c r="OZB104" s="219"/>
      <c r="OZC104" s="219"/>
      <c r="OZD104" s="219"/>
      <c r="OZE104" s="219"/>
      <c r="OZF104" s="219"/>
      <c r="OZG104" s="219"/>
      <c r="OZH104" s="219"/>
      <c r="OZI104" s="219"/>
      <c r="OZJ104" s="219"/>
      <c r="OZK104" s="219"/>
      <c r="OZL104" s="219"/>
      <c r="OZM104" s="219"/>
      <c r="OZN104" s="219"/>
      <c r="OZO104" s="219"/>
      <c r="OZP104" s="219"/>
      <c r="OZQ104" s="219"/>
      <c r="OZR104" s="219"/>
      <c r="OZS104" s="219"/>
      <c r="OZT104" s="219"/>
      <c r="OZU104" s="219"/>
      <c r="OZV104" s="219"/>
      <c r="OZW104" s="219"/>
      <c r="OZX104" s="219"/>
      <c r="OZY104" s="219"/>
      <c r="OZZ104" s="219"/>
      <c r="PAA104" s="219"/>
      <c r="PAB104" s="219"/>
      <c r="PAC104" s="219"/>
      <c r="PAD104" s="219"/>
      <c r="PAE104" s="219"/>
      <c r="PAF104" s="219"/>
      <c r="PAG104" s="219"/>
      <c r="PAH104" s="219"/>
      <c r="PAI104" s="219"/>
      <c r="PAJ104" s="219"/>
      <c r="PAK104" s="219"/>
      <c r="PAL104" s="219"/>
      <c r="PAM104" s="219"/>
      <c r="PAN104" s="219"/>
      <c r="PAO104" s="219"/>
      <c r="PAP104" s="219"/>
      <c r="PAQ104" s="219"/>
      <c r="PAR104" s="219"/>
      <c r="PAS104" s="219"/>
      <c r="PAT104" s="219"/>
      <c r="PAU104" s="219"/>
      <c r="PAV104" s="219"/>
      <c r="PAW104" s="219"/>
      <c r="PAX104" s="219"/>
      <c r="PAY104" s="219"/>
      <c r="PAZ104" s="219"/>
      <c r="PBA104" s="219"/>
      <c r="PBB104" s="219"/>
      <c r="PBC104" s="219"/>
      <c r="PBD104" s="219"/>
      <c r="PBE104" s="219"/>
      <c r="PBF104" s="219"/>
      <c r="PBG104" s="219"/>
      <c r="PBH104" s="219"/>
      <c r="PBI104" s="219"/>
      <c r="PBJ104" s="219"/>
      <c r="PBK104" s="219"/>
      <c r="PBL104" s="219"/>
      <c r="PBM104" s="219"/>
      <c r="PBN104" s="219"/>
      <c r="PBO104" s="219"/>
      <c r="PBP104" s="219"/>
      <c r="PBQ104" s="219"/>
      <c r="PBR104" s="219"/>
      <c r="PBS104" s="219"/>
      <c r="PBT104" s="219"/>
      <c r="PBU104" s="219"/>
      <c r="PBV104" s="219"/>
      <c r="PBW104" s="219"/>
      <c r="PBX104" s="219"/>
      <c r="PBY104" s="219"/>
      <c r="PBZ104" s="219"/>
      <c r="PCA104" s="219"/>
      <c r="PCB104" s="219"/>
      <c r="PCC104" s="219"/>
      <c r="PCD104" s="219"/>
      <c r="PCE104" s="219"/>
      <c r="PCF104" s="219"/>
      <c r="PCG104" s="219"/>
      <c r="PCH104" s="219"/>
      <c r="PCI104" s="219"/>
      <c r="PCJ104" s="219"/>
      <c r="PCK104" s="219"/>
      <c r="PCL104" s="219"/>
      <c r="PCM104" s="219"/>
      <c r="PCN104" s="219"/>
      <c r="PCO104" s="219"/>
      <c r="PCP104" s="219"/>
      <c r="PCQ104" s="219"/>
      <c r="PCR104" s="219"/>
      <c r="PCS104" s="219"/>
      <c r="PCT104" s="219"/>
      <c r="PCU104" s="219"/>
      <c r="PCV104" s="219"/>
      <c r="PCW104" s="219"/>
      <c r="PCX104" s="219"/>
      <c r="PCY104" s="219"/>
      <c r="PCZ104" s="219"/>
      <c r="PDA104" s="219"/>
      <c r="PDB104" s="219"/>
      <c r="PDC104" s="219"/>
      <c r="PDD104" s="219"/>
      <c r="PDE104" s="219"/>
      <c r="PDF104" s="219"/>
      <c r="PDG104" s="219"/>
      <c r="PDH104" s="219"/>
      <c r="PDI104" s="219"/>
      <c r="PDJ104" s="219"/>
      <c r="PDK104" s="219"/>
      <c r="PDL104" s="219"/>
      <c r="PDM104" s="219"/>
      <c r="PDN104" s="219"/>
      <c r="PDO104" s="219"/>
      <c r="PDP104" s="219"/>
      <c r="PDQ104" s="219"/>
      <c r="PDR104" s="219"/>
      <c r="PDS104" s="219"/>
      <c r="PDT104" s="219"/>
      <c r="PDU104" s="219"/>
      <c r="PDV104" s="219"/>
      <c r="PDW104" s="219"/>
      <c r="PDX104" s="219"/>
      <c r="PDY104" s="219"/>
      <c r="PDZ104" s="219"/>
      <c r="PEA104" s="219"/>
      <c r="PEB104" s="219"/>
      <c r="PEC104" s="219"/>
      <c r="PED104" s="219"/>
      <c r="PEE104" s="219"/>
      <c r="PEF104" s="219"/>
      <c r="PEG104" s="219"/>
      <c r="PEH104" s="219"/>
      <c r="PEI104" s="219"/>
      <c r="PEJ104" s="219"/>
      <c r="PEK104" s="219"/>
      <c r="PEL104" s="219"/>
      <c r="PEM104" s="219"/>
      <c r="PEN104" s="219"/>
      <c r="PEO104" s="219"/>
      <c r="PEP104" s="219"/>
      <c r="PEQ104" s="219"/>
      <c r="PER104" s="219"/>
      <c r="PES104" s="219"/>
      <c r="PET104" s="219"/>
      <c r="PEU104" s="219"/>
      <c r="PEV104" s="219"/>
      <c r="PEW104" s="219"/>
      <c r="PEX104" s="219"/>
      <c r="PEY104" s="219"/>
      <c r="PEZ104" s="219"/>
      <c r="PFA104" s="219"/>
      <c r="PFB104" s="219"/>
      <c r="PFC104" s="219"/>
      <c r="PFD104" s="219"/>
      <c r="PFE104" s="219"/>
      <c r="PFF104" s="219"/>
      <c r="PFG104" s="219"/>
      <c r="PFH104" s="219"/>
      <c r="PFI104" s="219"/>
      <c r="PFJ104" s="219"/>
      <c r="PFK104" s="219"/>
      <c r="PFL104" s="219"/>
      <c r="PFM104" s="219"/>
      <c r="PFN104" s="219"/>
      <c r="PFO104" s="219"/>
      <c r="PFP104" s="219"/>
      <c r="PFQ104" s="219"/>
      <c r="PFR104" s="219"/>
      <c r="PFS104" s="219"/>
      <c r="PFT104" s="219"/>
      <c r="PFU104" s="219"/>
      <c r="PFV104" s="219"/>
      <c r="PFW104" s="219"/>
      <c r="PFX104" s="219"/>
      <c r="PFY104" s="219"/>
      <c r="PFZ104" s="219"/>
      <c r="PGA104" s="219"/>
      <c r="PGB104" s="219"/>
      <c r="PGC104" s="219"/>
      <c r="PGD104" s="219"/>
      <c r="PGE104" s="219"/>
      <c r="PGF104" s="219"/>
      <c r="PGG104" s="219"/>
      <c r="PGH104" s="219"/>
      <c r="PGI104" s="219"/>
      <c r="PGJ104" s="219"/>
      <c r="PGK104" s="219"/>
      <c r="PGL104" s="219"/>
      <c r="PGM104" s="219"/>
      <c r="PGN104" s="219"/>
      <c r="PGO104" s="219"/>
      <c r="PGP104" s="219"/>
      <c r="PGQ104" s="219"/>
      <c r="PGR104" s="219"/>
      <c r="PGS104" s="219"/>
      <c r="PGT104" s="219"/>
      <c r="PGU104" s="219"/>
      <c r="PGV104" s="219"/>
      <c r="PGW104" s="219"/>
      <c r="PGX104" s="219"/>
      <c r="PGY104" s="219"/>
      <c r="PGZ104" s="219"/>
      <c r="PHA104" s="219"/>
      <c r="PHB104" s="219"/>
      <c r="PHC104" s="219"/>
      <c r="PHD104" s="219"/>
      <c r="PHE104" s="219"/>
      <c r="PHF104" s="219"/>
      <c r="PHG104" s="219"/>
      <c r="PHH104" s="219"/>
      <c r="PHI104" s="219"/>
      <c r="PHJ104" s="219"/>
      <c r="PHK104" s="219"/>
      <c r="PHL104" s="219"/>
      <c r="PHM104" s="219"/>
      <c r="PHN104" s="219"/>
      <c r="PHO104" s="219"/>
      <c r="PHP104" s="219"/>
      <c r="PHQ104" s="219"/>
      <c r="PHR104" s="219"/>
      <c r="PHS104" s="219"/>
      <c r="PHT104" s="219"/>
      <c r="PHU104" s="219"/>
      <c r="PHV104" s="219"/>
      <c r="PHW104" s="219"/>
      <c r="PHX104" s="219"/>
      <c r="PHY104" s="219"/>
      <c r="PHZ104" s="219"/>
      <c r="PIA104" s="219"/>
      <c r="PIB104" s="219"/>
      <c r="PIC104" s="219"/>
      <c r="PID104" s="219"/>
      <c r="PIE104" s="219"/>
      <c r="PIF104" s="219"/>
      <c r="PIG104" s="219"/>
      <c r="PIH104" s="219"/>
      <c r="PII104" s="219"/>
      <c r="PIJ104" s="219"/>
      <c r="PIK104" s="219"/>
      <c r="PIL104" s="219"/>
      <c r="PIM104" s="219"/>
      <c r="PIN104" s="219"/>
      <c r="PIO104" s="219"/>
      <c r="PIP104" s="219"/>
      <c r="PIQ104" s="219"/>
      <c r="PIR104" s="219"/>
      <c r="PIS104" s="219"/>
      <c r="PIT104" s="219"/>
      <c r="PIU104" s="219"/>
      <c r="PIV104" s="219"/>
      <c r="PIW104" s="219"/>
      <c r="PIX104" s="219"/>
      <c r="PIY104" s="219"/>
      <c r="PIZ104" s="219"/>
      <c r="PJA104" s="219"/>
      <c r="PJB104" s="219"/>
      <c r="PJC104" s="219"/>
      <c r="PJD104" s="219"/>
      <c r="PJE104" s="219"/>
      <c r="PJF104" s="219"/>
      <c r="PJG104" s="219"/>
      <c r="PJH104" s="219"/>
      <c r="PJI104" s="219"/>
      <c r="PJJ104" s="219"/>
      <c r="PJK104" s="219"/>
      <c r="PJL104" s="219"/>
      <c r="PJM104" s="219"/>
      <c r="PJN104" s="219"/>
      <c r="PJO104" s="219"/>
      <c r="PJP104" s="219"/>
      <c r="PJQ104" s="219"/>
      <c r="PJR104" s="219"/>
      <c r="PJS104" s="219"/>
      <c r="PJT104" s="219"/>
      <c r="PJU104" s="219"/>
      <c r="PJV104" s="219"/>
      <c r="PJW104" s="219"/>
      <c r="PJX104" s="219"/>
      <c r="PJY104" s="219"/>
      <c r="PJZ104" s="219"/>
      <c r="PKA104" s="219"/>
      <c r="PKB104" s="219"/>
      <c r="PKC104" s="219"/>
      <c r="PKD104" s="219"/>
      <c r="PKE104" s="219"/>
      <c r="PKF104" s="219"/>
      <c r="PKG104" s="219"/>
      <c r="PKH104" s="219"/>
      <c r="PKI104" s="219"/>
      <c r="PKJ104" s="219"/>
      <c r="PKK104" s="219"/>
      <c r="PKL104" s="219"/>
      <c r="PKM104" s="219"/>
      <c r="PKN104" s="219"/>
      <c r="PKO104" s="219"/>
      <c r="PKP104" s="219"/>
      <c r="PKQ104" s="219"/>
      <c r="PKR104" s="219"/>
      <c r="PKS104" s="219"/>
      <c r="PKT104" s="219"/>
      <c r="PKU104" s="219"/>
      <c r="PKV104" s="219"/>
      <c r="PKW104" s="219"/>
      <c r="PKX104" s="219"/>
      <c r="PKY104" s="219"/>
      <c r="PKZ104" s="219"/>
      <c r="PLA104" s="219"/>
      <c r="PLB104" s="219"/>
      <c r="PLC104" s="219"/>
      <c r="PLD104" s="219"/>
      <c r="PLE104" s="219"/>
      <c r="PLF104" s="219"/>
      <c r="PLG104" s="219"/>
      <c r="PLH104" s="219"/>
      <c r="PLI104" s="219"/>
      <c r="PLJ104" s="219"/>
      <c r="PLK104" s="219"/>
      <c r="PLL104" s="219"/>
      <c r="PLM104" s="219"/>
      <c r="PLN104" s="219"/>
      <c r="PLO104" s="219"/>
      <c r="PLP104" s="219"/>
      <c r="PLQ104" s="219"/>
      <c r="PLR104" s="219"/>
      <c r="PLS104" s="219"/>
      <c r="PLT104" s="219"/>
      <c r="PLU104" s="219"/>
      <c r="PLV104" s="219"/>
      <c r="PLW104" s="219"/>
      <c r="PLX104" s="219"/>
      <c r="PLY104" s="219"/>
      <c r="PLZ104" s="219"/>
      <c r="PMA104" s="219"/>
      <c r="PMB104" s="219"/>
      <c r="PMC104" s="219"/>
      <c r="PMD104" s="219"/>
      <c r="PME104" s="219"/>
      <c r="PMF104" s="219"/>
      <c r="PMG104" s="219"/>
      <c r="PMH104" s="219"/>
      <c r="PMI104" s="219"/>
      <c r="PMJ104" s="219"/>
      <c r="PMK104" s="219"/>
      <c r="PML104" s="219"/>
      <c r="PMM104" s="219"/>
      <c r="PMN104" s="219"/>
      <c r="PMO104" s="219"/>
      <c r="PMP104" s="219"/>
      <c r="PMQ104" s="219"/>
      <c r="PMR104" s="219"/>
      <c r="PMS104" s="219"/>
      <c r="PMT104" s="219"/>
      <c r="PMU104" s="219"/>
      <c r="PMV104" s="219"/>
      <c r="PMW104" s="219"/>
      <c r="PMX104" s="219"/>
      <c r="PMY104" s="219"/>
      <c r="PMZ104" s="219"/>
      <c r="PNA104" s="219"/>
      <c r="PNB104" s="219"/>
      <c r="PNC104" s="219"/>
      <c r="PND104" s="219"/>
      <c r="PNE104" s="219"/>
      <c r="PNF104" s="219"/>
      <c r="PNG104" s="219"/>
      <c r="PNH104" s="219"/>
      <c r="PNI104" s="219"/>
      <c r="PNJ104" s="219"/>
      <c r="PNK104" s="219"/>
      <c r="PNL104" s="219"/>
      <c r="PNM104" s="219"/>
      <c r="PNN104" s="219"/>
      <c r="PNO104" s="219"/>
      <c r="PNP104" s="219"/>
      <c r="PNQ104" s="219"/>
      <c r="PNR104" s="219"/>
      <c r="PNS104" s="219"/>
      <c r="PNT104" s="219"/>
      <c r="PNU104" s="219"/>
      <c r="PNV104" s="219"/>
      <c r="PNW104" s="219"/>
      <c r="PNX104" s="219"/>
      <c r="PNY104" s="219"/>
      <c r="PNZ104" s="219"/>
      <c r="POA104" s="219"/>
      <c r="POB104" s="219"/>
      <c r="POC104" s="219"/>
      <c r="POD104" s="219"/>
      <c r="POE104" s="219"/>
      <c r="POF104" s="219"/>
      <c r="POG104" s="219"/>
      <c r="POH104" s="219"/>
      <c r="POI104" s="219"/>
      <c r="POJ104" s="219"/>
      <c r="POK104" s="219"/>
      <c r="POL104" s="219"/>
      <c r="POM104" s="219"/>
      <c r="PON104" s="219"/>
      <c r="POO104" s="219"/>
      <c r="POP104" s="219"/>
      <c r="POQ104" s="219"/>
      <c r="POR104" s="219"/>
      <c r="POS104" s="219"/>
      <c r="POT104" s="219"/>
      <c r="POU104" s="219"/>
      <c r="POV104" s="219"/>
      <c r="POW104" s="219"/>
      <c r="POX104" s="219"/>
      <c r="POY104" s="219"/>
      <c r="POZ104" s="219"/>
      <c r="PPA104" s="219"/>
      <c r="PPB104" s="219"/>
      <c r="PPC104" s="219"/>
      <c r="PPD104" s="219"/>
      <c r="PPE104" s="219"/>
      <c r="PPF104" s="219"/>
      <c r="PPG104" s="219"/>
      <c r="PPH104" s="219"/>
      <c r="PPI104" s="219"/>
      <c r="PPJ104" s="219"/>
      <c r="PPK104" s="219"/>
      <c r="PPL104" s="219"/>
      <c r="PPM104" s="219"/>
      <c r="PPN104" s="219"/>
      <c r="PPO104" s="219"/>
      <c r="PPP104" s="219"/>
      <c r="PPQ104" s="219"/>
      <c r="PPR104" s="219"/>
      <c r="PPS104" s="219"/>
      <c r="PPT104" s="219"/>
      <c r="PPU104" s="219"/>
      <c r="PPV104" s="219"/>
      <c r="PPW104" s="219"/>
      <c r="PPX104" s="219"/>
      <c r="PPY104" s="219"/>
      <c r="PPZ104" s="219"/>
      <c r="PQA104" s="219"/>
      <c r="PQB104" s="219"/>
      <c r="PQC104" s="219"/>
      <c r="PQD104" s="219"/>
      <c r="PQE104" s="219"/>
      <c r="PQF104" s="219"/>
      <c r="PQG104" s="219"/>
      <c r="PQH104" s="219"/>
      <c r="PQI104" s="219"/>
      <c r="PQJ104" s="219"/>
      <c r="PQK104" s="219"/>
      <c r="PQL104" s="219"/>
      <c r="PQM104" s="219"/>
      <c r="PQN104" s="219"/>
      <c r="PQO104" s="219"/>
      <c r="PQP104" s="219"/>
      <c r="PQQ104" s="219"/>
      <c r="PQR104" s="219"/>
      <c r="PQS104" s="219"/>
      <c r="PQT104" s="219"/>
      <c r="PQU104" s="219"/>
      <c r="PQV104" s="219"/>
      <c r="PQW104" s="219"/>
      <c r="PQX104" s="219"/>
      <c r="PQY104" s="219"/>
      <c r="PQZ104" s="219"/>
      <c r="PRA104" s="219"/>
      <c r="PRB104" s="219"/>
      <c r="PRC104" s="219"/>
      <c r="PRD104" s="219"/>
      <c r="PRE104" s="219"/>
      <c r="PRF104" s="219"/>
      <c r="PRG104" s="219"/>
      <c r="PRH104" s="219"/>
      <c r="PRI104" s="219"/>
      <c r="PRJ104" s="219"/>
      <c r="PRK104" s="219"/>
      <c r="PRL104" s="219"/>
      <c r="PRM104" s="219"/>
      <c r="PRN104" s="219"/>
      <c r="PRO104" s="219"/>
      <c r="PRP104" s="219"/>
      <c r="PRQ104" s="219"/>
      <c r="PRR104" s="219"/>
      <c r="PRS104" s="219"/>
      <c r="PRT104" s="219"/>
      <c r="PRU104" s="219"/>
      <c r="PRV104" s="219"/>
      <c r="PRW104" s="219"/>
      <c r="PRX104" s="219"/>
      <c r="PRY104" s="219"/>
      <c r="PRZ104" s="219"/>
      <c r="PSA104" s="219"/>
      <c r="PSB104" s="219"/>
      <c r="PSC104" s="219"/>
      <c r="PSD104" s="219"/>
      <c r="PSE104" s="219"/>
      <c r="PSF104" s="219"/>
      <c r="PSG104" s="219"/>
      <c r="PSH104" s="219"/>
      <c r="PSI104" s="219"/>
      <c r="PSJ104" s="219"/>
      <c r="PSK104" s="219"/>
      <c r="PSL104" s="219"/>
      <c r="PSM104" s="219"/>
      <c r="PSN104" s="219"/>
      <c r="PSO104" s="219"/>
      <c r="PSP104" s="219"/>
      <c r="PSQ104" s="219"/>
      <c r="PSR104" s="219"/>
      <c r="PSS104" s="219"/>
      <c r="PST104" s="219"/>
      <c r="PSU104" s="219"/>
      <c r="PSV104" s="219"/>
      <c r="PSW104" s="219"/>
      <c r="PSX104" s="219"/>
      <c r="PSY104" s="219"/>
      <c r="PSZ104" s="219"/>
      <c r="PTA104" s="219"/>
      <c r="PTB104" s="219"/>
      <c r="PTC104" s="219"/>
      <c r="PTD104" s="219"/>
      <c r="PTE104" s="219"/>
      <c r="PTF104" s="219"/>
      <c r="PTG104" s="219"/>
      <c r="PTH104" s="219"/>
      <c r="PTI104" s="219"/>
      <c r="PTJ104" s="219"/>
      <c r="PTK104" s="219"/>
      <c r="PTL104" s="219"/>
      <c r="PTM104" s="219"/>
      <c r="PTN104" s="219"/>
      <c r="PTO104" s="219"/>
      <c r="PTP104" s="219"/>
      <c r="PTQ104" s="219"/>
      <c r="PTR104" s="219"/>
      <c r="PTS104" s="219"/>
      <c r="PTT104" s="219"/>
      <c r="PTU104" s="219"/>
      <c r="PTV104" s="219"/>
      <c r="PTW104" s="219"/>
      <c r="PTX104" s="219"/>
      <c r="PTY104" s="219"/>
      <c r="PTZ104" s="219"/>
      <c r="PUA104" s="219"/>
      <c r="PUB104" s="219"/>
      <c r="PUC104" s="219"/>
      <c r="PUD104" s="219"/>
      <c r="PUE104" s="219"/>
      <c r="PUF104" s="219"/>
      <c r="PUG104" s="219"/>
      <c r="PUH104" s="219"/>
      <c r="PUI104" s="219"/>
      <c r="PUJ104" s="219"/>
      <c r="PUK104" s="219"/>
      <c r="PUL104" s="219"/>
      <c r="PUM104" s="219"/>
      <c r="PUN104" s="219"/>
      <c r="PUO104" s="219"/>
      <c r="PUP104" s="219"/>
      <c r="PUQ104" s="219"/>
      <c r="PUR104" s="219"/>
      <c r="PUS104" s="219"/>
      <c r="PUT104" s="219"/>
      <c r="PUU104" s="219"/>
      <c r="PUV104" s="219"/>
      <c r="PUW104" s="219"/>
      <c r="PUX104" s="219"/>
      <c r="PUY104" s="219"/>
      <c r="PUZ104" s="219"/>
      <c r="PVA104" s="219"/>
      <c r="PVB104" s="219"/>
      <c r="PVC104" s="219"/>
      <c r="PVD104" s="219"/>
      <c r="PVE104" s="219"/>
      <c r="PVF104" s="219"/>
      <c r="PVG104" s="219"/>
      <c r="PVH104" s="219"/>
      <c r="PVI104" s="219"/>
      <c r="PVJ104" s="219"/>
      <c r="PVK104" s="219"/>
      <c r="PVL104" s="219"/>
      <c r="PVM104" s="219"/>
      <c r="PVN104" s="219"/>
      <c r="PVO104" s="219"/>
      <c r="PVP104" s="219"/>
      <c r="PVQ104" s="219"/>
      <c r="PVR104" s="219"/>
      <c r="PVS104" s="219"/>
      <c r="PVT104" s="219"/>
      <c r="PVU104" s="219"/>
      <c r="PVV104" s="219"/>
      <c r="PVW104" s="219"/>
      <c r="PVX104" s="219"/>
      <c r="PVY104" s="219"/>
      <c r="PVZ104" s="219"/>
      <c r="PWA104" s="219"/>
      <c r="PWB104" s="219"/>
      <c r="PWC104" s="219"/>
      <c r="PWD104" s="219"/>
      <c r="PWE104" s="219"/>
      <c r="PWF104" s="219"/>
      <c r="PWG104" s="219"/>
      <c r="PWH104" s="219"/>
      <c r="PWI104" s="219"/>
      <c r="PWJ104" s="219"/>
      <c r="PWK104" s="219"/>
      <c r="PWL104" s="219"/>
      <c r="PWM104" s="219"/>
      <c r="PWN104" s="219"/>
      <c r="PWO104" s="219"/>
      <c r="PWP104" s="219"/>
      <c r="PWQ104" s="219"/>
      <c r="PWR104" s="219"/>
      <c r="PWS104" s="219"/>
      <c r="PWT104" s="219"/>
      <c r="PWU104" s="219"/>
      <c r="PWV104" s="219"/>
      <c r="PWW104" s="219"/>
      <c r="PWX104" s="219"/>
      <c r="PWY104" s="219"/>
      <c r="PWZ104" s="219"/>
      <c r="PXA104" s="219"/>
      <c r="PXB104" s="219"/>
      <c r="PXC104" s="219"/>
      <c r="PXD104" s="219"/>
      <c r="PXE104" s="219"/>
      <c r="PXF104" s="219"/>
      <c r="PXG104" s="219"/>
      <c r="PXH104" s="219"/>
      <c r="PXI104" s="219"/>
      <c r="PXJ104" s="219"/>
      <c r="PXK104" s="219"/>
      <c r="PXL104" s="219"/>
      <c r="PXM104" s="219"/>
      <c r="PXN104" s="219"/>
      <c r="PXO104" s="219"/>
      <c r="PXP104" s="219"/>
      <c r="PXQ104" s="219"/>
      <c r="PXR104" s="219"/>
      <c r="PXS104" s="219"/>
      <c r="PXT104" s="219"/>
      <c r="PXU104" s="219"/>
      <c r="PXV104" s="219"/>
      <c r="PXW104" s="219"/>
      <c r="PXX104" s="219"/>
      <c r="PXY104" s="219"/>
      <c r="PXZ104" s="219"/>
      <c r="PYA104" s="219"/>
      <c r="PYB104" s="219"/>
      <c r="PYC104" s="219"/>
      <c r="PYD104" s="219"/>
      <c r="PYE104" s="219"/>
      <c r="PYF104" s="219"/>
      <c r="PYG104" s="219"/>
      <c r="PYH104" s="219"/>
      <c r="PYI104" s="219"/>
      <c r="PYJ104" s="219"/>
      <c r="PYK104" s="219"/>
      <c r="PYL104" s="219"/>
      <c r="PYM104" s="219"/>
      <c r="PYN104" s="219"/>
      <c r="PYO104" s="219"/>
      <c r="PYP104" s="219"/>
      <c r="PYQ104" s="219"/>
      <c r="PYR104" s="219"/>
      <c r="PYS104" s="219"/>
      <c r="PYT104" s="219"/>
      <c r="PYU104" s="219"/>
      <c r="PYV104" s="219"/>
      <c r="PYW104" s="219"/>
      <c r="PYX104" s="219"/>
      <c r="PYY104" s="219"/>
      <c r="PYZ104" s="219"/>
      <c r="PZA104" s="219"/>
      <c r="PZB104" s="219"/>
      <c r="PZC104" s="219"/>
      <c r="PZD104" s="219"/>
      <c r="PZE104" s="219"/>
      <c r="PZF104" s="219"/>
      <c r="PZG104" s="219"/>
      <c r="PZH104" s="219"/>
      <c r="PZI104" s="219"/>
      <c r="PZJ104" s="219"/>
      <c r="PZK104" s="219"/>
      <c r="PZL104" s="219"/>
      <c r="PZM104" s="219"/>
      <c r="PZN104" s="219"/>
      <c r="PZO104" s="219"/>
      <c r="PZP104" s="219"/>
      <c r="PZQ104" s="219"/>
      <c r="PZR104" s="219"/>
      <c r="PZS104" s="219"/>
      <c r="PZT104" s="219"/>
      <c r="PZU104" s="219"/>
      <c r="PZV104" s="219"/>
      <c r="PZW104" s="219"/>
      <c r="PZX104" s="219"/>
      <c r="PZY104" s="219"/>
      <c r="PZZ104" s="219"/>
      <c r="QAA104" s="219"/>
      <c r="QAB104" s="219"/>
      <c r="QAC104" s="219"/>
      <c r="QAD104" s="219"/>
      <c r="QAE104" s="219"/>
      <c r="QAF104" s="219"/>
      <c r="QAG104" s="219"/>
      <c r="QAH104" s="219"/>
      <c r="QAI104" s="219"/>
      <c r="QAJ104" s="219"/>
      <c r="QAK104" s="219"/>
      <c r="QAL104" s="219"/>
      <c r="QAM104" s="219"/>
      <c r="QAN104" s="219"/>
      <c r="QAO104" s="219"/>
      <c r="QAP104" s="219"/>
      <c r="QAQ104" s="219"/>
      <c r="QAR104" s="219"/>
      <c r="QAS104" s="219"/>
      <c r="QAT104" s="219"/>
      <c r="QAU104" s="219"/>
      <c r="QAV104" s="219"/>
      <c r="QAW104" s="219"/>
      <c r="QAX104" s="219"/>
      <c r="QAY104" s="219"/>
      <c r="QAZ104" s="219"/>
      <c r="QBA104" s="219"/>
      <c r="QBB104" s="219"/>
      <c r="QBC104" s="219"/>
      <c r="QBD104" s="219"/>
      <c r="QBE104" s="219"/>
      <c r="QBF104" s="219"/>
      <c r="QBG104" s="219"/>
      <c r="QBH104" s="219"/>
      <c r="QBI104" s="219"/>
      <c r="QBJ104" s="219"/>
      <c r="QBK104" s="219"/>
      <c r="QBL104" s="219"/>
      <c r="QBM104" s="219"/>
      <c r="QBN104" s="219"/>
      <c r="QBO104" s="219"/>
      <c r="QBP104" s="219"/>
      <c r="QBQ104" s="219"/>
      <c r="QBR104" s="219"/>
      <c r="QBS104" s="219"/>
      <c r="QBT104" s="219"/>
      <c r="QBU104" s="219"/>
      <c r="QBV104" s="219"/>
      <c r="QBW104" s="219"/>
      <c r="QBX104" s="219"/>
      <c r="QBY104" s="219"/>
      <c r="QBZ104" s="219"/>
      <c r="QCA104" s="219"/>
      <c r="QCB104" s="219"/>
      <c r="QCC104" s="219"/>
      <c r="QCD104" s="219"/>
      <c r="QCE104" s="219"/>
      <c r="QCF104" s="219"/>
      <c r="QCG104" s="219"/>
      <c r="QCH104" s="219"/>
      <c r="QCI104" s="219"/>
      <c r="QCJ104" s="219"/>
      <c r="QCK104" s="219"/>
      <c r="QCL104" s="219"/>
      <c r="QCM104" s="219"/>
      <c r="QCN104" s="219"/>
      <c r="QCO104" s="219"/>
      <c r="QCP104" s="219"/>
      <c r="QCQ104" s="219"/>
      <c r="QCR104" s="219"/>
      <c r="QCS104" s="219"/>
      <c r="QCT104" s="219"/>
      <c r="QCU104" s="219"/>
      <c r="QCV104" s="219"/>
      <c r="QCW104" s="219"/>
      <c r="QCX104" s="219"/>
      <c r="QCY104" s="219"/>
      <c r="QCZ104" s="219"/>
      <c r="QDA104" s="219"/>
      <c r="QDB104" s="219"/>
      <c r="QDC104" s="219"/>
      <c r="QDD104" s="219"/>
      <c r="QDE104" s="219"/>
      <c r="QDF104" s="219"/>
      <c r="QDG104" s="219"/>
      <c r="QDH104" s="219"/>
      <c r="QDI104" s="219"/>
      <c r="QDJ104" s="219"/>
      <c r="QDK104" s="219"/>
      <c r="QDL104" s="219"/>
      <c r="QDM104" s="219"/>
      <c r="QDN104" s="219"/>
      <c r="QDO104" s="219"/>
      <c r="QDP104" s="219"/>
      <c r="QDQ104" s="219"/>
      <c r="QDR104" s="219"/>
      <c r="QDS104" s="219"/>
      <c r="QDT104" s="219"/>
      <c r="QDU104" s="219"/>
      <c r="QDV104" s="219"/>
      <c r="QDW104" s="219"/>
      <c r="QDX104" s="219"/>
      <c r="QDY104" s="219"/>
      <c r="QDZ104" s="219"/>
      <c r="QEA104" s="219"/>
      <c r="QEB104" s="219"/>
      <c r="QEC104" s="219"/>
      <c r="QED104" s="219"/>
      <c r="QEE104" s="219"/>
      <c r="QEF104" s="219"/>
      <c r="QEG104" s="219"/>
      <c r="QEH104" s="219"/>
      <c r="QEI104" s="219"/>
      <c r="QEJ104" s="219"/>
      <c r="QEK104" s="219"/>
      <c r="QEL104" s="219"/>
      <c r="QEM104" s="219"/>
      <c r="QEN104" s="219"/>
      <c r="QEO104" s="219"/>
      <c r="QEP104" s="219"/>
      <c r="QEQ104" s="219"/>
      <c r="QER104" s="219"/>
      <c r="QES104" s="219"/>
      <c r="QET104" s="219"/>
      <c r="QEU104" s="219"/>
      <c r="QEV104" s="219"/>
      <c r="QEW104" s="219"/>
      <c r="QEX104" s="219"/>
      <c r="QEY104" s="219"/>
      <c r="QEZ104" s="219"/>
      <c r="QFA104" s="219"/>
      <c r="QFB104" s="219"/>
      <c r="QFC104" s="219"/>
      <c r="QFD104" s="219"/>
      <c r="QFE104" s="219"/>
      <c r="QFF104" s="219"/>
      <c r="QFG104" s="219"/>
      <c r="QFH104" s="219"/>
      <c r="QFI104" s="219"/>
      <c r="QFJ104" s="219"/>
      <c r="QFK104" s="219"/>
      <c r="QFL104" s="219"/>
      <c r="QFM104" s="219"/>
      <c r="QFN104" s="219"/>
      <c r="QFO104" s="219"/>
      <c r="QFP104" s="219"/>
      <c r="QFQ104" s="219"/>
      <c r="QFR104" s="219"/>
      <c r="QFS104" s="219"/>
      <c r="QFT104" s="219"/>
      <c r="QFU104" s="219"/>
      <c r="QFV104" s="219"/>
      <c r="QFW104" s="219"/>
      <c r="QFX104" s="219"/>
      <c r="QFY104" s="219"/>
      <c r="QFZ104" s="219"/>
      <c r="QGA104" s="219"/>
      <c r="QGB104" s="219"/>
      <c r="QGC104" s="219"/>
      <c r="QGD104" s="219"/>
      <c r="QGE104" s="219"/>
      <c r="QGF104" s="219"/>
      <c r="QGG104" s="219"/>
      <c r="QGH104" s="219"/>
      <c r="QGI104" s="219"/>
      <c r="QGJ104" s="219"/>
      <c r="QGK104" s="219"/>
      <c r="QGL104" s="219"/>
      <c r="QGM104" s="219"/>
      <c r="QGN104" s="219"/>
      <c r="QGO104" s="219"/>
      <c r="QGP104" s="219"/>
      <c r="QGQ104" s="219"/>
      <c r="QGR104" s="219"/>
      <c r="QGS104" s="219"/>
      <c r="QGT104" s="219"/>
      <c r="QGU104" s="219"/>
      <c r="QGV104" s="219"/>
      <c r="QGW104" s="219"/>
      <c r="QGX104" s="219"/>
      <c r="QGY104" s="219"/>
      <c r="QGZ104" s="219"/>
      <c r="QHA104" s="219"/>
      <c r="QHB104" s="219"/>
      <c r="QHC104" s="219"/>
      <c r="QHD104" s="219"/>
      <c r="QHE104" s="219"/>
      <c r="QHF104" s="219"/>
      <c r="QHG104" s="219"/>
      <c r="QHH104" s="219"/>
      <c r="QHI104" s="219"/>
      <c r="QHJ104" s="219"/>
      <c r="QHK104" s="219"/>
      <c r="QHL104" s="219"/>
      <c r="QHM104" s="219"/>
      <c r="QHN104" s="219"/>
      <c r="QHO104" s="219"/>
      <c r="QHP104" s="219"/>
      <c r="QHQ104" s="219"/>
      <c r="QHR104" s="219"/>
      <c r="QHS104" s="219"/>
      <c r="QHT104" s="219"/>
      <c r="QHU104" s="219"/>
      <c r="QHV104" s="219"/>
      <c r="QHW104" s="219"/>
      <c r="QHX104" s="219"/>
      <c r="QHY104" s="219"/>
      <c r="QHZ104" s="219"/>
      <c r="QIA104" s="219"/>
      <c r="QIB104" s="219"/>
      <c r="QIC104" s="219"/>
      <c r="QID104" s="219"/>
      <c r="QIE104" s="219"/>
      <c r="QIF104" s="219"/>
      <c r="QIG104" s="219"/>
      <c r="QIH104" s="219"/>
      <c r="QII104" s="219"/>
      <c r="QIJ104" s="219"/>
      <c r="QIK104" s="219"/>
      <c r="QIL104" s="219"/>
      <c r="QIM104" s="219"/>
      <c r="QIN104" s="219"/>
      <c r="QIO104" s="219"/>
      <c r="QIP104" s="219"/>
      <c r="QIQ104" s="219"/>
      <c r="QIR104" s="219"/>
      <c r="QIS104" s="219"/>
      <c r="QIT104" s="219"/>
      <c r="QIU104" s="219"/>
      <c r="QIV104" s="219"/>
      <c r="QIW104" s="219"/>
      <c r="QIX104" s="219"/>
      <c r="QIY104" s="219"/>
      <c r="QIZ104" s="219"/>
      <c r="QJA104" s="219"/>
      <c r="QJB104" s="219"/>
      <c r="QJC104" s="219"/>
      <c r="QJD104" s="219"/>
      <c r="QJE104" s="219"/>
      <c r="QJF104" s="219"/>
      <c r="QJG104" s="219"/>
      <c r="QJH104" s="219"/>
      <c r="QJI104" s="219"/>
      <c r="QJJ104" s="219"/>
      <c r="QJK104" s="219"/>
      <c r="QJL104" s="219"/>
      <c r="QJM104" s="219"/>
      <c r="QJN104" s="219"/>
      <c r="QJO104" s="219"/>
      <c r="QJP104" s="219"/>
      <c r="QJQ104" s="219"/>
      <c r="QJR104" s="219"/>
      <c r="QJS104" s="219"/>
      <c r="QJT104" s="219"/>
      <c r="QJU104" s="219"/>
      <c r="QJV104" s="219"/>
      <c r="QJW104" s="219"/>
      <c r="QJX104" s="219"/>
      <c r="QJY104" s="219"/>
      <c r="QJZ104" s="219"/>
      <c r="QKA104" s="219"/>
      <c r="QKB104" s="219"/>
      <c r="QKC104" s="219"/>
      <c r="QKD104" s="219"/>
      <c r="QKE104" s="219"/>
      <c r="QKF104" s="219"/>
      <c r="QKG104" s="219"/>
      <c r="QKH104" s="219"/>
      <c r="QKI104" s="219"/>
      <c r="QKJ104" s="219"/>
      <c r="QKK104" s="219"/>
      <c r="QKL104" s="219"/>
      <c r="QKM104" s="219"/>
      <c r="QKN104" s="219"/>
      <c r="QKO104" s="219"/>
      <c r="QKP104" s="219"/>
      <c r="QKQ104" s="219"/>
      <c r="QKR104" s="219"/>
      <c r="QKS104" s="219"/>
      <c r="QKT104" s="219"/>
      <c r="QKU104" s="219"/>
      <c r="QKV104" s="219"/>
      <c r="QKW104" s="219"/>
      <c r="QKX104" s="219"/>
      <c r="QKY104" s="219"/>
      <c r="QKZ104" s="219"/>
      <c r="QLA104" s="219"/>
      <c r="QLB104" s="219"/>
      <c r="QLC104" s="219"/>
      <c r="QLD104" s="219"/>
      <c r="QLE104" s="219"/>
      <c r="QLF104" s="219"/>
      <c r="QLG104" s="219"/>
      <c r="QLH104" s="219"/>
      <c r="QLI104" s="219"/>
      <c r="QLJ104" s="219"/>
      <c r="QLK104" s="219"/>
      <c r="QLL104" s="219"/>
      <c r="QLM104" s="219"/>
      <c r="QLN104" s="219"/>
      <c r="QLO104" s="219"/>
      <c r="QLP104" s="219"/>
      <c r="QLQ104" s="219"/>
      <c r="QLR104" s="219"/>
      <c r="QLS104" s="219"/>
      <c r="QLT104" s="219"/>
      <c r="QLU104" s="219"/>
      <c r="QLV104" s="219"/>
      <c r="QLW104" s="219"/>
      <c r="QLX104" s="219"/>
      <c r="QLY104" s="219"/>
      <c r="QLZ104" s="219"/>
      <c r="QMA104" s="219"/>
      <c r="QMB104" s="219"/>
      <c r="QMC104" s="219"/>
      <c r="QMD104" s="219"/>
      <c r="QME104" s="219"/>
      <c r="QMF104" s="219"/>
      <c r="QMG104" s="219"/>
      <c r="QMH104" s="219"/>
      <c r="QMI104" s="219"/>
      <c r="QMJ104" s="219"/>
      <c r="QMK104" s="219"/>
      <c r="QML104" s="219"/>
      <c r="QMM104" s="219"/>
      <c r="QMN104" s="219"/>
      <c r="QMO104" s="219"/>
      <c r="QMP104" s="219"/>
      <c r="QMQ104" s="219"/>
      <c r="QMR104" s="219"/>
      <c r="QMS104" s="219"/>
      <c r="QMT104" s="219"/>
      <c r="QMU104" s="219"/>
      <c r="QMV104" s="219"/>
      <c r="QMW104" s="219"/>
      <c r="QMX104" s="219"/>
      <c r="QMY104" s="219"/>
      <c r="QMZ104" s="219"/>
      <c r="QNA104" s="219"/>
      <c r="QNB104" s="219"/>
      <c r="QNC104" s="219"/>
      <c r="QND104" s="219"/>
      <c r="QNE104" s="219"/>
      <c r="QNF104" s="219"/>
      <c r="QNG104" s="219"/>
      <c r="QNH104" s="219"/>
      <c r="QNI104" s="219"/>
      <c r="QNJ104" s="219"/>
      <c r="QNK104" s="219"/>
      <c r="QNL104" s="219"/>
      <c r="QNM104" s="219"/>
      <c r="QNN104" s="219"/>
      <c r="QNO104" s="219"/>
      <c r="QNP104" s="219"/>
      <c r="QNQ104" s="219"/>
      <c r="QNR104" s="219"/>
      <c r="QNS104" s="219"/>
      <c r="QNT104" s="219"/>
      <c r="QNU104" s="219"/>
      <c r="QNV104" s="219"/>
      <c r="QNW104" s="219"/>
      <c r="QNX104" s="219"/>
      <c r="QNY104" s="219"/>
      <c r="QNZ104" s="219"/>
      <c r="QOA104" s="219"/>
      <c r="QOB104" s="219"/>
      <c r="QOC104" s="219"/>
      <c r="QOD104" s="219"/>
      <c r="QOE104" s="219"/>
      <c r="QOF104" s="219"/>
      <c r="QOG104" s="219"/>
      <c r="QOH104" s="219"/>
      <c r="QOI104" s="219"/>
      <c r="QOJ104" s="219"/>
      <c r="QOK104" s="219"/>
      <c r="QOL104" s="219"/>
      <c r="QOM104" s="219"/>
      <c r="QON104" s="219"/>
      <c r="QOO104" s="219"/>
      <c r="QOP104" s="219"/>
      <c r="QOQ104" s="219"/>
      <c r="QOR104" s="219"/>
      <c r="QOS104" s="219"/>
      <c r="QOT104" s="219"/>
      <c r="QOU104" s="219"/>
      <c r="QOV104" s="219"/>
      <c r="QOW104" s="219"/>
      <c r="QOX104" s="219"/>
      <c r="QOY104" s="219"/>
      <c r="QOZ104" s="219"/>
      <c r="QPA104" s="219"/>
      <c r="QPB104" s="219"/>
      <c r="QPC104" s="219"/>
      <c r="QPD104" s="219"/>
      <c r="QPE104" s="219"/>
      <c r="QPF104" s="219"/>
      <c r="QPG104" s="219"/>
      <c r="QPH104" s="219"/>
      <c r="QPI104" s="219"/>
      <c r="QPJ104" s="219"/>
      <c r="QPK104" s="219"/>
      <c r="QPL104" s="219"/>
      <c r="QPM104" s="219"/>
      <c r="QPN104" s="219"/>
      <c r="QPO104" s="219"/>
      <c r="QPP104" s="219"/>
      <c r="QPQ104" s="219"/>
      <c r="QPR104" s="219"/>
      <c r="QPS104" s="219"/>
      <c r="QPT104" s="219"/>
      <c r="QPU104" s="219"/>
      <c r="QPV104" s="219"/>
      <c r="QPW104" s="219"/>
      <c r="QPX104" s="219"/>
      <c r="QPY104" s="219"/>
      <c r="QPZ104" s="219"/>
      <c r="QQA104" s="219"/>
      <c r="QQB104" s="219"/>
      <c r="QQC104" s="219"/>
      <c r="QQD104" s="219"/>
      <c r="QQE104" s="219"/>
      <c r="QQF104" s="219"/>
      <c r="QQG104" s="219"/>
      <c r="QQH104" s="219"/>
      <c r="QQI104" s="219"/>
      <c r="QQJ104" s="219"/>
      <c r="QQK104" s="219"/>
      <c r="QQL104" s="219"/>
      <c r="QQM104" s="219"/>
      <c r="QQN104" s="219"/>
      <c r="QQO104" s="219"/>
      <c r="QQP104" s="219"/>
      <c r="QQQ104" s="219"/>
      <c r="QQR104" s="219"/>
      <c r="QQS104" s="219"/>
      <c r="QQT104" s="219"/>
      <c r="QQU104" s="219"/>
      <c r="QQV104" s="219"/>
      <c r="QQW104" s="219"/>
      <c r="QQX104" s="219"/>
      <c r="QQY104" s="219"/>
      <c r="QQZ104" s="219"/>
      <c r="QRA104" s="219"/>
      <c r="QRB104" s="219"/>
      <c r="QRC104" s="219"/>
      <c r="QRD104" s="219"/>
      <c r="QRE104" s="219"/>
      <c r="QRF104" s="219"/>
      <c r="QRG104" s="219"/>
      <c r="QRH104" s="219"/>
      <c r="QRI104" s="219"/>
      <c r="QRJ104" s="219"/>
      <c r="QRK104" s="219"/>
      <c r="QRL104" s="219"/>
      <c r="QRM104" s="219"/>
      <c r="QRN104" s="219"/>
      <c r="QRO104" s="219"/>
      <c r="QRP104" s="219"/>
      <c r="QRQ104" s="219"/>
      <c r="QRR104" s="219"/>
      <c r="QRS104" s="219"/>
      <c r="QRT104" s="219"/>
      <c r="QRU104" s="219"/>
      <c r="QRV104" s="219"/>
      <c r="QRW104" s="219"/>
      <c r="QRX104" s="219"/>
      <c r="QRY104" s="219"/>
      <c r="QRZ104" s="219"/>
      <c r="QSA104" s="219"/>
      <c r="QSB104" s="219"/>
      <c r="QSC104" s="219"/>
      <c r="QSD104" s="219"/>
      <c r="QSE104" s="219"/>
      <c r="QSF104" s="219"/>
      <c r="QSG104" s="219"/>
      <c r="QSH104" s="219"/>
      <c r="QSI104" s="219"/>
      <c r="QSJ104" s="219"/>
      <c r="QSK104" s="219"/>
      <c r="QSL104" s="219"/>
      <c r="QSM104" s="219"/>
      <c r="QSN104" s="219"/>
      <c r="QSO104" s="219"/>
      <c r="QSP104" s="219"/>
      <c r="QSQ104" s="219"/>
      <c r="QSR104" s="219"/>
      <c r="QSS104" s="219"/>
      <c r="QST104" s="219"/>
      <c r="QSU104" s="219"/>
      <c r="QSV104" s="219"/>
      <c r="QSW104" s="219"/>
      <c r="QSX104" s="219"/>
      <c r="QSY104" s="219"/>
      <c r="QSZ104" s="219"/>
      <c r="QTA104" s="219"/>
      <c r="QTB104" s="219"/>
      <c r="QTC104" s="219"/>
      <c r="QTD104" s="219"/>
      <c r="QTE104" s="219"/>
      <c r="QTF104" s="219"/>
      <c r="QTG104" s="219"/>
      <c r="QTH104" s="219"/>
      <c r="QTI104" s="219"/>
      <c r="QTJ104" s="219"/>
      <c r="QTK104" s="219"/>
      <c r="QTL104" s="219"/>
      <c r="QTM104" s="219"/>
      <c r="QTN104" s="219"/>
      <c r="QTO104" s="219"/>
      <c r="QTP104" s="219"/>
      <c r="QTQ104" s="219"/>
      <c r="QTR104" s="219"/>
      <c r="QTS104" s="219"/>
      <c r="QTT104" s="219"/>
      <c r="QTU104" s="219"/>
      <c r="QTV104" s="219"/>
      <c r="QTW104" s="219"/>
      <c r="QTX104" s="219"/>
      <c r="QTY104" s="219"/>
      <c r="QTZ104" s="219"/>
      <c r="QUA104" s="219"/>
      <c r="QUB104" s="219"/>
      <c r="QUC104" s="219"/>
      <c r="QUD104" s="219"/>
      <c r="QUE104" s="219"/>
      <c r="QUF104" s="219"/>
      <c r="QUG104" s="219"/>
      <c r="QUH104" s="219"/>
      <c r="QUI104" s="219"/>
      <c r="QUJ104" s="219"/>
      <c r="QUK104" s="219"/>
      <c r="QUL104" s="219"/>
      <c r="QUM104" s="219"/>
      <c r="QUN104" s="219"/>
      <c r="QUO104" s="219"/>
      <c r="QUP104" s="219"/>
      <c r="QUQ104" s="219"/>
      <c r="QUR104" s="219"/>
      <c r="QUS104" s="219"/>
      <c r="QUT104" s="219"/>
      <c r="QUU104" s="219"/>
      <c r="QUV104" s="219"/>
      <c r="QUW104" s="219"/>
      <c r="QUX104" s="219"/>
      <c r="QUY104" s="219"/>
      <c r="QUZ104" s="219"/>
      <c r="QVA104" s="219"/>
      <c r="QVB104" s="219"/>
      <c r="QVC104" s="219"/>
      <c r="QVD104" s="219"/>
      <c r="QVE104" s="219"/>
      <c r="QVF104" s="219"/>
      <c r="QVG104" s="219"/>
      <c r="QVH104" s="219"/>
      <c r="QVI104" s="219"/>
      <c r="QVJ104" s="219"/>
      <c r="QVK104" s="219"/>
      <c r="QVL104" s="219"/>
      <c r="QVM104" s="219"/>
      <c r="QVN104" s="219"/>
      <c r="QVO104" s="219"/>
      <c r="QVP104" s="219"/>
      <c r="QVQ104" s="219"/>
      <c r="QVR104" s="219"/>
      <c r="QVS104" s="219"/>
      <c r="QVT104" s="219"/>
      <c r="QVU104" s="219"/>
      <c r="QVV104" s="219"/>
      <c r="QVW104" s="219"/>
      <c r="QVX104" s="219"/>
      <c r="QVY104" s="219"/>
      <c r="QVZ104" s="219"/>
      <c r="QWA104" s="219"/>
      <c r="QWB104" s="219"/>
      <c r="QWC104" s="219"/>
      <c r="QWD104" s="219"/>
      <c r="QWE104" s="219"/>
      <c r="QWF104" s="219"/>
      <c r="QWG104" s="219"/>
      <c r="QWH104" s="219"/>
      <c r="QWI104" s="219"/>
      <c r="QWJ104" s="219"/>
      <c r="QWK104" s="219"/>
      <c r="QWL104" s="219"/>
      <c r="QWM104" s="219"/>
      <c r="QWN104" s="219"/>
      <c r="QWO104" s="219"/>
      <c r="QWP104" s="219"/>
      <c r="QWQ104" s="219"/>
      <c r="QWR104" s="219"/>
      <c r="QWS104" s="219"/>
      <c r="QWT104" s="219"/>
      <c r="QWU104" s="219"/>
      <c r="QWV104" s="219"/>
      <c r="QWW104" s="219"/>
      <c r="QWX104" s="219"/>
      <c r="QWY104" s="219"/>
      <c r="QWZ104" s="219"/>
      <c r="QXA104" s="219"/>
      <c r="QXB104" s="219"/>
      <c r="QXC104" s="219"/>
      <c r="QXD104" s="219"/>
      <c r="QXE104" s="219"/>
      <c r="QXF104" s="219"/>
      <c r="QXG104" s="219"/>
      <c r="QXH104" s="219"/>
      <c r="QXI104" s="219"/>
      <c r="QXJ104" s="219"/>
      <c r="QXK104" s="219"/>
      <c r="QXL104" s="219"/>
      <c r="QXM104" s="219"/>
      <c r="QXN104" s="219"/>
      <c r="QXO104" s="219"/>
      <c r="QXP104" s="219"/>
      <c r="QXQ104" s="219"/>
      <c r="QXR104" s="219"/>
      <c r="QXS104" s="219"/>
      <c r="QXT104" s="219"/>
      <c r="QXU104" s="219"/>
      <c r="QXV104" s="219"/>
      <c r="QXW104" s="219"/>
      <c r="QXX104" s="219"/>
      <c r="QXY104" s="219"/>
      <c r="QXZ104" s="219"/>
      <c r="QYA104" s="219"/>
      <c r="QYB104" s="219"/>
      <c r="QYC104" s="219"/>
      <c r="QYD104" s="219"/>
      <c r="QYE104" s="219"/>
      <c r="QYF104" s="219"/>
      <c r="QYG104" s="219"/>
      <c r="QYH104" s="219"/>
      <c r="QYI104" s="219"/>
      <c r="QYJ104" s="219"/>
      <c r="QYK104" s="219"/>
      <c r="QYL104" s="219"/>
      <c r="QYM104" s="219"/>
      <c r="QYN104" s="219"/>
      <c r="QYO104" s="219"/>
      <c r="QYP104" s="219"/>
      <c r="QYQ104" s="219"/>
      <c r="QYR104" s="219"/>
      <c r="QYS104" s="219"/>
      <c r="QYT104" s="219"/>
      <c r="QYU104" s="219"/>
      <c r="QYV104" s="219"/>
      <c r="QYW104" s="219"/>
      <c r="QYX104" s="219"/>
      <c r="QYY104" s="219"/>
      <c r="QYZ104" s="219"/>
      <c r="QZA104" s="219"/>
      <c r="QZB104" s="219"/>
      <c r="QZC104" s="219"/>
      <c r="QZD104" s="219"/>
      <c r="QZE104" s="219"/>
      <c r="QZF104" s="219"/>
      <c r="QZG104" s="219"/>
      <c r="QZH104" s="219"/>
      <c r="QZI104" s="219"/>
      <c r="QZJ104" s="219"/>
      <c r="QZK104" s="219"/>
      <c r="QZL104" s="219"/>
      <c r="QZM104" s="219"/>
      <c r="QZN104" s="219"/>
      <c r="QZO104" s="219"/>
      <c r="QZP104" s="219"/>
      <c r="QZQ104" s="219"/>
      <c r="QZR104" s="219"/>
      <c r="QZS104" s="219"/>
      <c r="QZT104" s="219"/>
      <c r="QZU104" s="219"/>
      <c r="QZV104" s="219"/>
      <c r="QZW104" s="219"/>
      <c r="QZX104" s="219"/>
      <c r="QZY104" s="219"/>
      <c r="QZZ104" s="219"/>
      <c r="RAA104" s="219"/>
      <c r="RAB104" s="219"/>
      <c r="RAC104" s="219"/>
      <c r="RAD104" s="219"/>
      <c r="RAE104" s="219"/>
      <c r="RAF104" s="219"/>
      <c r="RAG104" s="219"/>
      <c r="RAH104" s="219"/>
      <c r="RAI104" s="219"/>
      <c r="RAJ104" s="219"/>
      <c r="RAK104" s="219"/>
      <c r="RAL104" s="219"/>
      <c r="RAM104" s="219"/>
      <c r="RAN104" s="219"/>
      <c r="RAO104" s="219"/>
      <c r="RAP104" s="219"/>
      <c r="RAQ104" s="219"/>
      <c r="RAR104" s="219"/>
      <c r="RAS104" s="219"/>
      <c r="RAT104" s="219"/>
      <c r="RAU104" s="219"/>
      <c r="RAV104" s="219"/>
      <c r="RAW104" s="219"/>
      <c r="RAX104" s="219"/>
      <c r="RAY104" s="219"/>
      <c r="RAZ104" s="219"/>
      <c r="RBA104" s="219"/>
      <c r="RBB104" s="219"/>
      <c r="RBC104" s="219"/>
      <c r="RBD104" s="219"/>
      <c r="RBE104" s="219"/>
      <c r="RBF104" s="219"/>
      <c r="RBG104" s="219"/>
      <c r="RBH104" s="219"/>
      <c r="RBI104" s="219"/>
      <c r="RBJ104" s="219"/>
      <c r="RBK104" s="219"/>
      <c r="RBL104" s="219"/>
      <c r="RBM104" s="219"/>
      <c r="RBN104" s="219"/>
      <c r="RBO104" s="219"/>
      <c r="RBP104" s="219"/>
      <c r="RBQ104" s="219"/>
      <c r="RBR104" s="219"/>
      <c r="RBS104" s="219"/>
      <c r="RBT104" s="219"/>
      <c r="RBU104" s="219"/>
      <c r="RBV104" s="219"/>
      <c r="RBW104" s="219"/>
      <c r="RBX104" s="219"/>
      <c r="RBY104" s="219"/>
      <c r="RBZ104" s="219"/>
      <c r="RCA104" s="219"/>
      <c r="RCB104" s="219"/>
      <c r="RCC104" s="219"/>
      <c r="RCD104" s="219"/>
      <c r="RCE104" s="219"/>
      <c r="RCF104" s="219"/>
      <c r="RCG104" s="219"/>
      <c r="RCH104" s="219"/>
      <c r="RCI104" s="219"/>
      <c r="RCJ104" s="219"/>
      <c r="RCK104" s="219"/>
      <c r="RCL104" s="219"/>
      <c r="RCM104" s="219"/>
      <c r="RCN104" s="219"/>
      <c r="RCO104" s="219"/>
      <c r="RCP104" s="219"/>
      <c r="RCQ104" s="219"/>
      <c r="RCR104" s="219"/>
      <c r="RCS104" s="219"/>
      <c r="RCT104" s="219"/>
      <c r="RCU104" s="219"/>
      <c r="RCV104" s="219"/>
      <c r="RCW104" s="219"/>
      <c r="RCX104" s="219"/>
      <c r="RCY104" s="219"/>
      <c r="RCZ104" s="219"/>
      <c r="RDA104" s="219"/>
      <c r="RDB104" s="219"/>
      <c r="RDC104" s="219"/>
      <c r="RDD104" s="219"/>
      <c r="RDE104" s="219"/>
      <c r="RDF104" s="219"/>
      <c r="RDG104" s="219"/>
      <c r="RDH104" s="219"/>
      <c r="RDI104" s="219"/>
      <c r="RDJ104" s="219"/>
      <c r="RDK104" s="219"/>
      <c r="RDL104" s="219"/>
      <c r="RDM104" s="219"/>
      <c r="RDN104" s="219"/>
      <c r="RDO104" s="219"/>
      <c r="RDP104" s="219"/>
      <c r="RDQ104" s="219"/>
      <c r="RDR104" s="219"/>
      <c r="RDS104" s="219"/>
      <c r="RDT104" s="219"/>
      <c r="RDU104" s="219"/>
      <c r="RDV104" s="219"/>
      <c r="RDW104" s="219"/>
      <c r="RDX104" s="219"/>
      <c r="RDY104" s="219"/>
      <c r="RDZ104" s="219"/>
      <c r="REA104" s="219"/>
      <c r="REB104" s="219"/>
      <c r="REC104" s="219"/>
      <c r="RED104" s="219"/>
      <c r="REE104" s="219"/>
      <c r="REF104" s="219"/>
      <c r="REG104" s="219"/>
      <c r="REH104" s="219"/>
      <c r="REI104" s="219"/>
      <c r="REJ104" s="219"/>
      <c r="REK104" s="219"/>
      <c r="REL104" s="219"/>
      <c r="REM104" s="219"/>
      <c r="REN104" s="219"/>
      <c r="REO104" s="219"/>
      <c r="REP104" s="219"/>
      <c r="REQ104" s="219"/>
      <c r="RER104" s="219"/>
      <c r="RES104" s="219"/>
      <c r="RET104" s="219"/>
      <c r="REU104" s="219"/>
      <c r="REV104" s="219"/>
      <c r="REW104" s="219"/>
      <c r="REX104" s="219"/>
      <c r="REY104" s="219"/>
      <c r="REZ104" s="219"/>
      <c r="RFA104" s="219"/>
      <c r="RFB104" s="219"/>
      <c r="RFC104" s="219"/>
      <c r="RFD104" s="219"/>
      <c r="RFE104" s="219"/>
      <c r="RFF104" s="219"/>
      <c r="RFG104" s="219"/>
      <c r="RFH104" s="219"/>
      <c r="RFI104" s="219"/>
      <c r="RFJ104" s="219"/>
      <c r="RFK104" s="219"/>
      <c r="RFL104" s="219"/>
      <c r="RFM104" s="219"/>
      <c r="RFN104" s="219"/>
      <c r="RFO104" s="219"/>
      <c r="RFP104" s="219"/>
      <c r="RFQ104" s="219"/>
      <c r="RFR104" s="219"/>
      <c r="RFS104" s="219"/>
      <c r="RFT104" s="219"/>
      <c r="RFU104" s="219"/>
      <c r="RFV104" s="219"/>
      <c r="RFW104" s="219"/>
      <c r="RFX104" s="219"/>
      <c r="RFY104" s="219"/>
      <c r="RFZ104" s="219"/>
      <c r="RGA104" s="219"/>
      <c r="RGB104" s="219"/>
      <c r="RGC104" s="219"/>
      <c r="RGD104" s="219"/>
      <c r="RGE104" s="219"/>
      <c r="RGF104" s="219"/>
      <c r="RGG104" s="219"/>
      <c r="RGH104" s="219"/>
      <c r="RGI104" s="219"/>
      <c r="RGJ104" s="219"/>
      <c r="RGK104" s="219"/>
      <c r="RGL104" s="219"/>
      <c r="RGM104" s="219"/>
      <c r="RGN104" s="219"/>
      <c r="RGO104" s="219"/>
      <c r="RGP104" s="219"/>
      <c r="RGQ104" s="219"/>
      <c r="RGR104" s="219"/>
      <c r="RGS104" s="219"/>
      <c r="RGT104" s="219"/>
      <c r="RGU104" s="219"/>
      <c r="RGV104" s="219"/>
      <c r="RGW104" s="219"/>
      <c r="RGX104" s="219"/>
      <c r="RGY104" s="219"/>
      <c r="RGZ104" s="219"/>
      <c r="RHA104" s="219"/>
      <c r="RHB104" s="219"/>
      <c r="RHC104" s="219"/>
      <c r="RHD104" s="219"/>
      <c r="RHE104" s="219"/>
      <c r="RHF104" s="219"/>
      <c r="RHG104" s="219"/>
      <c r="RHH104" s="219"/>
      <c r="RHI104" s="219"/>
      <c r="RHJ104" s="219"/>
      <c r="RHK104" s="219"/>
      <c r="RHL104" s="219"/>
      <c r="RHM104" s="219"/>
      <c r="RHN104" s="219"/>
      <c r="RHO104" s="219"/>
      <c r="RHP104" s="219"/>
      <c r="RHQ104" s="219"/>
      <c r="RHR104" s="219"/>
      <c r="RHS104" s="219"/>
      <c r="RHT104" s="219"/>
      <c r="RHU104" s="219"/>
      <c r="RHV104" s="219"/>
      <c r="RHW104" s="219"/>
      <c r="RHX104" s="219"/>
      <c r="RHY104" s="219"/>
      <c r="RHZ104" s="219"/>
      <c r="RIA104" s="219"/>
      <c r="RIB104" s="219"/>
      <c r="RIC104" s="219"/>
      <c r="RID104" s="219"/>
      <c r="RIE104" s="219"/>
      <c r="RIF104" s="219"/>
      <c r="RIG104" s="219"/>
      <c r="RIH104" s="219"/>
      <c r="RII104" s="219"/>
      <c r="RIJ104" s="219"/>
      <c r="RIK104" s="219"/>
      <c r="RIL104" s="219"/>
      <c r="RIM104" s="219"/>
      <c r="RIN104" s="219"/>
      <c r="RIO104" s="219"/>
      <c r="RIP104" s="219"/>
      <c r="RIQ104" s="219"/>
      <c r="RIR104" s="219"/>
      <c r="RIS104" s="219"/>
      <c r="RIT104" s="219"/>
      <c r="RIU104" s="219"/>
      <c r="RIV104" s="219"/>
      <c r="RIW104" s="219"/>
      <c r="RIX104" s="219"/>
      <c r="RIY104" s="219"/>
      <c r="RIZ104" s="219"/>
      <c r="RJA104" s="219"/>
      <c r="RJB104" s="219"/>
      <c r="RJC104" s="219"/>
      <c r="RJD104" s="219"/>
      <c r="RJE104" s="219"/>
      <c r="RJF104" s="219"/>
      <c r="RJG104" s="219"/>
      <c r="RJH104" s="219"/>
      <c r="RJI104" s="219"/>
      <c r="RJJ104" s="219"/>
      <c r="RJK104" s="219"/>
      <c r="RJL104" s="219"/>
      <c r="RJM104" s="219"/>
      <c r="RJN104" s="219"/>
      <c r="RJO104" s="219"/>
      <c r="RJP104" s="219"/>
      <c r="RJQ104" s="219"/>
      <c r="RJR104" s="219"/>
      <c r="RJS104" s="219"/>
      <c r="RJT104" s="219"/>
      <c r="RJU104" s="219"/>
      <c r="RJV104" s="219"/>
      <c r="RJW104" s="219"/>
      <c r="RJX104" s="219"/>
      <c r="RJY104" s="219"/>
      <c r="RJZ104" s="219"/>
      <c r="RKA104" s="219"/>
      <c r="RKB104" s="219"/>
      <c r="RKC104" s="219"/>
      <c r="RKD104" s="219"/>
      <c r="RKE104" s="219"/>
      <c r="RKF104" s="219"/>
      <c r="RKG104" s="219"/>
      <c r="RKH104" s="219"/>
      <c r="RKI104" s="219"/>
      <c r="RKJ104" s="219"/>
      <c r="RKK104" s="219"/>
      <c r="RKL104" s="219"/>
      <c r="RKM104" s="219"/>
      <c r="RKN104" s="219"/>
      <c r="RKO104" s="219"/>
      <c r="RKP104" s="219"/>
      <c r="RKQ104" s="219"/>
      <c r="RKR104" s="219"/>
      <c r="RKS104" s="219"/>
      <c r="RKT104" s="219"/>
      <c r="RKU104" s="219"/>
      <c r="RKV104" s="219"/>
      <c r="RKW104" s="219"/>
      <c r="RKX104" s="219"/>
      <c r="RKY104" s="219"/>
      <c r="RKZ104" s="219"/>
      <c r="RLA104" s="219"/>
      <c r="RLB104" s="219"/>
      <c r="RLC104" s="219"/>
      <c r="RLD104" s="219"/>
      <c r="RLE104" s="219"/>
      <c r="RLF104" s="219"/>
      <c r="RLG104" s="219"/>
      <c r="RLH104" s="219"/>
      <c r="RLI104" s="219"/>
      <c r="RLJ104" s="219"/>
      <c r="RLK104" s="219"/>
      <c r="RLL104" s="219"/>
      <c r="RLM104" s="219"/>
      <c r="RLN104" s="219"/>
      <c r="RLO104" s="219"/>
      <c r="RLP104" s="219"/>
      <c r="RLQ104" s="219"/>
      <c r="RLR104" s="219"/>
      <c r="RLS104" s="219"/>
      <c r="RLT104" s="219"/>
      <c r="RLU104" s="219"/>
      <c r="RLV104" s="219"/>
      <c r="RLW104" s="219"/>
      <c r="RLX104" s="219"/>
      <c r="RLY104" s="219"/>
      <c r="RLZ104" s="219"/>
      <c r="RMA104" s="219"/>
      <c r="RMB104" s="219"/>
      <c r="RMC104" s="219"/>
      <c r="RMD104" s="219"/>
      <c r="RME104" s="219"/>
      <c r="RMF104" s="219"/>
      <c r="RMG104" s="219"/>
      <c r="RMH104" s="219"/>
      <c r="RMI104" s="219"/>
      <c r="RMJ104" s="219"/>
      <c r="RMK104" s="219"/>
      <c r="RML104" s="219"/>
      <c r="RMM104" s="219"/>
      <c r="RMN104" s="219"/>
      <c r="RMO104" s="219"/>
      <c r="RMP104" s="219"/>
      <c r="RMQ104" s="219"/>
      <c r="RMR104" s="219"/>
      <c r="RMS104" s="219"/>
      <c r="RMT104" s="219"/>
      <c r="RMU104" s="219"/>
      <c r="RMV104" s="219"/>
      <c r="RMW104" s="219"/>
      <c r="RMX104" s="219"/>
      <c r="RMY104" s="219"/>
      <c r="RMZ104" s="219"/>
      <c r="RNA104" s="219"/>
      <c r="RNB104" s="219"/>
      <c r="RNC104" s="219"/>
      <c r="RND104" s="219"/>
      <c r="RNE104" s="219"/>
      <c r="RNF104" s="219"/>
      <c r="RNG104" s="219"/>
      <c r="RNH104" s="219"/>
      <c r="RNI104" s="219"/>
      <c r="RNJ104" s="219"/>
      <c r="RNK104" s="219"/>
      <c r="RNL104" s="219"/>
      <c r="RNM104" s="219"/>
      <c r="RNN104" s="219"/>
      <c r="RNO104" s="219"/>
      <c r="RNP104" s="219"/>
      <c r="RNQ104" s="219"/>
      <c r="RNR104" s="219"/>
      <c r="RNS104" s="219"/>
      <c r="RNT104" s="219"/>
      <c r="RNU104" s="219"/>
      <c r="RNV104" s="219"/>
      <c r="RNW104" s="219"/>
      <c r="RNX104" s="219"/>
      <c r="RNY104" s="219"/>
      <c r="RNZ104" s="219"/>
      <c r="ROA104" s="219"/>
      <c r="ROB104" s="219"/>
      <c r="ROC104" s="219"/>
      <c r="ROD104" s="219"/>
      <c r="ROE104" s="219"/>
      <c r="ROF104" s="219"/>
      <c r="ROG104" s="219"/>
      <c r="ROH104" s="219"/>
      <c r="ROI104" s="219"/>
      <c r="ROJ104" s="219"/>
      <c r="ROK104" s="219"/>
      <c r="ROL104" s="219"/>
      <c r="ROM104" s="219"/>
      <c r="RON104" s="219"/>
      <c r="ROO104" s="219"/>
      <c r="ROP104" s="219"/>
      <c r="ROQ104" s="219"/>
      <c r="ROR104" s="219"/>
      <c r="ROS104" s="219"/>
      <c r="ROT104" s="219"/>
      <c r="ROU104" s="219"/>
      <c r="ROV104" s="219"/>
      <c r="ROW104" s="219"/>
      <c r="ROX104" s="219"/>
      <c r="ROY104" s="219"/>
      <c r="ROZ104" s="219"/>
      <c r="RPA104" s="219"/>
      <c r="RPB104" s="219"/>
      <c r="RPC104" s="219"/>
      <c r="RPD104" s="219"/>
      <c r="RPE104" s="219"/>
      <c r="RPF104" s="219"/>
      <c r="RPG104" s="219"/>
      <c r="RPH104" s="219"/>
      <c r="RPI104" s="219"/>
      <c r="RPJ104" s="219"/>
      <c r="RPK104" s="219"/>
      <c r="RPL104" s="219"/>
      <c r="RPM104" s="219"/>
      <c r="RPN104" s="219"/>
      <c r="RPO104" s="219"/>
      <c r="RPP104" s="219"/>
      <c r="RPQ104" s="219"/>
      <c r="RPR104" s="219"/>
      <c r="RPS104" s="219"/>
      <c r="RPT104" s="219"/>
      <c r="RPU104" s="219"/>
      <c r="RPV104" s="219"/>
      <c r="RPW104" s="219"/>
      <c r="RPX104" s="219"/>
      <c r="RPY104" s="219"/>
      <c r="RPZ104" s="219"/>
      <c r="RQA104" s="219"/>
      <c r="RQB104" s="219"/>
      <c r="RQC104" s="219"/>
      <c r="RQD104" s="219"/>
      <c r="RQE104" s="219"/>
      <c r="RQF104" s="219"/>
      <c r="RQG104" s="219"/>
      <c r="RQH104" s="219"/>
      <c r="RQI104" s="219"/>
      <c r="RQJ104" s="219"/>
      <c r="RQK104" s="219"/>
      <c r="RQL104" s="219"/>
      <c r="RQM104" s="219"/>
      <c r="RQN104" s="219"/>
      <c r="RQO104" s="219"/>
      <c r="RQP104" s="219"/>
      <c r="RQQ104" s="219"/>
      <c r="RQR104" s="219"/>
      <c r="RQS104" s="219"/>
      <c r="RQT104" s="219"/>
      <c r="RQU104" s="219"/>
      <c r="RQV104" s="219"/>
      <c r="RQW104" s="219"/>
      <c r="RQX104" s="219"/>
      <c r="RQY104" s="219"/>
      <c r="RQZ104" s="219"/>
      <c r="RRA104" s="219"/>
      <c r="RRB104" s="219"/>
      <c r="RRC104" s="219"/>
      <c r="RRD104" s="219"/>
      <c r="RRE104" s="219"/>
      <c r="RRF104" s="219"/>
      <c r="RRG104" s="219"/>
      <c r="RRH104" s="219"/>
      <c r="RRI104" s="219"/>
      <c r="RRJ104" s="219"/>
      <c r="RRK104" s="219"/>
      <c r="RRL104" s="219"/>
      <c r="RRM104" s="219"/>
      <c r="RRN104" s="219"/>
      <c r="RRO104" s="219"/>
      <c r="RRP104" s="219"/>
      <c r="RRQ104" s="219"/>
      <c r="RRR104" s="219"/>
      <c r="RRS104" s="219"/>
      <c r="RRT104" s="219"/>
      <c r="RRU104" s="219"/>
      <c r="RRV104" s="219"/>
      <c r="RRW104" s="219"/>
      <c r="RRX104" s="219"/>
      <c r="RRY104" s="219"/>
      <c r="RRZ104" s="219"/>
      <c r="RSA104" s="219"/>
      <c r="RSB104" s="219"/>
      <c r="RSC104" s="219"/>
      <c r="RSD104" s="219"/>
      <c r="RSE104" s="219"/>
      <c r="RSF104" s="219"/>
      <c r="RSG104" s="219"/>
      <c r="RSH104" s="219"/>
      <c r="RSI104" s="219"/>
      <c r="RSJ104" s="219"/>
      <c r="RSK104" s="219"/>
      <c r="RSL104" s="219"/>
      <c r="RSM104" s="219"/>
      <c r="RSN104" s="219"/>
      <c r="RSO104" s="219"/>
      <c r="RSP104" s="219"/>
      <c r="RSQ104" s="219"/>
      <c r="RSR104" s="219"/>
      <c r="RSS104" s="219"/>
      <c r="RST104" s="219"/>
      <c r="RSU104" s="219"/>
      <c r="RSV104" s="219"/>
      <c r="RSW104" s="219"/>
      <c r="RSX104" s="219"/>
      <c r="RSY104" s="219"/>
      <c r="RSZ104" s="219"/>
      <c r="RTA104" s="219"/>
      <c r="RTB104" s="219"/>
      <c r="RTC104" s="219"/>
      <c r="RTD104" s="219"/>
      <c r="RTE104" s="219"/>
      <c r="RTF104" s="219"/>
      <c r="RTG104" s="219"/>
      <c r="RTH104" s="219"/>
      <c r="RTI104" s="219"/>
      <c r="RTJ104" s="219"/>
      <c r="RTK104" s="219"/>
      <c r="RTL104" s="219"/>
      <c r="RTM104" s="219"/>
      <c r="RTN104" s="219"/>
      <c r="RTO104" s="219"/>
      <c r="RTP104" s="219"/>
      <c r="RTQ104" s="219"/>
      <c r="RTR104" s="219"/>
      <c r="RTS104" s="219"/>
      <c r="RTT104" s="219"/>
      <c r="RTU104" s="219"/>
      <c r="RTV104" s="219"/>
      <c r="RTW104" s="219"/>
      <c r="RTX104" s="219"/>
      <c r="RTY104" s="219"/>
      <c r="RTZ104" s="219"/>
      <c r="RUA104" s="219"/>
      <c r="RUB104" s="219"/>
      <c r="RUC104" s="219"/>
      <c r="RUD104" s="219"/>
      <c r="RUE104" s="219"/>
      <c r="RUF104" s="219"/>
      <c r="RUG104" s="219"/>
      <c r="RUH104" s="219"/>
      <c r="RUI104" s="219"/>
      <c r="RUJ104" s="219"/>
      <c r="RUK104" s="219"/>
      <c r="RUL104" s="219"/>
      <c r="RUM104" s="219"/>
      <c r="RUN104" s="219"/>
      <c r="RUO104" s="219"/>
      <c r="RUP104" s="219"/>
      <c r="RUQ104" s="219"/>
      <c r="RUR104" s="219"/>
      <c r="RUS104" s="219"/>
      <c r="RUT104" s="219"/>
      <c r="RUU104" s="219"/>
      <c r="RUV104" s="219"/>
      <c r="RUW104" s="219"/>
      <c r="RUX104" s="219"/>
      <c r="RUY104" s="219"/>
      <c r="RUZ104" s="219"/>
      <c r="RVA104" s="219"/>
      <c r="RVB104" s="219"/>
      <c r="RVC104" s="219"/>
      <c r="RVD104" s="219"/>
      <c r="RVE104" s="219"/>
      <c r="RVF104" s="219"/>
      <c r="RVG104" s="219"/>
      <c r="RVH104" s="219"/>
      <c r="RVI104" s="219"/>
      <c r="RVJ104" s="219"/>
      <c r="RVK104" s="219"/>
      <c r="RVL104" s="219"/>
      <c r="RVM104" s="219"/>
      <c r="RVN104" s="219"/>
      <c r="RVO104" s="219"/>
      <c r="RVP104" s="219"/>
      <c r="RVQ104" s="219"/>
      <c r="RVR104" s="219"/>
      <c r="RVS104" s="219"/>
      <c r="RVT104" s="219"/>
      <c r="RVU104" s="219"/>
      <c r="RVV104" s="219"/>
      <c r="RVW104" s="219"/>
      <c r="RVX104" s="219"/>
      <c r="RVY104" s="219"/>
      <c r="RVZ104" s="219"/>
      <c r="RWA104" s="219"/>
      <c r="RWB104" s="219"/>
      <c r="RWC104" s="219"/>
      <c r="RWD104" s="219"/>
      <c r="RWE104" s="219"/>
      <c r="RWF104" s="219"/>
      <c r="RWG104" s="219"/>
      <c r="RWH104" s="219"/>
      <c r="RWI104" s="219"/>
      <c r="RWJ104" s="219"/>
      <c r="RWK104" s="219"/>
      <c r="RWL104" s="219"/>
      <c r="RWM104" s="219"/>
      <c r="RWN104" s="219"/>
      <c r="RWO104" s="219"/>
      <c r="RWP104" s="219"/>
      <c r="RWQ104" s="219"/>
      <c r="RWR104" s="219"/>
      <c r="RWS104" s="219"/>
      <c r="RWT104" s="219"/>
      <c r="RWU104" s="219"/>
      <c r="RWV104" s="219"/>
      <c r="RWW104" s="219"/>
      <c r="RWX104" s="219"/>
      <c r="RWY104" s="219"/>
      <c r="RWZ104" s="219"/>
      <c r="RXA104" s="219"/>
      <c r="RXB104" s="219"/>
      <c r="RXC104" s="219"/>
      <c r="RXD104" s="219"/>
      <c r="RXE104" s="219"/>
      <c r="RXF104" s="219"/>
      <c r="RXG104" s="219"/>
      <c r="RXH104" s="219"/>
      <c r="RXI104" s="219"/>
      <c r="RXJ104" s="219"/>
      <c r="RXK104" s="219"/>
      <c r="RXL104" s="219"/>
      <c r="RXM104" s="219"/>
      <c r="RXN104" s="219"/>
      <c r="RXO104" s="219"/>
      <c r="RXP104" s="219"/>
      <c r="RXQ104" s="219"/>
      <c r="RXR104" s="219"/>
      <c r="RXS104" s="219"/>
      <c r="RXT104" s="219"/>
      <c r="RXU104" s="219"/>
      <c r="RXV104" s="219"/>
      <c r="RXW104" s="219"/>
      <c r="RXX104" s="219"/>
      <c r="RXY104" s="219"/>
      <c r="RXZ104" s="219"/>
      <c r="RYA104" s="219"/>
      <c r="RYB104" s="219"/>
      <c r="RYC104" s="219"/>
      <c r="RYD104" s="219"/>
      <c r="RYE104" s="219"/>
      <c r="RYF104" s="219"/>
      <c r="RYG104" s="219"/>
      <c r="RYH104" s="219"/>
      <c r="RYI104" s="219"/>
      <c r="RYJ104" s="219"/>
      <c r="RYK104" s="219"/>
      <c r="RYL104" s="219"/>
      <c r="RYM104" s="219"/>
      <c r="RYN104" s="219"/>
      <c r="RYO104" s="219"/>
      <c r="RYP104" s="219"/>
      <c r="RYQ104" s="219"/>
      <c r="RYR104" s="219"/>
      <c r="RYS104" s="219"/>
      <c r="RYT104" s="219"/>
      <c r="RYU104" s="219"/>
      <c r="RYV104" s="219"/>
      <c r="RYW104" s="219"/>
      <c r="RYX104" s="219"/>
      <c r="RYY104" s="219"/>
      <c r="RYZ104" s="219"/>
      <c r="RZA104" s="219"/>
      <c r="RZB104" s="219"/>
      <c r="RZC104" s="219"/>
      <c r="RZD104" s="219"/>
      <c r="RZE104" s="219"/>
      <c r="RZF104" s="219"/>
      <c r="RZG104" s="219"/>
      <c r="RZH104" s="219"/>
      <c r="RZI104" s="219"/>
      <c r="RZJ104" s="219"/>
      <c r="RZK104" s="219"/>
      <c r="RZL104" s="219"/>
      <c r="RZM104" s="219"/>
      <c r="RZN104" s="219"/>
      <c r="RZO104" s="219"/>
      <c r="RZP104" s="219"/>
      <c r="RZQ104" s="219"/>
      <c r="RZR104" s="219"/>
      <c r="RZS104" s="219"/>
      <c r="RZT104" s="219"/>
      <c r="RZU104" s="219"/>
      <c r="RZV104" s="219"/>
      <c r="RZW104" s="219"/>
      <c r="RZX104" s="219"/>
      <c r="RZY104" s="219"/>
      <c r="RZZ104" s="219"/>
      <c r="SAA104" s="219"/>
      <c r="SAB104" s="219"/>
      <c r="SAC104" s="219"/>
      <c r="SAD104" s="219"/>
      <c r="SAE104" s="219"/>
      <c r="SAF104" s="219"/>
      <c r="SAG104" s="219"/>
      <c r="SAH104" s="219"/>
      <c r="SAI104" s="219"/>
      <c r="SAJ104" s="219"/>
      <c r="SAK104" s="219"/>
      <c r="SAL104" s="219"/>
      <c r="SAM104" s="219"/>
      <c r="SAN104" s="219"/>
      <c r="SAO104" s="219"/>
      <c r="SAP104" s="219"/>
      <c r="SAQ104" s="219"/>
      <c r="SAR104" s="219"/>
      <c r="SAS104" s="219"/>
      <c r="SAT104" s="219"/>
      <c r="SAU104" s="219"/>
      <c r="SAV104" s="219"/>
      <c r="SAW104" s="219"/>
      <c r="SAX104" s="219"/>
      <c r="SAY104" s="219"/>
      <c r="SAZ104" s="219"/>
      <c r="SBA104" s="219"/>
      <c r="SBB104" s="219"/>
      <c r="SBC104" s="219"/>
      <c r="SBD104" s="219"/>
      <c r="SBE104" s="219"/>
      <c r="SBF104" s="219"/>
      <c r="SBG104" s="219"/>
      <c r="SBH104" s="219"/>
      <c r="SBI104" s="219"/>
      <c r="SBJ104" s="219"/>
      <c r="SBK104" s="219"/>
      <c r="SBL104" s="219"/>
      <c r="SBM104" s="219"/>
      <c r="SBN104" s="219"/>
      <c r="SBO104" s="219"/>
      <c r="SBP104" s="219"/>
      <c r="SBQ104" s="219"/>
      <c r="SBR104" s="219"/>
      <c r="SBS104" s="219"/>
      <c r="SBT104" s="219"/>
      <c r="SBU104" s="219"/>
      <c r="SBV104" s="219"/>
      <c r="SBW104" s="219"/>
      <c r="SBX104" s="219"/>
      <c r="SBY104" s="219"/>
      <c r="SBZ104" s="219"/>
      <c r="SCA104" s="219"/>
      <c r="SCB104" s="219"/>
      <c r="SCC104" s="219"/>
      <c r="SCD104" s="219"/>
      <c r="SCE104" s="219"/>
      <c r="SCF104" s="219"/>
      <c r="SCG104" s="219"/>
      <c r="SCH104" s="219"/>
      <c r="SCI104" s="219"/>
      <c r="SCJ104" s="219"/>
      <c r="SCK104" s="219"/>
      <c r="SCL104" s="219"/>
      <c r="SCM104" s="219"/>
      <c r="SCN104" s="219"/>
      <c r="SCO104" s="219"/>
      <c r="SCP104" s="219"/>
      <c r="SCQ104" s="219"/>
      <c r="SCR104" s="219"/>
      <c r="SCS104" s="219"/>
      <c r="SCT104" s="219"/>
      <c r="SCU104" s="219"/>
      <c r="SCV104" s="219"/>
      <c r="SCW104" s="219"/>
      <c r="SCX104" s="219"/>
      <c r="SCY104" s="219"/>
      <c r="SCZ104" s="219"/>
      <c r="SDA104" s="219"/>
      <c r="SDB104" s="219"/>
      <c r="SDC104" s="219"/>
      <c r="SDD104" s="219"/>
      <c r="SDE104" s="219"/>
      <c r="SDF104" s="219"/>
      <c r="SDG104" s="219"/>
      <c r="SDH104" s="219"/>
      <c r="SDI104" s="219"/>
      <c r="SDJ104" s="219"/>
      <c r="SDK104" s="219"/>
      <c r="SDL104" s="219"/>
      <c r="SDM104" s="219"/>
      <c r="SDN104" s="219"/>
      <c r="SDO104" s="219"/>
      <c r="SDP104" s="219"/>
      <c r="SDQ104" s="219"/>
      <c r="SDR104" s="219"/>
      <c r="SDS104" s="219"/>
      <c r="SDT104" s="219"/>
      <c r="SDU104" s="219"/>
      <c r="SDV104" s="219"/>
      <c r="SDW104" s="219"/>
      <c r="SDX104" s="219"/>
      <c r="SDY104" s="219"/>
      <c r="SDZ104" s="219"/>
      <c r="SEA104" s="219"/>
      <c r="SEB104" s="219"/>
      <c r="SEC104" s="219"/>
      <c r="SED104" s="219"/>
      <c r="SEE104" s="219"/>
      <c r="SEF104" s="219"/>
      <c r="SEG104" s="219"/>
      <c r="SEH104" s="219"/>
      <c r="SEI104" s="219"/>
      <c r="SEJ104" s="219"/>
      <c r="SEK104" s="219"/>
      <c r="SEL104" s="219"/>
      <c r="SEM104" s="219"/>
      <c r="SEN104" s="219"/>
      <c r="SEO104" s="219"/>
      <c r="SEP104" s="219"/>
      <c r="SEQ104" s="219"/>
      <c r="SER104" s="219"/>
      <c r="SES104" s="219"/>
      <c r="SET104" s="219"/>
      <c r="SEU104" s="219"/>
      <c r="SEV104" s="219"/>
      <c r="SEW104" s="219"/>
      <c r="SEX104" s="219"/>
      <c r="SEY104" s="219"/>
      <c r="SEZ104" s="219"/>
      <c r="SFA104" s="219"/>
      <c r="SFB104" s="219"/>
      <c r="SFC104" s="219"/>
      <c r="SFD104" s="219"/>
      <c r="SFE104" s="219"/>
      <c r="SFF104" s="219"/>
      <c r="SFG104" s="219"/>
      <c r="SFH104" s="219"/>
      <c r="SFI104" s="219"/>
      <c r="SFJ104" s="219"/>
      <c r="SFK104" s="219"/>
      <c r="SFL104" s="219"/>
      <c r="SFM104" s="219"/>
      <c r="SFN104" s="219"/>
      <c r="SFO104" s="219"/>
      <c r="SFP104" s="219"/>
      <c r="SFQ104" s="219"/>
      <c r="SFR104" s="219"/>
      <c r="SFS104" s="219"/>
      <c r="SFT104" s="219"/>
      <c r="SFU104" s="219"/>
      <c r="SFV104" s="219"/>
      <c r="SFW104" s="219"/>
      <c r="SFX104" s="219"/>
      <c r="SFY104" s="219"/>
      <c r="SFZ104" s="219"/>
      <c r="SGA104" s="219"/>
      <c r="SGB104" s="219"/>
      <c r="SGC104" s="219"/>
      <c r="SGD104" s="219"/>
      <c r="SGE104" s="219"/>
      <c r="SGF104" s="219"/>
      <c r="SGG104" s="219"/>
      <c r="SGH104" s="219"/>
      <c r="SGI104" s="219"/>
      <c r="SGJ104" s="219"/>
      <c r="SGK104" s="219"/>
      <c r="SGL104" s="219"/>
      <c r="SGM104" s="219"/>
      <c r="SGN104" s="219"/>
      <c r="SGO104" s="219"/>
      <c r="SGP104" s="219"/>
      <c r="SGQ104" s="219"/>
      <c r="SGR104" s="219"/>
      <c r="SGS104" s="219"/>
      <c r="SGT104" s="219"/>
      <c r="SGU104" s="219"/>
      <c r="SGV104" s="219"/>
      <c r="SGW104" s="219"/>
      <c r="SGX104" s="219"/>
      <c r="SGY104" s="219"/>
      <c r="SGZ104" s="219"/>
      <c r="SHA104" s="219"/>
      <c r="SHB104" s="219"/>
      <c r="SHC104" s="219"/>
      <c r="SHD104" s="219"/>
      <c r="SHE104" s="219"/>
      <c r="SHF104" s="219"/>
      <c r="SHG104" s="219"/>
      <c r="SHH104" s="219"/>
      <c r="SHI104" s="219"/>
      <c r="SHJ104" s="219"/>
      <c r="SHK104" s="219"/>
      <c r="SHL104" s="219"/>
      <c r="SHM104" s="219"/>
      <c r="SHN104" s="219"/>
      <c r="SHO104" s="219"/>
      <c r="SHP104" s="219"/>
      <c r="SHQ104" s="219"/>
      <c r="SHR104" s="219"/>
      <c r="SHS104" s="219"/>
      <c r="SHT104" s="219"/>
      <c r="SHU104" s="219"/>
      <c r="SHV104" s="219"/>
      <c r="SHW104" s="219"/>
      <c r="SHX104" s="219"/>
      <c r="SHY104" s="219"/>
      <c r="SHZ104" s="219"/>
      <c r="SIA104" s="219"/>
      <c r="SIB104" s="219"/>
      <c r="SIC104" s="219"/>
      <c r="SID104" s="219"/>
      <c r="SIE104" s="219"/>
      <c r="SIF104" s="219"/>
      <c r="SIG104" s="219"/>
      <c r="SIH104" s="219"/>
      <c r="SII104" s="219"/>
      <c r="SIJ104" s="219"/>
      <c r="SIK104" s="219"/>
      <c r="SIL104" s="219"/>
      <c r="SIM104" s="219"/>
      <c r="SIN104" s="219"/>
      <c r="SIO104" s="219"/>
      <c r="SIP104" s="219"/>
      <c r="SIQ104" s="219"/>
      <c r="SIR104" s="219"/>
      <c r="SIS104" s="219"/>
      <c r="SIT104" s="219"/>
      <c r="SIU104" s="219"/>
      <c r="SIV104" s="219"/>
      <c r="SIW104" s="219"/>
      <c r="SIX104" s="219"/>
      <c r="SIY104" s="219"/>
      <c r="SIZ104" s="219"/>
      <c r="SJA104" s="219"/>
      <c r="SJB104" s="219"/>
      <c r="SJC104" s="219"/>
      <c r="SJD104" s="219"/>
      <c r="SJE104" s="219"/>
      <c r="SJF104" s="219"/>
      <c r="SJG104" s="219"/>
      <c r="SJH104" s="219"/>
      <c r="SJI104" s="219"/>
      <c r="SJJ104" s="219"/>
      <c r="SJK104" s="219"/>
      <c r="SJL104" s="219"/>
      <c r="SJM104" s="219"/>
      <c r="SJN104" s="219"/>
      <c r="SJO104" s="219"/>
      <c r="SJP104" s="219"/>
      <c r="SJQ104" s="219"/>
      <c r="SJR104" s="219"/>
      <c r="SJS104" s="219"/>
      <c r="SJT104" s="219"/>
      <c r="SJU104" s="219"/>
      <c r="SJV104" s="219"/>
      <c r="SJW104" s="219"/>
      <c r="SJX104" s="219"/>
      <c r="SJY104" s="219"/>
      <c r="SJZ104" s="219"/>
      <c r="SKA104" s="219"/>
      <c r="SKB104" s="219"/>
      <c r="SKC104" s="219"/>
      <c r="SKD104" s="219"/>
      <c r="SKE104" s="219"/>
      <c r="SKF104" s="219"/>
      <c r="SKG104" s="219"/>
      <c r="SKH104" s="219"/>
      <c r="SKI104" s="219"/>
      <c r="SKJ104" s="219"/>
      <c r="SKK104" s="219"/>
      <c r="SKL104" s="219"/>
      <c r="SKM104" s="219"/>
      <c r="SKN104" s="219"/>
      <c r="SKO104" s="219"/>
      <c r="SKP104" s="219"/>
      <c r="SKQ104" s="219"/>
      <c r="SKR104" s="219"/>
      <c r="SKS104" s="219"/>
      <c r="SKT104" s="219"/>
      <c r="SKU104" s="219"/>
      <c r="SKV104" s="219"/>
      <c r="SKW104" s="219"/>
      <c r="SKX104" s="219"/>
      <c r="SKY104" s="219"/>
      <c r="SKZ104" s="219"/>
      <c r="SLA104" s="219"/>
      <c r="SLB104" s="219"/>
      <c r="SLC104" s="219"/>
      <c r="SLD104" s="219"/>
      <c r="SLE104" s="219"/>
      <c r="SLF104" s="219"/>
      <c r="SLG104" s="219"/>
      <c r="SLH104" s="219"/>
      <c r="SLI104" s="219"/>
      <c r="SLJ104" s="219"/>
      <c r="SLK104" s="219"/>
      <c r="SLL104" s="219"/>
      <c r="SLM104" s="219"/>
      <c r="SLN104" s="219"/>
      <c r="SLO104" s="219"/>
      <c r="SLP104" s="219"/>
      <c r="SLQ104" s="219"/>
      <c r="SLR104" s="219"/>
      <c r="SLS104" s="219"/>
      <c r="SLT104" s="219"/>
      <c r="SLU104" s="219"/>
      <c r="SLV104" s="219"/>
      <c r="SLW104" s="219"/>
      <c r="SLX104" s="219"/>
      <c r="SLY104" s="219"/>
      <c r="SLZ104" s="219"/>
      <c r="SMA104" s="219"/>
      <c r="SMB104" s="219"/>
      <c r="SMC104" s="219"/>
      <c r="SMD104" s="219"/>
      <c r="SME104" s="219"/>
      <c r="SMF104" s="219"/>
      <c r="SMG104" s="219"/>
      <c r="SMH104" s="219"/>
      <c r="SMI104" s="219"/>
      <c r="SMJ104" s="219"/>
      <c r="SMK104" s="219"/>
      <c r="SML104" s="219"/>
      <c r="SMM104" s="219"/>
      <c r="SMN104" s="219"/>
      <c r="SMO104" s="219"/>
      <c r="SMP104" s="219"/>
      <c r="SMQ104" s="219"/>
      <c r="SMR104" s="219"/>
      <c r="SMS104" s="219"/>
      <c r="SMT104" s="219"/>
      <c r="SMU104" s="219"/>
      <c r="SMV104" s="219"/>
      <c r="SMW104" s="219"/>
      <c r="SMX104" s="219"/>
      <c r="SMY104" s="219"/>
      <c r="SMZ104" s="219"/>
      <c r="SNA104" s="219"/>
      <c r="SNB104" s="219"/>
      <c r="SNC104" s="219"/>
      <c r="SND104" s="219"/>
      <c r="SNE104" s="219"/>
      <c r="SNF104" s="219"/>
      <c r="SNG104" s="219"/>
      <c r="SNH104" s="219"/>
      <c r="SNI104" s="219"/>
      <c r="SNJ104" s="219"/>
      <c r="SNK104" s="219"/>
      <c r="SNL104" s="219"/>
      <c r="SNM104" s="219"/>
      <c r="SNN104" s="219"/>
      <c r="SNO104" s="219"/>
      <c r="SNP104" s="219"/>
      <c r="SNQ104" s="219"/>
      <c r="SNR104" s="219"/>
      <c r="SNS104" s="219"/>
      <c r="SNT104" s="219"/>
      <c r="SNU104" s="219"/>
      <c r="SNV104" s="219"/>
      <c r="SNW104" s="219"/>
      <c r="SNX104" s="219"/>
      <c r="SNY104" s="219"/>
      <c r="SNZ104" s="219"/>
      <c r="SOA104" s="219"/>
      <c r="SOB104" s="219"/>
      <c r="SOC104" s="219"/>
      <c r="SOD104" s="219"/>
      <c r="SOE104" s="219"/>
      <c r="SOF104" s="219"/>
      <c r="SOG104" s="219"/>
      <c r="SOH104" s="219"/>
      <c r="SOI104" s="219"/>
      <c r="SOJ104" s="219"/>
      <c r="SOK104" s="219"/>
      <c r="SOL104" s="219"/>
      <c r="SOM104" s="219"/>
      <c r="SON104" s="219"/>
      <c r="SOO104" s="219"/>
      <c r="SOP104" s="219"/>
      <c r="SOQ104" s="219"/>
      <c r="SOR104" s="219"/>
      <c r="SOS104" s="219"/>
      <c r="SOT104" s="219"/>
      <c r="SOU104" s="219"/>
      <c r="SOV104" s="219"/>
      <c r="SOW104" s="219"/>
      <c r="SOX104" s="219"/>
      <c r="SOY104" s="219"/>
      <c r="SOZ104" s="219"/>
      <c r="SPA104" s="219"/>
      <c r="SPB104" s="219"/>
      <c r="SPC104" s="219"/>
      <c r="SPD104" s="219"/>
      <c r="SPE104" s="219"/>
      <c r="SPF104" s="219"/>
      <c r="SPG104" s="219"/>
      <c r="SPH104" s="219"/>
      <c r="SPI104" s="219"/>
      <c r="SPJ104" s="219"/>
      <c r="SPK104" s="219"/>
      <c r="SPL104" s="219"/>
      <c r="SPM104" s="219"/>
      <c r="SPN104" s="219"/>
      <c r="SPO104" s="219"/>
      <c r="SPP104" s="219"/>
      <c r="SPQ104" s="219"/>
      <c r="SPR104" s="219"/>
      <c r="SPS104" s="219"/>
      <c r="SPT104" s="219"/>
      <c r="SPU104" s="219"/>
      <c r="SPV104" s="219"/>
      <c r="SPW104" s="219"/>
      <c r="SPX104" s="219"/>
      <c r="SPY104" s="219"/>
      <c r="SPZ104" s="219"/>
      <c r="SQA104" s="219"/>
      <c r="SQB104" s="219"/>
      <c r="SQC104" s="219"/>
      <c r="SQD104" s="219"/>
      <c r="SQE104" s="219"/>
      <c r="SQF104" s="219"/>
      <c r="SQG104" s="219"/>
      <c r="SQH104" s="219"/>
      <c r="SQI104" s="219"/>
      <c r="SQJ104" s="219"/>
      <c r="SQK104" s="219"/>
      <c r="SQL104" s="219"/>
      <c r="SQM104" s="219"/>
      <c r="SQN104" s="219"/>
      <c r="SQO104" s="219"/>
      <c r="SQP104" s="219"/>
      <c r="SQQ104" s="219"/>
      <c r="SQR104" s="219"/>
      <c r="SQS104" s="219"/>
      <c r="SQT104" s="219"/>
      <c r="SQU104" s="219"/>
      <c r="SQV104" s="219"/>
      <c r="SQW104" s="219"/>
      <c r="SQX104" s="219"/>
      <c r="SQY104" s="219"/>
      <c r="SQZ104" s="219"/>
      <c r="SRA104" s="219"/>
      <c r="SRB104" s="219"/>
      <c r="SRC104" s="219"/>
      <c r="SRD104" s="219"/>
      <c r="SRE104" s="219"/>
      <c r="SRF104" s="219"/>
      <c r="SRG104" s="219"/>
      <c r="SRH104" s="219"/>
      <c r="SRI104" s="219"/>
      <c r="SRJ104" s="219"/>
      <c r="SRK104" s="219"/>
      <c r="SRL104" s="219"/>
      <c r="SRM104" s="219"/>
      <c r="SRN104" s="219"/>
      <c r="SRO104" s="219"/>
      <c r="SRP104" s="219"/>
      <c r="SRQ104" s="219"/>
      <c r="SRR104" s="219"/>
      <c r="SRS104" s="219"/>
      <c r="SRT104" s="219"/>
      <c r="SRU104" s="219"/>
      <c r="SRV104" s="219"/>
      <c r="SRW104" s="219"/>
      <c r="SRX104" s="219"/>
      <c r="SRY104" s="219"/>
      <c r="SRZ104" s="219"/>
      <c r="SSA104" s="219"/>
      <c r="SSB104" s="219"/>
      <c r="SSC104" s="219"/>
      <c r="SSD104" s="219"/>
      <c r="SSE104" s="219"/>
      <c r="SSF104" s="219"/>
      <c r="SSG104" s="219"/>
      <c r="SSH104" s="219"/>
      <c r="SSI104" s="219"/>
      <c r="SSJ104" s="219"/>
      <c r="SSK104" s="219"/>
      <c r="SSL104" s="219"/>
      <c r="SSM104" s="219"/>
      <c r="SSN104" s="219"/>
      <c r="SSO104" s="219"/>
      <c r="SSP104" s="219"/>
      <c r="SSQ104" s="219"/>
      <c r="SSR104" s="219"/>
      <c r="SSS104" s="219"/>
      <c r="SST104" s="219"/>
      <c r="SSU104" s="219"/>
      <c r="SSV104" s="219"/>
      <c r="SSW104" s="219"/>
      <c r="SSX104" s="219"/>
      <c r="SSY104" s="219"/>
      <c r="SSZ104" s="219"/>
      <c r="STA104" s="219"/>
      <c r="STB104" s="219"/>
      <c r="STC104" s="219"/>
      <c r="STD104" s="219"/>
      <c r="STE104" s="219"/>
      <c r="STF104" s="219"/>
      <c r="STG104" s="219"/>
      <c r="STH104" s="219"/>
      <c r="STI104" s="219"/>
      <c r="STJ104" s="219"/>
      <c r="STK104" s="219"/>
      <c r="STL104" s="219"/>
      <c r="STM104" s="219"/>
      <c r="STN104" s="219"/>
      <c r="STO104" s="219"/>
      <c r="STP104" s="219"/>
      <c r="STQ104" s="219"/>
      <c r="STR104" s="219"/>
      <c r="STS104" s="219"/>
      <c r="STT104" s="219"/>
      <c r="STU104" s="219"/>
      <c r="STV104" s="219"/>
      <c r="STW104" s="219"/>
      <c r="STX104" s="219"/>
      <c r="STY104" s="219"/>
      <c r="STZ104" s="219"/>
      <c r="SUA104" s="219"/>
      <c r="SUB104" s="219"/>
      <c r="SUC104" s="219"/>
      <c r="SUD104" s="219"/>
      <c r="SUE104" s="219"/>
      <c r="SUF104" s="219"/>
      <c r="SUG104" s="219"/>
      <c r="SUH104" s="219"/>
      <c r="SUI104" s="219"/>
      <c r="SUJ104" s="219"/>
      <c r="SUK104" s="219"/>
      <c r="SUL104" s="219"/>
      <c r="SUM104" s="219"/>
      <c r="SUN104" s="219"/>
      <c r="SUO104" s="219"/>
      <c r="SUP104" s="219"/>
      <c r="SUQ104" s="219"/>
      <c r="SUR104" s="219"/>
      <c r="SUS104" s="219"/>
      <c r="SUT104" s="219"/>
      <c r="SUU104" s="219"/>
      <c r="SUV104" s="219"/>
      <c r="SUW104" s="219"/>
      <c r="SUX104" s="219"/>
      <c r="SUY104" s="219"/>
      <c r="SUZ104" s="219"/>
      <c r="SVA104" s="219"/>
      <c r="SVB104" s="219"/>
      <c r="SVC104" s="219"/>
      <c r="SVD104" s="219"/>
      <c r="SVE104" s="219"/>
      <c r="SVF104" s="219"/>
      <c r="SVG104" s="219"/>
      <c r="SVH104" s="219"/>
      <c r="SVI104" s="219"/>
      <c r="SVJ104" s="219"/>
      <c r="SVK104" s="219"/>
      <c r="SVL104" s="219"/>
      <c r="SVM104" s="219"/>
      <c r="SVN104" s="219"/>
      <c r="SVO104" s="219"/>
      <c r="SVP104" s="219"/>
      <c r="SVQ104" s="219"/>
      <c r="SVR104" s="219"/>
      <c r="SVS104" s="219"/>
      <c r="SVT104" s="219"/>
      <c r="SVU104" s="219"/>
      <c r="SVV104" s="219"/>
      <c r="SVW104" s="219"/>
      <c r="SVX104" s="219"/>
      <c r="SVY104" s="219"/>
      <c r="SVZ104" s="219"/>
      <c r="SWA104" s="219"/>
      <c r="SWB104" s="219"/>
      <c r="SWC104" s="219"/>
      <c r="SWD104" s="219"/>
      <c r="SWE104" s="219"/>
      <c r="SWF104" s="219"/>
      <c r="SWG104" s="219"/>
      <c r="SWH104" s="219"/>
      <c r="SWI104" s="219"/>
      <c r="SWJ104" s="219"/>
      <c r="SWK104" s="219"/>
      <c r="SWL104" s="219"/>
      <c r="SWM104" s="219"/>
      <c r="SWN104" s="219"/>
      <c r="SWO104" s="219"/>
      <c r="SWP104" s="219"/>
      <c r="SWQ104" s="219"/>
      <c r="SWR104" s="219"/>
      <c r="SWS104" s="219"/>
      <c r="SWT104" s="219"/>
      <c r="SWU104" s="219"/>
      <c r="SWV104" s="219"/>
      <c r="SWW104" s="219"/>
      <c r="SWX104" s="219"/>
      <c r="SWY104" s="219"/>
      <c r="SWZ104" s="219"/>
      <c r="SXA104" s="219"/>
      <c r="SXB104" s="219"/>
      <c r="SXC104" s="219"/>
      <c r="SXD104" s="219"/>
      <c r="SXE104" s="219"/>
      <c r="SXF104" s="219"/>
      <c r="SXG104" s="219"/>
      <c r="SXH104" s="219"/>
      <c r="SXI104" s="219"/>
      <c r="SXJ104" s="219"/>
      <c r="SXK104" s="219"/>
      <c r="SXL104" s="219"/>
      <c r="SXM104" s="219"/>
      <c r="SXN104" s="219"/>
      <c r="SXO104" s="219"/>
      <c r="SXP104" s="219"/>
      <c r="SXQ104" s="219"/>
      <c r="SXR104" s="219"/>
      <c r="SXS104" s="219"/>
      <c r="SXT104" s="219"/>
      <c r="SXU104" s="219"/>
      <c r="SXV104" s="219"/>
      <c r="SXW104" s="219"/>
      <c r="SXX104" s="219"/>
      <c r="SXY104" s="219"/>
      <c r="SXZ104" s="219"/>
      <c r="SYA104" s="219"/>
      <c r="SYB104" s="219"/>
      <c r="SYC104" s="219"/>
      <c r="SYD104" s="219"/>
      <c r="SYE104" s="219"/>
      <c r="SYF104" s="219"/>
      <c r="SYG104" s="219"/>
      <c r="SYH104" s="219"/>
      <c r="SYI104" s="219"/>
      <c r="SYJ104" s="219"/>
      <c r="SYK104" s="219"/>
      <c r="SYL104" s="219"/>
      <c r="SYM104" s="219"/>
      <c r="SYN104" s="219"/>
      <c r="SYO104" s="219"/>
      <c r="SYP104" s="219"/>
      <c r="SYQ104" s="219"/>
      <c r="SYR104" s="219"/>
      <c r="SYS104" s="219"/>
      <c r="SYT104" s="219"/>
      <c r="SYU104" s="219"/>
      <c r="SYV104" s="219"/>
      <c r="SYW104" s="219"/>
      <c r="SYX104" s="219"/>
      <c r="SYY104" s="219"/>
      <c r="SYZ104" s="219"/>
      <c r="SZA104" s="219"/>
      <c r="SZB104" s="219"/>
      <c r="SZC104" s="219"/>
      <c r="SZD104" s="219"/>
      <c r="SZE104" s="219"/>
      <c r="SZF104" s="219"/>
      <c r="SZG104" s="219"/>
      <c r="SZH104" s="219"/>
      <c r="SZI104" s="219"/>
      <c r="SZJ104" s="219"/>
      <c r="SZK104" s="219"/>
      <c r="SZL104" s="219"/>
      <c r="SZM104" s="219"/>
      <c r="SZN104" s="219"/>
      <c r="SZO104" s="219"/>
      <c r="SZP104" s="219"/>
      <c r="SZQ104" s="219"/>
      <c r="SZR104" s="219"/>
      <c r="SZS104" s="219"/>
      <c r="SZT104" s="219"/>
      <c r="SZU104" s="219"/>
      <c r="SZV104" s="219"/>
      <c r="SZW104" s="219"/>
      <c r="SZX104" s="219"/>
      <c r="SZY104" s="219"/>
      <c r="SZZ104" s="219"/>
      <c r="TAA104" s="219"/>
      <c r="TAB104" s="219"/>
      <c r="TAC104" s="219"/>
      <c r="TAD104" s="219"/>
      <c r="TAE104" s="219"/>
      <c r="TAF104" s="219"/>
      <c r="TAG104" s="219"/>
      <c r="TAH104" s="219"/>
      <c r="TAI104" s="219"/>
      <c r="TAJ104" s="219"/>
      <c r="TAK104" s="219"/>
      <c r="TAL104" s="219"/>
      <c r="TAM104" s="219"/>
      <c r="TAN104" s="219"/>
      <c r="TAO104" s="219"/>
      <c r="TAP104" s="219"/>
      <c r="TAQ104" s="219"/>
      <c r="TAR104" s="219"/>
      <c r="TAS104" s="219"/>
      <c r="TAT104" s="219"/>
      <c r="TAU104" s="219"/>
      <c r="TAV104" s="219"/>
      <c r="TAW104" s="219"/>
      <c r="TAX104" s="219"/>
      <c r="TAY104" s="219"/>
      <c r="TAZ104" s="219"/>
      <c r="TBA104" s="219"/>
      <c r="TBB104" s="219"/>
      <c r="TBC104" s="219"/>
      <c r="TBD104" s="219"/>
      <c r="TBE104" s="219"/>
      <c r="TBF104" s="219"/>
      <c r="TBG104" s="219"/>
      <c r="TBH104" s="219"/>
      <c r="TBI104" s="219"/>
      <c r="TBJ104" s="219"/>
      <c r="TBK104" s="219"/>
      <c r="TBL104" s="219"/>
      <c r="TBM104" s="219"/>
      <c r="TBN104" s="219"/>
      <c r="TBO104" s="219"/>
      <c r="TBP104" s="219"/>
      <c r="TBQ104" s="219"/>
      <c r="TBR104" s="219"/>
      <c r="TBS104" s="219"/>
      <c r="TBT104" s="219"/>
      <c r="TBU104" s="219"/>
      <c r="TBV104" s="219"/>
      <c r="TBW104" s="219"/>
      <c r="TBX104" s="219"/>
      <c r="TBY104" s="219"/>
      <c r="TBZ104" s="219"/>
      <c r="TCA104" s="219"/>
      <c r="TCB104" s="219"/>
      <c r="TCC104" s="219"/>
      <c r="TCD104" s="219"/>
      <c r="TCE104" s="219"/>
      <c r="TCF104" s="219"/>
      <c r="TCG104" s="219"/>
      <c r="TCH104" s="219"/>
      <c r="TCI104" s="219"/>
      <c r="TCJ104" s="219"/>
      <c r="TCK104" s="219"/>
      <c r="TCL104" s="219"/>
      <c r="TCM104" s="219"/>
      <c r="TCN104" s="219"/>
      <c r="TCO104" s="219"/>
      <c r="TCP104" s="219"/>
      <c r="TCQ104" s="219"/>
      <c r="TCR104" s="219"/>
      <c r="TCS104" s="219"/>
      <c r="TCT104" s="219"/>
      <c r="TCU104" s="219"/>
      <c r="TCV104" s="219"/>
      <c r="TCW104" s="219"/>
      <c r="TCX104" s="219"/>
      <c r="TCY104" s="219"/>
      <c r="TCZ104" s="219"/>
      <c r="TDA104" s="219"/>
      <c r="TDB104" s="219"/>
      <c r="TDC104" s="219"/>
      <c r="TDD104" s="219"/>
      <c r="TDE104" s="219"/>
      <c r="TDF104" s="219"/>
      <c r="TDG104" s="219"/>
      <c r="TDH104" s="219"/>
      <c r="TDI104" s="219"/>
      <c r="TDJ104" s="219"/>
      <c r="TDK104" s="219"/>
      <c r="TDL104" s="219"/>
      <c r="TDM104" s="219"/>
      <c r="TDN104" s="219"/>
      <c r="TDO104" s="219"/>
      <c r="TDP104" s="219"/>
      <c r="TDQ104" s="219"/>
      <c r="TDR104" s="219"/>
      <c r="TDS104" s="219"/>
      <c r="TDT104" s="219"/>
      <c r="TDU104" s="219"/>
      <c r="TDV104" s="219"/>
      <c r="TDW104" s="219"/>
      <c r="TDX104" s="219"/>
      <c r="TDY104" s="219"/>
      <c r="TDZ104" s="219"/>
      <c r="TEA104" s="219"/>
      <c r="TEB104" s="219"/>
      <c r="TEC104" s="219"/>
      <c r="TED104" s="219"/>
      <c r="TEE104" s="219"/>
      <c r="TEF104" s="219"/>
      <c r="TEG104" s="219"/>
      <c r="TEH104" s="219"/>
      <c r="TEI104" s="219"/>
      <c r="TEJ104" s="219"/>
      <c r="TEK104" s="219"/>
      <c r="TEL104" s="219"/>
      <c r="TEM104" s="219"/>
      <c r="TEN104" s="219"/>
      <c r="TEO104" s="219"/>
      <c r="TEP104" s="219"/>
      <c r="TEQ104" s="219"/>
      <c r="TER104" s="219"/>
      <c r="TES104" s="219"/>
      <c r="TET104" s="219"/>
      <c r="TEU104" s="219"/>
      <c r="TEV104" s="219"/>
      <c r="TEW104" s="219"/>
      <c r="TEX104" s="219"/>
      <c r="TEY104" s="219"/>
      <c r="TEZ104" s="219"/>
      <c r="TFA104" s="219"/>
      <c r="TFB104" s="219"/>
      <c r="TFC104" s="219"/>
      <c r="TFD104" s="219"/>
      <c r="TFE104" s="219"/>
      <c r="TFF104" s="219"/>
      <c r="TFG104" s="219"/>
      <c r="TFH104" s="219"/>
      <c r="TFI104" s="219"/>
      <c r="TFJ104" s="219"/>
      <c r="TFK104" s="219"/>
      <c r="TFL104" s="219"/>
      <c r="TFM104" s="219"/>
      <c r="TFN104" s="219"/>
      <c r="TFO104" s="219"/>
      <c r="TFP104" s="219"/>
      <c r="TFQ104" s="219"/>
      <c r="TFR104" s="219"/>
      <c r="TFS104" s="219"/>
      <c r="TFT104" s="219"/>
      <c r="TFU104" s="219"/>
      <c r="TFV104" s="219"/>
      <c r="TFW104" s="219"/>
      <c r="TFX104" s="219"/>
      <c r="TFY104" s="219"/>
      <c r="TFZ104" s="219"/>
      <c r="TGA104" s="219"/>
      <c r="TGB104" s="219"/>
      <c r="TGC104" s="219"/>
      <c r="TGD104" s="219"/>
      <c r="TGE104" s="219"/>
      <c r="TGF104" s="219"/>
      <c r="TGG104" s="219"/>
      <c r="TGH104" s="219"/>
      <c r="TGI104" s="219"/>
      <c r="TGJ104" s="219"/>
      <c r="TGK104" s="219"/>
      <c r="TGL104" s="219"/>
      <c r="TGM104" s="219"/>
      <c r="TGN104" s="219"/>
      <c r="TGO104" s="219"/>
      <c r="TGP104" s="219"/>
      <c r="TGQ104" s="219"/>
      <c r="TGR104" s="219"/>
      <c r="TGS104" s="219"/>
      <c r="TGT104" s="219"/>
      <c r="TGU104" s="219"/>
      <c r="TGV104" s="219"/>
      <c r="TGW104" s="219"/>
      <c r="TGX104" s="219"/>
      <c r="TGY104" s="219"/>
      <c r="TGZ104" s="219"/>
      <c r="THA104" s="219"/>
      <c r="THB104" s="219"/>
      <c r="THC104" s="219"/>
      <c r="THD104" s="219"/>
      <c r="THE104" s="219"/>
      <c r="THF104" s="219"/>
      <c r="THG104" s="219"/>
      <c r="THH104" s="219"/>
      <c r="THI104" s="219"/>
      <c r="THJ104" s="219"/>
      <c r="THK104" s="219"/>
      <c r="THL104" s="219"/>
      <c r="THM104" s="219"/>
      <c r="THN104" s="219"/>
      <c r="THO104" s="219"/>
      <c r="THP104" s="219"/>
      <c r="THQ104" s="219"/>
      <c r="THR104" s="219"/>
      <c r="THS104" s="219"/>
      <c r="THT104" s="219"/>
      <c r="THU104" s="219"/>
      <c r="THV104" s="219"/>
      <c r="THW104" s="219"/>
      <c r="THX104" s="219"/>
      <c r="THY104" s="219"/>
      <c r="THZ104" s="219"/>
      <c r="TIA104" s="219"/>
      <c r="TIB104" s="219"/>
      <c r="TIC104" s="219"/>
      <c r="TID104" s="219"/>
      <c r="TIE104" s="219"/>
      <c r="TIF104" s="219"/>
      <c r="TIG104" s="219"/>
      <c r="TIH104" s="219"/>
      <c r="TII104" s="219"/>
      <c r="TIJ104" s="219"/>
      <c r="TIK104" s="219"/>
      <c r="TIL104" s="219"/>
      <c r="TIM104" s="219"/>
      <c r="TIN104" s="219"/>
      <c r="TIO104" s="219"/>
      <c r="TIP104" s="219"/>
      <c r="TIQ104" s="219"/>
      <c r="TIR104" s="219"/>
      <c r="TIS104" s="219"/>
      <c r="TIT104" s="219"/>
      <c r="TIU104" s="219"/>
      <c r="TIV104" s="219"/>
      <c r="TIW104" s="219"/>
      <c r="TIX104" s="219"/>
      <c r="TIY104" s="219"/>
      <c r="TIZ104" s="219"/>
      <c r="TJA104" s="219"/>
      <c r="TJB104" s="219"/>
      <c r="TJC104" s="219"/>
      <c r="TJD104" s="219"/>
      <c r="TJE104" s="219"/>
      <c r="TJF104" s="219"/>
      <c r="TJG104" s="219"/>
      <c r="TJH104" s="219"/>
      <c r="TJI104" s="219"/>
      <c r="TJJ104" s="219"/>
      <c r="TJK104" s="219"/>
      <c r="TJL104" s="219"/>
      <c r="TJM104" s="219"/>
      <c r="TJN104" s="219"/>
      <c r="TJO104" s="219"/>
      <c r="TJP104" s="219"/>
      <c r="TJQ104" s="219"/>
      <c r="TJR104" s="219"/>
      <c r="TJS104" s="219"/>
      <c r="TJT104" s="219"/>
      <c r="TJU104" s="219"/>
      <c r="TJV104" s="219"/>
      <c r="TJW104" s="219"/>
      <c r="TJX104" s="219"/>
      <c r="TJY104" s="219"/>
      <c r="TJZ104" s="219"/>
      <c r="TKA104" s="219"/>
      <c r="TKB104" s="219"/>
      <c r="TKC104" s="219"/>
      <c r="TKD104" s="219"/>
      <c r="TKE104" s="219"/>
      <c r="TKF104" s="219"/>
      <c r="TKG104" s="219"/>
      <c r="TKH104" s="219"/>
      <c r="TKI104" s="219"/>
      <c r="TKJ104" s="219"/>
      <c r="TKK104" s="219"/>
      <c r="TKL104" s="219"/>
      <c r="TKM104" s="219"/>
      <c r="TKN104" s="219"/>
      <c r="TKO104" s="219"/>
      <c r="TKP104" s="219"/>
      <c r="TKQ104" s="219"/>
      <c r="TKR104" s="219"/>
      <c r="TKS104" s="219"/>
      <c r="TKT104" s="219"/>
      <c r="TKU104" s="219"/>
      <c r="TKV104" s="219"/>
      <c r="TKW104" s="219"/>
      <c r="TKX104" s="219"/>
      <c r="TKY104" s="219"/>
      <c r="TKZ104" s="219"/>
      <c r="TLA104" s="219"/>
      <c r="TLB104" s="219"/>
      <c r="TLC104" s="219"/>
      <c r="TLD104" s="219"/>
      <c r="TLE104" s="219"/>
      <c r="TLF104" s="219"/>
      <c r="TLG104" s="219"/>
      <c r="TLH104" s="219"/>
      <c r="TLI104" s="219"/>
      <c r="TLJ104" s="219"/>
      <c r="TLK104" s="219"/>
      <c r="TLL104" s="219"/>
      <c r="TLM104" s="219"/>
      <c r="TLN104" s="219"/>
      <c r="TLO104" s="219"/>
      <c r="TLP104" s="219"/>
      <c r="TLQ104" s="219"/>
      <c r="TLR104" s="219"/>
      <c r="TLS104" s="219"/>
      <c r="TLT104" s="219"/>
      <c r="TLU104" s="219"/>
      <c r="TLV104" s="219"/>
      <c r="TLW104" s="219"/>
      <c r="TLX104" s="219"/>
      <c r="TLY104" s="219"/>
      <c r="TLZ104" s="219"/>
      <c r="TMA104" s="219"/>
      <c r="TMB104" s="219"/>
      <c r="TMC104" s="219"/>
      <c r="TMD104" s="219"/>
      <c r="TME104" s="219"/>
      <c r="TMF104" s="219"/>
      <c r="TMG104" s="219"/>
      <c r="TMH104" s="219"/>
      <c r="TMI104" s="219"/>
      <c r="TMJ104" s="219"/>
      <c r="TMK104" s="219"/>
      <c r="TML104" s="219"/>
      <c r="TMM104" s="219"/>
      <c r="TMN104" s="219"/>
      <c r="TMO104" s="219"/>
      <c r="TMP104" s="219"/>
      <c r="TMQ104" s="219"/>
      <c r="TMR104" s="219"/>
      <c r="TMS104" s="219"/>
      <c r="TMT104" s="219"/>
      <c r="TMU104" s="219"/>
      <c r="TMV104" s="219"/>
      <c r="TMW104" s="219"/>
      <c r="TMX104" s="219"/>
      <c r="TMY104" s="219"/>
      <c r="TMZ104" s="219"/>
      <c r="TNA104" s="219"/>
      <c r="TNB104" s="219"/>
      <c r="TNC104" s="219"/>
      <c r="TND104" s="219"/>
      <c r="TNE104" s="219"/>
      <c r="TNF104" s="219"/>
      <c r="TNG104" s="219"/>
      <c r="TNH104" s="219"/>
      <c r="TNI104" s="219"/>
      <c r="TNJ104" s="219"/>
      <c r="TNK104" s="219"/>
      <c r="TNL104" s="219"/>
      <c r="TNM104" s="219"/>
      <c r="TNN104" s="219"/>
      <c r="TNO104" s="219"/>
      <c r="TNP104" s="219"/>
      <c r="TNQ104" s="219"/>
      <c r="TNR104" s="219"/>
      <c r="TNS104" s="219"/>
      <c r="TNT104" s="219"/>
      <c r="TNU104" s="219"/>
      <c r="TNV104" s="219"/>
      <c r="TNW104" s="219"/>
      <c r="TNX104" s="219"/>
      <c r="TNY104" s="219"/>
      <c r="TNZ104" s="219"/>
      <c r="TOA104" s="219"/>
      <c r="TOB104" s="219"/>
      <c r="TOC104" s="219"/>
      <c r="TOD104" s="219"/>
      <c r="TOE104" s="219"/>
      <c r="TOF104" s="219"/>
      <c r="TOG104" s="219"/>
      <c r="TOH104" s="219"/>
      <c r="TOI104" s="219"/>
      <c r="TOJ104" s="219"/>
      <c r="TOK104" s="219"/>
      <c r="TOL104" s="219"/>
      <c r="TOM104" s="219"/>
      <c r="TON104" s="219"/>
      <c r="TOO104" s="219"/>
      <c r="TOP104" s="219"/>
      <c r="TOQ104" s="219"/>
      <c r="TOR104" s="219"/>
      <c r="TOS104" s="219"/>
      <c r="TOT104" s="219"/>
      <c r="TOU104" s="219"/>
      <c r="TOV104" s="219"/>
      <c r="TOW104" s="219"/>
      <c r="TOX104" s="219"/>
      <c r="TOY104" s="219"/>
      <c r="TOZ104" s="219"/>
      <c r="TPA104" s="219"/>
      <c r="TPB104" s="219"/>
      <c r="TPC104" s="219"/>
      <c r="TPD104" s="219"/>
      <c r="TPE104" s="219"/>
      <c r="TPF104" s="219"/>
      <c r="TPG104" s="219"/>
      <c r="TPH104" s="219"/>
      <c r="TPI104" s="219"/>
      <c r="TPJ104" s="219"/>
      <c r="TPK104" s="219"/>
      <c r="TPL104" s="219"/>
      <c r="TPM104" s="219"/>
      <c r="TPN104" s="219"/>
      <c r="TPO104" s="219"/>
      <c r="TPP104" s="219"/>
      <c r="TPQ104" s="219"/>
      <c r="TPR104" s="219"/>
      <c r="TPS104" s="219"/>
      <c r="TPT104" s="219"/>
      <c r="TPU104" s="219"/>
      <c r="TPV104" s="219"/>
      <c r="TPW104" s="219"/>
      <c r="TPX104" s="219"/>
      <c r="TPY104" s="219"/>
      <c r="TPZ104" s="219"/>
      <c r="TQA104" s="219"/>
      <c r="TQB104" s="219"/>
      <c r="TQC104" s="219"/>
      <c r="TQD104" s="219"/>
      <c r="TQE104" s="219"/>
      <c r="TQF104" s="219"/>
      <c r="TQG104" s="219"/>
      <c r="TQH104" s="219"/>
      <c r="TQI104" s="219"/>
      <c r="TQJ104" s="219"/>
      <c r="TQK104" s="219"/>
      <c r="TQL104" s="219"/>
      <c r="TQM104" s="219"/>
      <c r="TQN104" s="219"/>
      <c r="TQO104" s="219"/>
      <c r="TQP104" s="219"/>
      <c r="TQQ104" s="219"/>
      <c r="TQR104" s="219"/>
      <c r="TQS104" s="219"/>
      <c r="TQT104" s="219"/>
      <c r="TQU104" s="219"/>
      <c r="TQV104" s="219"/>
      <c r="TQW104" s="219"/>
      <c r="TQX104" s="219"/>
      <c r="TQY104" s="219"/>
      <c r="TQZ104" s="219"/>
      <c r="TRA104" s="219"/>
      <c r="TRB104" s="219"/>
      <c r="TRC104" s="219"/>
      <c r="TRD104" s="219"/>
      <c r="TRE104" s="219"/>
      <c r="TRF104" s="219"/>
      <c r="TRG104" s="219"/>
      <c r="TRH104" s="219"/>
      <c r="TRI104" s="219"/>
      <c r="TRJ104" s="219"/>
      <c r="TRK104" s="219"/>
      <c r="TRL104" s="219"/>
      <c r="TRM104" s="219"/>
      <c r="TRN104" s="219"/>
      <c r="TRO104" s="219"/>
      <c r="TRP104" s="219"/>
      <c r="TRQ104" s="219"/>
      <c r="TRR104" s="219"/>
      <c r="TRS104" s="219"/>
      <c r="TRT104" s="219"/>
      <c r="TRU104" s="219"/>
      <c r="TRV104" s="219"/>
      <c r="TRW104" s="219"/>
      <c r="TRX104" s="219"/>
      <c r="TRY104" s="219"/>
      <c r="TRZ104" s="219"/>
      <c r="TSA104" s="219"/>
      <c r="TSB104" s="219"/>
      <c r="TSC104" s="219"/>
      <c r="TSD104" s="219"/>
      <c r="TSE104" s="219"/>
      <c r="TSF104" s="219"/>
      <c r="TSG104" s="219"/>
      <c r="TSH104" s="219"/>
      <c r="TSI104" s="219"/>
      <c r="TSJ104" s="219"/>
      <c r="TSK104" s="219"/>
      <c r="TSL104" s="219"/>
      <c r="TSM104" s="219"/>
      <c r="TSN104" s="219"/>
      <c r="TSO104" s="219"/>
      <c r="TSP104" s="219"/>
      <c r="TSQ104" s="219"/>
      <c r="TSR104" s="219"/>
      <c r="TSS104" s="219"/>
      <c r="TST104" s="219"/>
      <c r="TSU104" s="219"/>
      <c r="TSV104" s="219"/>
      <c r="TSW104" s="219"/>
      <c r="TSX104" s="219"/>
      <c r="TSY104" s="219"/>
      <c r="TSZ104" s="219"/>
      <c r="TTA104" s="219"/>
      <c r="TTB104" s="219"/>
      <c r="TTC104" s="219"/>
      <c r="TTD104" s="219"/>
      <c r="TTE104" s="219"/>
      <c r="TTF104" s="219"/>
      <c r="TTG104" s="219"/>
      <c r="TTH104" s="219"/>
      <c r="TTI104" s="219"/>
      <c r="TTJ104" s="219"/>
      <c r="TTK104" s="219"/>
      <c r="TTL104" s="219"/>
      <c r="TTM104" s="219"/>
      <c r="TTN104" s="219"/>
      <c r="TTO104" s="219"/>
      <c r="TTP104" s="219"/>
      <c r="TTQ104" s="219"/>
      <c r="TTR104" s="219"/>
      <c r="TTS104" s="219"/>
      <c r="TTT104" s="219"/>
      <c r="TTU104" s="219"/>
      <c r="TTV104" s="219"/>
      <c r="TTW104" s="219"/>
      <c r="TTX104" s="219"/>
      <c r="TTY104" s="219"/>
      <c r="TTZ104" s="219"/>
      <c r="TUA104" s="219"/>
      <c r="TUB104" s="219"/>
      <c r="TUC104" s="219"/>
      <c r="TUD104" s="219"/>
      <c r="TUE104" s="219"/>
      <c r="TUF104" s="219"/>
      <c r="TUG104" s="219"/>
      <c r="TUH104" s="219"/>
      <c r="TUI104" s="219"/>
      <c r="TUJ104" s="219"/>
      <c r="TUK104" s="219"/>
      <c r="TUL104" s="219"/>
      <c r="TUM104" s="219"/>
      <c r="TUN104" s="219"/>
      <c r="TUO104" s="219"/>
      <c r="TUP104" s="219"/>
      <c r="TUQ104" s="219"/>
      <c r="TUR104" s="219"/>
      <c r="TUS104" s="219"/>
      <c r="TUT104" s="219"/>
      <c r="TUU104" s="219"/>
      <c r="TUV104" s="219"/>
      <c r="TUW104" s="219"/>
      <c r="TUX104" s="219"/>
      <c r="TUY104" s="219"/>
      <c r="TUZ104" s="219"/>
      <c r="TVA104" s="219"/>
      <c r="TVB104" s="219"/>
      <c r="TVC104" s="219"/>
      <c r="TVD104" s="219"/>
      <c r="TVE104" s="219"/>
      <c r="TVF104" s="219"/>
      <c r="TVG104" s="219"/>
      <c r="TVH104" s="219"/>
      <c r="TVI104" s="219"/>
      <c r="TVJ104" s="219"/>
      <c r="TVK104" s="219"/>
      <c r="TVL104" s="219"/>
      <c r="TVM104" s="219"/>
      <c r="TVN104" s="219"/>
      <c r="TVO104" s="219"/>
      <c r="TVP104" s="219"/>
      <c r="TVQ104" s="219"/>
      <c r="TVR104" s="219"/>
      <c r="TVS104" s="219"/>
      <c r="TVT104" s="219"/>
      <c r="TVU104" s="219"/>
      <c r="TVV104" s="219"/>
      <c r="TVW104" s="219"/>
      <c r="TVX104" s="219"/>
      <c r="TVY104" s="219"/>
      <c r="TVZ104" s="219"/>
      <c r="TWA104" s="219"/>
      <c r="TWB104" s="219"/>
      <c r="TWC104" s="219"/>
      <c r="TWD104" s="219"/>
      <c r="TWE104" s="219"/>
      <c r="TWF104" s="219"/>
      <c r="TWG104" s="219"/>
      <c r="TWH104" s="219"/>
      <c r="TWI104" s="219"/>
      <c r="TWJ104" s="219"/>
      <c r="TWK104" s="219"/>
      <c r="TWL104" s="219"/>
      <c r="TWM104" s="219"/>
      <c r="TWN104" s="219"/>
      <c r="TWO104" s="219"/>
      <c r="TWP104" s="219"/>
      <c r="TWQ104" s="219"/>
      <c r="TWR104" s="219"/>
      <c r="TWS104" s="219"/>
      <c r="TWT104" s="219"/>
      <c r="TWU104" s="219"/>
      <c r="TWV104" s="219"/>
      <c r="TWW104" s="219"/>
      <c r="TWX104" s="219"/>
      <c r="TWY104" s="219"/>
      <c r="TWZ104" s="219"/>
      <c r="TXA104" s="219"/>
      <c r="TXB104" s="219"/>
      <c r="TXC104" s="219"/>
      <c r="TXD104" s="219"/>
      <c r="TXE104" s="219"/>
      <c r="TXF104" s="219"/>
      <c r="TXG104" s="219"/>
      <c r="TXH104" s="219"/>
      <c r="TXI104" s="219"/>
      <c r="TXJ104" s="219"/>
      <c r="TXK104" s="219"/>
      <c r="TXL104" s="219"/>
      <c r="TXM104" s="219"/>
      <c r="TXN104" s="219"/>
      <c r="TXO104" s="219"/>
      <c r="TXP104" s="219"/>
      <c r="TXQ104" s="219"/>
      <c r="TXR104" s="219"/>
      <c r="TXS104" s="219"/>
      <c r="TXT104" s="219"/>
      <c r="TXU104" s="219"/>
      <c r="TXV104" s="219"/>
      <c r="TXW104" s="219"/>
      <c r="TXX104" s="219"/>
      <c r="TXY104" s="219"/>
      <c r="TXZ104" s="219"/>
      <c r="TYA104" s="219"/>
      <c r="TYB104" s="219"/>
      <c r="TYC104" s="219"/>
      <c r="TYD104" s="219"/>
      <c r="TYE104" s="219"/>
      <c r="TYF104" s="219"/>
      <c r="TYG104" s="219"/>
      <c r="TYH104" s="219"/>
      <c r="TYI104" s="219"/>
      <c r="TYJ104" s="219"/>
      <c r="TYK104" s="219"/>
      <c r="TYL104" s="219"/>
      <c r="TYM104" s="219"/>
      <c r="TYN104" s="219"/>
      <c r="TYO104" s="219"/>
      <c r="TYP104" s="219"/>
      <c r="TYQ104" s="219"/>
      <c r="TYR104" s="219"/>
      <c r="TYS104" s="219"/>
      <c r="TYT104" s="219"/>
      <c r="TYU104" s="219"/>
      <c r="TYV104" s="219"/>
      <c r="TYW104" s="219"/>
      <c r="TYX104" s="219"/>
      <c r="TYY104" s="219"/>
      <c r="TYZ104" s="219"/>
      <c r="TZA104" s="219"/>
      <c r="TZB104" s="219"/>
      <c r="TZC104" s="219"/>
      <c r="TZD104" s="219"/>
      <c r="TZE104" s="219"/>
      <c r="TZF104" s="219"/>
      <c r="TZG104" s="219"/>
      <c r="TZH104" s="219"/>
      <c r="TZI104" s="219"/>
      <c r="TZJ104" s="219"/>
      <c r="TZK104" s="219"/>
      <c r="TZL104" s="219"/>
      <c r="TZM104" s="219"/>
      <c r="TZN104" s="219"/>
      <c r="TZO104" s="219"/>
      <c r="TZP104" s="219"/>
      <c r="TZQ104" s="219"/>
      <c r="TZR104" s="219"/>
      <c r="TZS104" s="219"/>
      <c r="TZT104" s="219"/>
      <c r="TZU104" s="219"/>
      <c r="TZV104" s="219"/>
      <c r="TZW104" s="219"/>
      <c r="TZX104" s="219"/>
      <c r="TZY104" s="219"/>
      <c r="TZZ104" s="219"/>
      <c r="UAA104" s="219"/>
      <c r="UAB104" s="219"/>
      <c r="UAC104" s="219"/>
      <c r="UAD104" s="219"/>
      <c r="UAE104" s="219"/>
      <c r="UAF104" s="219"/>
      <c r="UAG104" s="219"/>
      <c r="UAH104" s="219"/>
      <c r="UAI104" s="219"/>
      <c r="UAJ104" s="219"/>
      <c r="UAK104" s="219"/>
      <c r="UAL104" s="219"/>
      <c r="UAM104" s="219"/>
      <c r="UAN104" s="219"/>
      <c r="UAO104" s="219"/>
      <c r="UAP104" s="219"/>
      <c r="UAQ104" s="219"/>
      <c r="UAR104" s="219"/>
      <c r="UAS104" s="219"/>
      <c r="UAT104" s="219"/>
      <c r="UAU104" s="219"/>
      <c r="UAV104" s="219"/>
      <c r="UAW104" s="219"/>
      <c r="UAX104" s="219"/>
      <c r="UAY104" s="219"/>
      <c r="UAZ104" s="219"/>
      <c r="UBA104" s="219"/>
      <c r="UBB104" s="219"/>
      <c r="UBC104" s="219"/>
      <c r="UBD104" s="219"/>
      <c r="UBE104" s="219"/>
      <c r="UBF104" s="219"/>
      <c r="UBG104" s="219"/>
      <c r="UBH104" s="219"/>
      <c r="UBI104" s="219"/>
      <c r="UBJ104" s="219"/>
      <c r="UBK104" s="219"/>
      <c r="UBL104" s="219"/>
      <c r="UBM104" s="219"/>
      <c r="UBN104" s="219"/>
      <c r="UBO104" s="219"/>
      <c r="UBP104" s="219"/>
      <c r="UBQ104" s="219"/>
      <c r="UBR104" s="219"/>
      <c r="UBS104" s="219"/>
      <c r="UBT104" s="219"/>
      <c r="UBU104" s="219"/>
      <c r="UBV104" s="219"/>
      <c r="UBW104" s="219"/>
      <c r="UBX104" s="219"/>
      <c r="UBY104" s="219"/>
      <c r="UBZ104" s="219"/>
      <c r="UCA104" s="219"/>
      <c r="UCB104" s="219"/>
      <c r="UCC104" s="219"/>
      <c r="UCD104" s="219"/>
      <c r="UCE104" s="219"/>
      <c r="UCF104" s="219"/>
      <c r="UCG104" s="219"/>
      <c r="UCH104" s="219"/>
      <c r="UCI104" s="219"/>
      <c r="UCJ104" s="219"/>
      <c r="UCK104" s="219"/>
      <c r="UCL104" s="219"/>
      <c r="UCM104" s="219"/>
      <c r="UCN104" s="219"/>
      <c r="UCO104" s="219"/>
      <c r="UCP104" s="219"/>
      <c r="UCQ104" s="219"/>
      <c r="UCR104" s="219"/>
      <c r="UCS104" s="219"/>
      <c r="UCT104" s="219"/>
      <c r="UCU104" s="219"/>
      <c r="UCV104" s="219"/>
      <c r="UCW104" s="219"/>
      <c r="UCX104" s="219"/>
      <c r="UCY104" s="219"/>
      <c r="UCZ104" s="219"/>
      <c r="UDA104" s="219"/>
      <c r="UDB104" s="219"/>
      <c r="UDC104" s="219"/>
      <c r="UDD104" s="219"/>
      <c r="UDE104" s="219"/>
      <c r="UDF104" s="219"/>
      <c r="UDG104" s="219"/>
      <c r="UDH104" s="219"/>
      <c r="UDI104" s="219"/>
      <c r="UDJ104" s="219"/>
      <c r="UDK104" s="219"/>
      <c r="UDL104" s="219"/>
      <c r="UDM104" s="219"/>
      <c r="UDN104" s="219"/>
      <c r="UDO104" s="219"/>
      <c r="UDP104" s="219"/>
      <c r="UDQ104" s="219"/>
      <c r="UDR104" s="219"/>
      <c r="UDS104" s="219"/>
      <c r="UDT104" s="219"/>
      <c r="UDU104" s="219"/>
      <c r="UDV104" s="219"/>
      <c r="UDW104" s="219"/>
      <c r="UDX104" s="219"/>
      <c r="UDY104" s="219"/>
      <c r="UDZ104" s="219"/>
      <c r="UEA104" s="219"/>
      <c r="UEB104" s="219"/>
      <c r="UEC104" s="219"/>
      <c r="UED104" s="219"/>
      <c r="UEE104" s="219"/>
      <c r="UEF104" s="219"/>
      <c r="UEG104" s="219"/>
      <c r="UEH104" s="219"/>
      <c r="UEI104" s="219"/>
      <c r="UEJ104" s="219"/>
      <c r="UEK104" s="219"/>
      <c r="UEL104" s="219"/>
      <c r="UEM104" s="219"/>
      <c r="UEN104" s="219"/>
      <c r="UEO104" s="219"/>
      <c r="UEP104" s="219"/>
      <c r="UEQ104" s="219"/>
      <c r="UER104" s="219"/>
      <c r="UES104" s="219"/>
      <c r="UET104" s="219"/>
      <c r="UEU104" s="219"/>
      <c r="UEV104" s="219"/>
      <c r="UEW104" s="219"/>
      <c r="UEX104" s="219"/>
      <c r="UEY104" s="219"/>
      <c r="UEZ104" s="219"/>
      <c r="UFA104" s="219"/>
      <c r="UFB104" s="219"/>
      <c r="UFC104" s="219"/>
      <c r="UFD104" s="219"/>
      <c r="UFE104" s="219"/>
      <c r="UFF104" s="219"/>
      <c r="UFG104" s="219"/>
      <c r="UFH104" s="219"/>
      <c r="UFI104" s="219"/>
      <c r="UFJ104" s="219"/>
      <c r="UFK104" s="219"/>
      <c r="UFL104" s="219"/>
      <c r="UFM104" s="219"/>
      <c r="UFN104" s="219"/>
      <c r="UFO104" s="219"/>
      <c r="UFP104" s="219"/>
      <c r="UFQ104" s="219"/>
      <c r="UFR104" s="219"/>
      <c r="UFS104" s="219"/>
      <c r="UFT104" s="219"/>
      <c r="UFU104" s="219"/>
      <c r="UFV104" s="219"/>
      <c r="UFW104" s="219"/>
      <c r="UFX104" s="219"/>
      <c r="UFY104" s="219"/>
      <c r="UFZ104" s="219"/>
      <c r="UGA104" s="219"/>
      <c r="UGB104" s="219"/>
      <c r="UGC104" s="219"/>
      <c r="UGD104" s="219"/>
      <c r="UGE104" s="219"/>
      <c r="UGF104" s="219"/>
      <c r="UGG104" s="219"/>
      <c r="UGH104" s="219"/>
      <c r="UGI104" s="219"/>
      <c r="UGJ104" s="219"/>
      <c r="UGK104" s="219"/>
      <c r="UGL104" s="219"/>
      <c r="UGM104" s="219"/>
      <c r="UGN104" s="219"/>
      <c r="UGO104" s="219"/>
      <c r="UGP104" s="219"/>
      <c r="UGQ104" s="219"/>
      <c r="UGR104" s="219"/>
      <c r="UGS104" s="219"/>
      <c r="UGT104" s="219"/>
      <c r="UGU104" s="219"/>
      <c r="UGV104" s="219"/>
      <c r="UGW104" s="219"/>
      <c r="UGX104" s="219"/>
      <c r="UGY104" s="219"/>
      <c r="UGZ104" s="219"/>
      <c r="UHA104" s="219"/>
      <c r="UHB104" s="219"/>
      <c r="UHC104" s="219"/>
      <c r="UHD104" s="219"/>
      <c r="UHE104" s="219"/>
      <c r="UHF104" s="219"/>
      <c r="UHG104" s="219"/>
      <c r="UHH104" s="219"/>
      <c r="UHI104" s="219"/>
      <c r="UHJ104" s="219"/>
      <c r="UHK104" s="219"/>
      <c r="UHL104" s="219"/>
      <c r="UHM104" s="219"/>
      <c r="UHN104" s="219"/>
      <c r="UHO104" s="219"/>
      <c r="UHP104" s="219"/>
      <c r="UHQ104" s="219"/>
      <c r="UHR104" s="219"/>
      <c r="UHS104" s="219"/>
      <c r="UHT104" s="219"/>
      <c r="UHU104" s="219"/>
      <c r="UHV104" s="219"/>
      <c r="UHW104" s="219"/>
      <c r="UHX104" s="219"/>
      <c r="UHY104" s="219"/>
      <c r="UHZ104" s="219"/>
      <c r="UIA104" s="219"/>
      <c r="UIB104" s="219"/>
      <c r="UIC104" s="219"/>
      <c r="UID104" s="219"/>
      <c r="UIE104" s="219"/>
      <c r="UIF104" s="219"/>
      <c r="UIG104" s="219"/>
      <c r="UIH104" s="219"/>
      <c r="UII104" s="219"/>
      <c r="UIJ104" s="219"/>
      <c r="UIK104" s="219"/>
      <c r="UIL104" s="219"/>
      <c r="UIM104" s="219"/>
      <c r="UIN104" s="219"/>
      <c r="UIO104" s="219"/>
      <c r="UIP104" s="219"/>
      <c r="UIQ104" s="219"/>
      <c r="UIR104" s="219"/>
      <c r="UIS104" s="219"/>
      <c r="UIT104" s="219"/>
      <c r="UIU104" s="219"/>
      <c r="UIV104" s="219"/>
      <c r="UIW104" s="219"/>
      <c r="UIX104" s="219"/>
      <c r="UIY104" s="219"/>
      <c r="UIZ104" s="219"/>
      <c r="UJA104" s="219"/>
      <c r="UJB104" s="219"/>
      <c r="UJC104" s="219"/>
      <c r="UJD104" s="219"/>
      <c r="UJE104" s="219"/>
      <c r="UJF104" s="219"/>
      <c r="UJG104" s="219"/>
      <c r="UJH104" s="219"/>
      <c r="UJI104" s="219"/>
      <c r="UJJ104" s="219"/>
      <c r="UJK104" s="219"/>
      <c r="UJL104" s="219"/>
      <c r="UJM104" s="219"/>
      <c r="UJN104" s="219"/>
      <c r="UJO104" s="219"/>
      <c r="UJP104" s="219"/>
      <c r="UJQ104" s="219"/>
      <c r="UJR104" s="219"/>
      <c r="UJS104" s="219"/>
      <c r="UJT104" s="219"/>
      <c r="UJU104" s="219"/>
      <c r="UJV104" s="219"/>
      <c r="UJW104" s="219"/>
      <c r="UJX104" s="219"/>
      <c r="UJY104" s="219"/>
      <c r="UJZ104" s="219"/>
      <c r="UKA104" s="219"/>
      <c r="UKB104" s="219"/>
      <c r="UKC104" s="219"/>
      <c r="UKD104" s="219"/>
      <c r="UKE104" s="219"/>
      <c r="UKF104" s="219"/>
      <c r="UKG104" s="219"/>
      <c r="UKH104" s="219"/>
      <c r="UKI104" s="219"/>
      <c r="UKJ104" s="219"/>
      <c r="UKK104" s="219"/>
      <c r="UKL104" s="219"/>
      <c r="UKM104" s="219"/>
      <c r="UKN104" s="219"/>
      <c r="UKO104" s="219"/>
      <c r="UKP104" s="219"/>
      <c r="UKQ104" s="219"/>
      <c r="UKR104" s="219"/>
      <c r="UKS104" s="219"/>
      <c r="UKT104" s="219"/>
      <c r="UKU104" s="219"/>
      <c r="UKV104" s="219"/>
      <c r="UKW104" s="219"/>
      <c r="UKX104" s="219"/>
      <c r="UKY104" s="219"/>
      <c r="UKZ104" s="219"/>
      <c r="ULA104" s="219"/>
      <c r="ULB104" s="219"/>
      <c r="ULC104" s="219"/>
      <c r="ULD104" s="219"/>
      <c r="ULE104" s="219"/>
      <c r="ULF104" s="219"/>
      <c r="ULG104" s="219"/>
      <c r="ULH104" s="219"/>
      <c r="ULI104" s="219"/>
      <c r="ULJ104" s="219"/>
      <c r="ULK104" s="219"/>
      <c r="ULL104" s="219"/>
      <c r="ULM104" s="219"/>
      <c r="ULN104" s="219"/>
      <c r="ULO104" s="219"/>
      <c r="ULP104" s="219"/>
      <c r="ULQ104" s="219"/>
      <c r="ULR104" s="219"/>
      <c r="ULS104" s="219"/>
      <c r="ULT104" s="219"/>
      <c r="ULU104" s="219"/>
      <c r="ULV104" s="219"/>
      <c r="ULW104" s="219"/>
      <c r="ULX104" s="219"/>
      <c r="ULY104" s="219"/>
      <c r="ULZ104" s="219"/>
      <c r="UMA104" s="219"/>
      <c r="UMB104" s="219"/>
      <c r="UMC104" s="219"/>
      <c r="UMD104" s="219"/>
      <c r="UME104" s="219"/>
      <c r="UMF104" s="219"/>
      <c r="UMG104" s="219"/>
      <c r="UMH104" s="219"/>
      <c r="UMI104" s="219"/>
      <c r="UMJ104" s="219"/>
      <c r="UMK104" s="219"/>
      <c r="UML104" s="219"/>
      <c r="UMM104" s="219"/>
      <c r="UMN104" s="219"/>
      <c r="UMO104" s="219"/>
      <c r="UMP104" s="219"/>
      <c r="UMQ104" s="219"/>
      <c r="UMR104" s="219"/>
      <c r="UMS104" s="219"/>
      <c r="UMT104" s="219"/>
      <c r="UMU104" s="219"/>
      <c r="UMV104" s="219"/>
      <c r="UMW104" s="219"/>
      <c r="UMX104" s="219"/>
      <c r="UMY104" s="219"/>
      <c r="UMZ104" s="219"/>
      <c r="UNA104" s="219"/>
      <c r="UNB104" s="219"/>
      <c r="UNC104" s="219"/>
      <c r="UND104" s="219"/>
      <c r="UNE104" s="219"/>
      <c r="UNF104" s="219"/>
      <c r="UNG104" s="219"/>
      <c r="UNH104" s="219"/>
      <c r="UNI104" s="219"/>
      <c r="UNJ104" s="219"/>
      <c r="UNK104" s="219"/>
      <c r="UNL104" s="219"/>
      <c r="UNM104" s="219"/>
      <c r="UNN104" s="219"/>
      <c r="UNO104" s="219"/>
      <c r="UNP104" s="219"/>
      <c r="UNQ104" s="219"/>
      <c r="UNR104" s="219"/>
      <c r="UNS104" s="219"/>
      <c r="UNT104" s="219"/>
      <c r="UNU104" s="219"/>
      <c r="UNV104" s="219"/>
      <c r="UNW104" s="219"/>
      <c r="UNX104" s="219"/>
      <c r="UNY104" s="219"/>
      <c r="UNZ104" s="219"/>
      <c r="UOA104" s="219"/>
      <c r="UOB104" s="219"/>
      <c r="UOC104" s="219"/>
      <c r="UOD104" s="219"/>
      <c r="UOE104" s="219"/>
      <c r="UOF104" s="219"/>
      <c r="UOG104" s="219"/>
      <c r="UOH104" s="219"/>
      <c r="UOI104" s="219"/>
      <c r="UOJ104" s="219"/>
      <c r="UOK104" s="219"/>
      <c r="UOL104" s="219"/>
      <c r="UOM104" s="219"/>
      <c r="UON104" s="219"/>
      <c r="UOO104" s="219"/>
      <c r="UOP104" s="219"/>
      <c r="UOQ104" s="219"/>
      <c r="UOR104" s="219"/>
      <c r="UOS104" s="219"/>
      <c r="UOT104" s="219"/>
      <c r="UOU104" s="219"/>
      <c r="UOV104" s="219"/>
      <c r="UOW104" s="219"/>
      <c r="UOX104" s="219"/>
      <c r="UOY104" s="219"/>
      <c r="UOZ104" s="219"/>
      <c r="UPA104" s="219"/>
      <c r="UPB104" s="219"/>
      <c r="UPC104" s="219"/>
      <c r="UPD104" s="219"/>
      <c r="UPE104" s="219"/>
      <c r="UPF104" s="219"/>
      <c r="UPG104" s="219"/>
      <c r="UPH104" s="219"/>
      <c r="UPI104" s="219"/>
      <c r="UPJ104" s="219"/>
      <c r="UPK104" s="219"/>
      <c r="UPL104" s="219"/>
      <c r="UPM104" s="219"/>
      <c r="UPN104" s="219"/>
      <c r="UPO104" s="219"/>
      <c r="UPP104" s="219"/>
      <c r="UPQ104" s="219"/>
      <c r="UPR104" s="219"/>
      <c r="UPS104" s="219"/>
      <c r="UPT104" s="219"/>
      <c r="UPU104" s="219"/>
      <c r="UPV104" s="219"/>
      <c r="UPW104" s="219"/>
      <c r="UPX104" s="219"/>
      <c r="UPY104" s="219"/>
      <c r="UPZ104" s="219"/>
      <c r="UQA104" s="219"/>
      <c r="UQB104" s="219"/>
      <c r="UQC104" s="219"/>
      <c r="UQD104" s="219"/>
      <c r="UQE104" s="219"/>
      <c r="UQF104" s="219"/>
      <c r="UQG104" s="219"/>
      <c r="UQH104" s="219"/>
      <c r="UQI104" s="219"/>
      <c r="UQJ104" s="219"/>
      <c r="UQK104" s="219"/>
      <c r="UQL104" s="219"/>
      <c r="UQM104" s="219"/>
      <c r="UQN104" s="219"/>
      <c r="UQO104" s="219"/>
      <c r="UQP104" s="219"/>
      <c r="UQQ104" s="219"/>
      <c r="UQR104" s="219"/>
      <c r="UQS104" s="219"/>
      <c r="UQT104" s="219"/>
      <c r="UQU104" s="219"/>
      <c r="UQV104" s="219"/>
      <c r="UQW104" s="219"/>
      <c r="UQX104" s="219"/>
      <c r="UQY104" s="219"/>
      <c r="UQZ104" s="219"/>
      <c r="URA104" s="219"/>
      <c r="URB104" s="219"/>
      <c r="URC104" s="219"/>
      <c r="URD104" s="219"/>
      <c r="URE104" s="219"/>
      <c r="URF104" s="219"/>
      <c r="URG104" s="219"/>
      <c r="URH104" s="219"/>
      <c r="URI104" s="219"/>
      <c r="URJ104" s="219"/>
      <c r="URK104" s="219"/>
      <c r="URL104" s="219"/>
      <c r="URM104" s="219"/>
      <c r="URN104" s="219"/>
      <c r="URO104" s="219"/>
      <c r="URP104" s="219"/>
      <c r="URQ104" s="219"/>
      <c r="URR104" s="219"/>
      <c r="URS104" s="219"/>
      <c r="URT104" s="219"/>
      <c r="URU104" s="219"/>
      <c r="URV104" s="219"/>
      <c r="URW104" s="219"/>
      <c r="URX104" s="219"/>
      <c r="URY104" s="219"/>
      <c r="URZ104" s="219"/>
      <c r="USA104" s="219"/>
      <c r="USB104" s="219"/>
      <c r="USC104" s="219"/>
      <c r="USD104" s="219"/>
      <c r="USE104" s="219"/>
      <c r="USF104" s="219"/>
      <c r="USG104" s="219"/>
      <c r="USH104" s="219"/>
      <c r="USI104" s="219"/>
      <c r="USJ104" s="219"/>
      <c r="USK104" s="219"/>
      <c r="USL104" s="219"/>
      <c r="USM104" s="219"/>
      <c r="USN104" s="219"/>
      <c r="USO104" s="219"/>
      <c r="USP104" s="219"/>
      <c r="USQ104" s="219"/>
      <c r="USR104" s="219"/>
      <c r="USS104" s="219"/>
      <c r="UST104" s="219"/>
      <c r="USU104" s="219"/>
      <c r="USV104" s="219"/>
      <c r="USW104" s="219"/>
      <c r="USX104" s="219"/>
      <c r="USY104" s="219"/>
      <c r="USZ104" s="219"/>
      <c r="UTA104" s="219"/>
      <c r="UTB104" s="219"/>
      <c r="UTC104" s="219"/>
      <c r="UTD104" s="219"/>
      <c r="UTE104" s="219"/>
      <c r="UTF104" s="219"/>
      <c r="UTG104" s="219"/>
      <c r="UTH104" s="219"/>
      <c r="UTI104" s="219"/>
      <c r="UTJ104" s="219"/>
      <c r="UTK104" s="219"/>
      <c r="UTL104" s="219"/>
      <c r="UTM104" s="219"/>
      <c r="UTN104" s="219"/>
      <c r="UTO104" s="219"/>
      <c r="UTP104" s="219"/>
      <c r="UTQ104" s="219"/>
      <c r="UTR104" s="219"/>
      <c r="UTS104" s="219"/>
      <c r="UTT104" s="219"/>
      <c r="UTU104" s="219"/>
      <c r="UTV104" s="219"/>
      <c r="UTW104" s="219"/>
      <c r="UTX104" s="219"/>
      <c r="UTY104" s="219"/>
      <c r="UTZ104" s="219"/>
      <c r="UUA104" s="219"/>
      <c r="UUB104" s="219"/>
      <c r="UUC104" s="219"/>
      <c r="UUD104" s="219"/>
      <c r="UUE104" s="219"/>
      <c r="UUF104" s="219"/>
      <c r="UUG104" s="219"/>
      <c r="UUH104" s="219"/>
      <c r="UUI104" s="219"/>
      <c r="UUJ104" s="219"/>
      <c r="UUK104" s="219"/>
      <c r="UUL104" s="219"/>
      <c r="UUM104" s="219"/>
      <c r="UUN104" s="219"/>
      <c r="UUO104" s="219"/>
      <c r="UUP104" s="219"/>
      <c r="UUQ104" s="219"/>
      <c r="UUR104" s="219"/>
      <c r="UUS104" s="219"/>
      <c r="UUT104" s="219"/>
      <c r="UUU104" s="219"/>
      <c r="UUV104" s="219"/>
      <c r="UUW104" s="219"/>
      <c r="UUX104" s="219"/>
      <c r="UUY104" s="219"/>
      <c r="UUZ104" s="219"/>
      <c r="UVA104" s="219"/>
      <c r="UVB104" s="219"/>
      <c r="UVC104" s="219"/>
      <c r="UVD104" s="219"/>
      <c r="UVE104" s="219"/>
      <c r="UVF104" s="219"/>
      <c r="UVG104" s="219"/>
      <c r="UVH104" s="219"/>
      <c r="UVI104" s="219"/>
      <c r="UVJ104" s="219"/>
      <c r="UVK104" s="219"/>
      <c r="UVL104" s="219"/>
      <c r="UVM104" s="219"/>
      <c r="UVN104" s="219"/>
      <c r="UVO104" s="219"/>
      <c r="UVP104" s="219"/>
      <c r="UVQ104" s="219"/>
      <c r="UVR104" s="219"/>
      <c r="UVS104" s="219"/>
      <c r="UVT104" s="219"/>
      <c r="UVU104" s="219"/>
      <c r="UVV104" s="219"/>
      <c r="UVW104" s="219"/>
      <c r="UVX104" s="219"/>
      <c r="UVY104" s="219"/>
      <c r="UVZ104" s="219"/>
      <c r="UWA104" s="219"/>
      <c r="UWB104" s="219"/>
      <c r="UWC104" s="219"/>
      <c r="UWD104" s="219"/>
      <c r="UWE104" s="219"/>
      <c r="UWF104" s="219"/>
      <c r="UWG104" s="219"/>
      <c r="UWH104" s="219"/>
      <c r="UWI104" s="219"/>
      <c r="UWJ104" s="219"/>
      <c r="UWK104" s="219"/>
      <c r="UWL104" s="219"/>
      <c r="UWM104" s="219"/>
      <c r="UWN104" s="219"/>
      <c r="UWO104" s="219"/>
      <c r="UWP104" s="219"/>
      <c r="UWQ104" s="219"/>
      <c r="UWR104" s="219"/>
      <c r="UWS104" s="219"/>
      <c r="UWT104" s="219"/>
      <c r="UWU104" s="219"/>
      <c r="UWV104" s="219"/>
      <c r="UWW104" s="219"/>
      <c r="UWX104" s="219"/>
      <c r="UWY104" s="219"/>
      <c r="UWZ104" s="219"/>
      <c r="UXA104" s="219"/>
      <c r="UXB104" s="219"/>
      <c r="UXC104" s="219"/>
      <c r="UXD104" s="219"/>
      <c r="UXE104" s="219"/>
      <c r="UXF104" s="219"/>
      <c r="UXG104" s="219"/>
      <c r="UXH104" s="219"/>
      <c r="UXI104" s="219"/>
      <c r="UXJ104" s="219"/>
      <c r="UXK104" s="219"/>
      <c r="UXL104" s="219"/>
      <c r="UXM104" s="219"/>
      <c r="UXN104" s="219"/>
      <c r="UXO104" s="219"/>
      <c r="UXP104" s="219"/>
      <c r="UXQ104" s="219"/>
      <c r="UXR104" s="219"/>
      <c r="UXS104" s="219"/>
      <c r="UXT104" s="219"/>
      <c r="UXU104" s="219"/>
      <c r="UXV104" s="219"/>
      <c r="UXW104" s="219"/>
      <c r="UXX104" s="219"/>
      <c r="UXY104" s="219"/>
      <c r="UXZ104" s="219"/>
      <c r="UYA104" s="219"/>
      <c r="UYB104" s="219"/>
      <c r="UYC104" s="219"/>
      <c r="UYD104" s="219"/>
      <c r="UYE104" s="219"/>
      <c r="UYF104" s="219"/>
      <c r="UYG104" s="219"/>
      <c r="UYH104" s="219"/>
      <c r="UYI104" s="219"/>
      <c r="UYJ104" s="219"/>
      <c r="UYK104" s="219"/>
      <c r="UYL104" s="219"/>
      <c r="UYM104" s="219"/>
      <c r="UYN104" s="219"/>
      <c r="UYO104" s="219"/>
      <c r="UYP104" s="219"/>
      <c r="UYQ104" s="219"/>
      <c r="UYR104" s="219"/>
      <c r="UYS104" s="219"/>
      <c r="UYT104" s="219"/>
      <c r="UYU104" s="219"/>
      <c r="UYV104" s="219"/>
      <c r="UYW104" s="219"/>
      <c r="UYX104" s="219"/>
      <c r="UYY104" s="219"/>
      <c r="UYZ104" s="219"/>
      <c r="UZA104" s="219"/>
      <c r="UZB104" s="219"/>
      <c r="UZC104" s="219"/>
      <c r="UZD104" s="219"/>
      <c r="UZE104" s="219"/>
      <c r="UZF104" s="219"/>
      <c r="UZG104" s="219"/>
      <c r="UZH104" s="219"/>
      <c r="UZI104" s="219"/>
      <c r="UZJ104" s="219"/>
      <c r="UZK104" s="219"/>
      <c r="UZL104" s="219"/>
      <c r="UZM104" s="219"/>
      <c r="UZN104" s="219"/>
      <c r="UZO104" s="219"/>
      <c r="UZP104" s="219"/>
      <c r="UZQ104" s="219"/>
      <c r="UZR104" s="219"/>
      <c r="UZS104" s="219"/>
      <c r="UZT104" s="219"/>
      <c r="UZU104" s="219"/>
      <c r="UZV104" s="219"/>
      <c r="UZW104" s="219"/>
      <c r="UZX104" s="219"/>
      <c r="UZY104" s="219"/>
      <c r="UZZ104" s="219"/>
      <c r="VAA104" s="219"/>
      <c r="VAB104" s="219"/>
      <c r="VAC104" s="219"/>
      <c r="VAD104" s="219"/>
      <c r="VAE104" s="219"/>
      <c r="VAF104" s="219"/>
      <c r="VAG104" s="219"/>
      <c r="VAH104" s="219"/>
      <c r="VAI104" s="219"/>
      <c r="VAJ104" s="219"/>
      <c r="VAK104" s="219"/>
      <c r="VAL104" s="219"/>
      <c r="VAM104" s="219"/>
      <c r="VAN104" s="219"/>
      <c r="VAO104" s="219"/>
      <c r="VAP104" s="219"/>
      <c r="VAQ104" s="219"/>
      <c r="VAR104" s="219"/>
      <c r="VAS104" s="219"/>
      <c r="VAT104" s="219"/>
      <c r="VAU104" s="219"/>
      <c r="VAV104" s="219"/>
      <c r="VAW104" s="219"/>
      <c r="VAX104" s="219"/>
      <c r="VAY104" s="219"/>
      <c r="VAZ104" s="219"/>
      <c r="VBA104" s="219"/>
      <c r="VBB104" s="219"/>
      <c r="VBC104" s="219"/>
      <c r="VBD104" s="219"/>
      <c r="VBE104" s="219"/>
      <c r="VBF104" s="219"/>
      <c r="VBG104" s="219"/>
      <c r="VBH104" s="219"/>
      <c r="VBI104" s="219"/>
      <c r="VBJ104" s="219"/>
      <c r="VBK104" s="219"/>
      <c r="VBL104" s="219"/>
      <c r="VBM104" s="219"/>
      <c r="VBN104" s="219"/>
      <c r="VBO104" s="219"/>
      <c r="VBP104" s="219"/>
      <c r="VBQ104" s="219"/>
      <c r="VBR104" s="219"/>
      <c r="VBS104" s="219"/>
      <c r="VBT104" s="219"/>
      <c r="VBU104" s="219"/>
      <c r="VBV104" s="219"/>
      <c r="VBW104" s="219"/>
      <c r="VBX104" s="219"/>
      <c r="VBY104" s="219"/>
      <c r="VBZ104" s="219"/>
      <c r="VCA104" s="219"/>
      <c r="VCB104" s="219"/>
      <c r="VCC104" s="219"/>
      <c r="VCD104" s="219"/>
      <c r="VCE104" s="219"/>
      <c r="VCF104" s="219"/>
      <c r="VCG104" s="219"/>
      <c r="VCH104" s="219"/>
      <c r="VCI104" s="219"/>
      <c r="VCJ104" s="219"/>
      <c r="VCK104" s="219"/>
      <c r="VCL104" s="219"/>
      <c r="VCM104" s="219"/>
      <c r="VCN104" s="219"/>
      <c r="VCO104" s="219"/>
      <c r="VCP104" s="219"/>
      <c r="VCQ104" s="219"/>
      <c r="VCR104" s="219"/>
      <c r="VCS104" s="219"/>
      <c r="VCT104" s="219"/>
      <c r="VCU104" s="219"/>
      <c r="VCV104" s="219"/>
      <c r="VCW104" s="219"/>
      <c r="VCX104" s="219"/>
      <c r="VCY104" s="219"/>
      <c r="VCZ104" s="219"/>
      <c r="VDA104" s="219"/>
      <c r="VDB104" s="219"/>
      <c r="VDC104" s="219"/>
      <c r="VDD104" s="219"/>
      <c r="VDE104" s="219"/>
      <c r="VDF104" s="219"/>
      <c r="VDG104" s="219"/>
      <c r="VDH104" s="219"/>
      <c r="VDI104" s="219"/>
      <c r="VDJ104" s="219"/>
      <c r="VDK104" s="219"/>
      <c r="VDL104" s="219"/>
      <c r="VDM104" s="219"/>
      <c r="VDN104" s="219"/>
      <c r="VDO104" s="219"/>
      <c r="VDP104" s="219"/>
      <c r="VDQ104" s="219"/>
      <c r="VDR104" s="219"/>
      <c r="VDS104" s="219"/>
      <c r="VDT104" s="219"/>
      <c r="VDU104" s="219"/>
      <c r="VDV104" s="219"/>
      <c r="VDW104" s="219"/>
      <c r="VDX104" s="219"/>
      <c r="VDY104" s="219"/>
      <c r="VDZ104" s="219"/>
      <c r="VEA104" s="219"/>
      <c r="VEB104" s="219"/>
      <c r="VEC104" s="219"/>
      <c r="VED104" s="219"/>
      <c r="VEE104" s="219"/>
      <c r="VEF104" s="219"/>
      <c r="VEG104" s="219"/>
      <c r="VEH104" s="219"/>
      <c r="VEI104" s="219"/>
      <c r="VEJ104" s="219"/>
      <c r="VEK104" s="219"/>
      <c r="VEL104" s="219"/>
      <c r="VEM104" s="219"/>
      <c r="VEN104" s="219"/>
      <c r="VEO104" s="219"/>
      <c r="VEP104" s="219"/>
      <c r="VEQ104" s="219"/>
      <c r="VER104" s="219"/>
      <c r="VES104" s="219"/>
      <c r="VET104" s="219"/>
      <c r="VEU104" s="219"/>
      <c r="VEV104" s="219"/>
      <c r="VEW104" s="219"/>
      <c r="VEX104" s="219"/>
      <c r="VEY104" s="219"/>
      <c r="VEZ104" s="219"/>
      <c r="VFA104" s="219"/>
      <c r="VFB104" s="219"/>
      <c r="VFC104" s="219"/>
      <c r="VFD104" s="219"/>
      <c r="VFE104" s="219"/>
      <c r="VFF104" s="219"/>
      <c r="VFG104" s="219"/>
      <c r="VFH104" s="219"/>
      <c r="VFI104" s="219"/>
      <c r="VFJ104" s="219"/>
      <c r="VFK104" s="219"/>
      <c r="VFL104" s="219"/>
      <c r="VFM104" s="219"/>
      <c r="VFN104" s="219"/>
      <c r="VFO104" s="219"/>
      <c r="VFP104" s="219"/>
      <c r="VFQ104" s="219"/>
      <c r="VFR104" s="219"/>
      <c r="VFS104" s="219"/>
      <c r="VFT104" s="219"/>
      <c r="VFU104" s="219"/>
      <c r="VFV104" s="219"/>
      <c r="VFW104" s="219"/>
      <c r="VFX104" s="219"/>
      <c r="VFY104" s="219"/>
      <c r="VFZ104" s="219"/>
      <c r="VGA104" s="219"/>
      <c r="VGB104" s="219"/>
      <c r="VGC104" s="219"/>
      <c r="VGD104" s="219"/>
      <c r="VGE104" s="219"/>
      <c r="VGF104" s="219"/>
      <c r="VGG104" s="219"/>
      <c r="VGH104" s="219"/>
      <c r="VGI104" s="219"/>
      <c r="VGJ104" s="219"/>
      <c r="VGK104" s="219"/>
      <c r="VGL104" s="219"/>
      <c r="VGM104" s="219"/>
      <c r="VGN104" s="219"/>
      <c r="VGO104" s="219"/>
      <c r="VGP104" s="219"/>
      <c r="VGQ104" s="219"/>
      <c r="VGR104" s="219"/>
      <c r="VGS104" s="219"/>
      <c r="VGT104" s="219"/>
      <c r="VGU104" s="219"/>
      <c r="VGV104" s="219"/>
      <c r="VGW104" s="219"/>
      <c r="VGX104" s="219"/>
      <c r="VGY104" s="219"/>
      <c r="VGZ104" s="219"/>
      <c r="VHA104" s="219"/>
      <c r="VHB104" s="219"/>
      <c r="VHC104" s="219"/>
      <c r="VHD104" s="219"/>
      <c r="VHE104" s="219"/>
      <c r="VHF104" s="219"/>
      <c r="VHG104" s="219"/>
      <c r="VHH104" s="219"/>
      <c r="VHI104" s="219"/>
      <c r="VHJ104" s="219"/>
      <c r="VHK104" s="219"/>
      <c r="VHL104" s="219"/>
      <c r="VHM104" s="219"/>
      <c r="VHN104" s="219"/>
      <c r="VHO104" s="219"/>
      <c r="VHP104" s="219"/>
      <c r="VHQ104" s="219"/>
      <c r="VHR104" s="219"/>
      <c r="VHS104" s="219"/>
      <c r="VHT104" s="219"/>
      <c r="VHU104" s="219"/>
      <c r="VHV104" s="219"/>
      <c r="VHW104" s="219"/>
      <c r="VHX104" s="219"/>
      <c r="VHY104" s="219"/>
      <c r="VHZ104" s="219"/>
      <c r="VIA104" s="219"/>
      <c r="VIB104" s="219"/>
      <c r="VIC104" s="219"/>
      <c r="VID104" s="219"/>
      <c r="VIE104" s="219"/>
      <c r="VIF104" s="219"/>
      <c r="VIG104" s="219"/>
      <c r="VIH104" s="219"/>
      <c r="VII104" s="219"/>
      <c r="VIJ104" s="219"/>
      <c r="VIK104" s="219"/>
      <c r="VIL104" s="219"/>
      <c r="VIM104" s="219"/>
      <c r="VIN104" s="219"/>
      <c r="VIO104" s="219"/>
      <c r="VIP104" s="219"/>
      <c r="VIQ104" s="219"/>
      <c r="VIR104" s="219"/>
      <c r="VIS104" s="219"/>
      <c r="VIT104" s="219"/>
      <c r="VIU104" s="219"/>
      <c r="VIV104" s="219"/>
      <c r="VIW104" s="219"/>
      <c r="VIX104" s="219"/>
      <c r="VIY104" s="219"/>
      <c r="VIZ104" s="219"/>
      <c r="VJA104" s="219"/>
      <c r="VJB104" s="219"/>
      <c r="VJC104" s="219"/>
      <c r="VJD104" s="219"/>
      <c r="VJE104" s="219"/>
      <c r="VJF104" s="219"/>
      <c r="VJG104" s="219"/>
      <c r="VJH104" s="219"/>
      <c r="VJI104" s="219"/>
      <c r="VJJ104" s="219"/>
      <c r="VJK104" s="219"/>
      <c r="VJL104" s="219"/>
      <c r="VJM104" s="219"/>
      <c r="VJN104" s="219"/>
      <c r="VJO104" s="219"/>
      <c r="VJP104" s="219"/>
      <c r="VJQ104" s="219"/>
      <c r="VJR104" s="219"/>
      <c r="VJS104" s="219"/>
      <c r="VJT104" s="219"/>
      <c r="VJU104" s="219"/>
      <c r="VJV104" s="219"/>
      <c r="VJW104" s="219"/>
      <c r="VJX104" s="219"/>
      <c r="VJY104" s="219"/>
      <c r="VJZ104" s="219"/>
      <c r="VKA104" s="219"/>
      <c r="VKB104" s="219"/>
      <c r="VKC104" s="219"/>
      <c r="VKD104" s="219"/>
      <c r="VKE104" s="219"/>
      <c r="VKF104" s="219"/>
      <c r="VKG104" s="219"/>
      <c r="VKH104" s="219"/>
      <c r="VKI104" s="219"/>
      <c r="VKJ104" s="219"/>
      <c r="VKK104" s="219"/>
      <c r="VKL104" s="219"/>
      <c r="VKM104" s="219"/>
      <c r="VKN104" s="219"/>
      <c r="VKO104" s="219"/>
      <c r="VKP104" s="219"/>
      <c r="VKQ104" s="219"/>
      <c r="VKR104" s="219"/>
      <c r="VKS104" s="219"/>
      <c r="VKT104" s="219"/>
      <c r="VKU104" s="219"/>
      <c r="VKV104" s="219"/>
      <c r="VKW104" s="219"/>
      <c r="VKX104" s="219"/>
      <c r="VKY104" s="219"/>
      <c r="VKZ104" s="219"/>
      <c r="VLA104" s="219"/>
      <c r="VLB104" s="219"/>
      <c r="VLC104" s="219"/>
      <c r="VLD104" s="219"/>
      <c r="VLE104" s="219"/>
      <c r="VLF104" s="219"/>
      <c r="VLG104" s="219"/>
      <c r="VLH104" s="219"/>
      <c r="VLI104" s="219"/>
      <c r="VLJ104" s="219"/>
      <c r="VLK104" s="219"/>
      <c r="VLL104" s="219"/>
      <c r="VLM104" s="219"/>
      <c r="VLN104" s="219"/>
      <c r="VLO104" s="219"/>
      <c r="VLP104" s="219"/>
      <c r="VLQ104" s="219"/>
      <c r="VLR104" s="219"/>
      <c r="VLS104" s="219"/>
      <c r="VLT104" s="219"/>
      <c r="VLU104" s="219"/>
      <c r="VLV104" s="219"/>
      <c r="VLW104" s="219"/>
      <c r="VLX104" s="219"/>
      <c r="VLY104" s="219"/>
      <c r="VLZ104" s="219"/>
      <c r="VMA104" s="219"/>
      <c r="VMB104" s="219"/>
      <c r="VMC104" s="219"/>
      <c r="VMD104" s="219"/>
      <c r="VME104" s="219"/>
      <c r="VMF104" s="219"/>
      <c r="VMG104" s="219"/>
      <c r="VMH104" s="219"/>
      <c r="VMI104" s="219"/>
      <c r="VMJ104" s="219"/>
      <c r="VMK104" s="219"/>
      <c r="VML104" s="219"/>
      <c r="VMM104" s="219"/>
      <c r="VMN104" s="219"/>
      <c r="VMO104" s="219"/>
      <c r="VMP104" s="219"/>
      <c r="VMQ104" s="219"/>
      <c r="VMR104" s="219"/>
      <c r="VMS104" s="219"/>
      <c r="VMT104" s="219"/>
      <c r="VMU104" s="219"/>
      <c r="VMV104" s="219"/>
      <c r="VMW104" s="219"/>
      <c r="VMX104" s="219"/>
      <c r="VMY104" s="219"/>
      <c r="VMZ104" s="219"/>
      <c r="VNA104" s="219"/>
      <c r="VNB104" s="219"/>
      <c r="VNC104" s="219"/>
      <c r="VND104" s="219"/>
      <c r="VNE104" s="219"/>
      <c r="VNF104" s="219"/>
      <c r="VNG104" s="219"/>
      <c r="VNH104" s="219"/>
      <c r="VNI104" s="219"/>
      <c r="VNJ104" s="219"/>
      <c r="VNK104" s="219"/>
      <c r="VNL104" s="219"/>
      <c r="VNM104" s="219"/>
      <c r="VNN104" s="219"/>
      <c r="VNO104" s="219"/>
      <c r="VNP104" s="219"/>
      <c r="VNQ104" s="219"/>
      <c r="VNR104" s="219"/>
      <c r="VNS104" s="219"/>
      <c r="VNT104" s="219"/>
      <c r="VNU104" s="219"/>
      <c r="VNV104" s="219"/>
      <c r="VNW104" s="219"/>
      <c r="VNX104" s="219"/>
      <c r="VNY104" s="219"/>
      <c r="VNZ104" s="219"/>
      <c r="VOA104" s="219"/>
      <c r="VOB104" s="219"/>
      <c r="VOC104" s="219"/>
      <c r="VOD104" s="219"/>
      <c r="VOE104" s="219"/>
      <c r="VOF104" s="219"/>
      <c r="VOG104" s="219"/>
      <c r="VOH104" s="219"/>
      <c r="VOI104" s="219"/>
      <c r="VOJ104" s="219"/>
      <c r="VOK104" s="219"/>
      <c r="VOL104" s="219"/>
      <c r="VOM104" s="219"/>
      <c r="VON104" s="219"/>
      <c r="VOO104" s="219"/>
      <c r="VOP104" s="219"/>
      <c r="VOQ104" s="219"/>
      <c r="VOR104" s="219"/>
      <c r="VOS104" s="219"/>
      <c r="VOT104" s="219"/>
      <c r="VOU104" s="219"/>
      <c r="VOV104" s="219"/>
      <c r="VOW104" s="219"/>
      <c r="VOX104" s="219"/>
      <c r="VOY104" s="219"/>
      <c r="VOZ104" s="219"/>
      <c r="VPA104" s="219"/>
      <c r="VPB104" s="219"/>
      <c r="VPC104" s="219"/>
      <c r="VPD104" s="219"/>
      <c r="VPE104" s="219"/>
      <c r="VPF104" s="219"/>
      <c r="VPG104" s="219"/>
      <c r="VPH104" s="219"/>
      <c r="VPI104" s="219"/>
      <c r="VPJ104" s="219"/>
      <c r="VPK104" s="219"/>
      <c r="VPL104" s="219"/>
      <c r="VPM104" s="219"/>
      <c r="VPN104" s="219"/>
      <c r="VPO104" s="219"/>
      <c r="VPP104" s="219"/>
      <c r="VPQ104" s="219"/>
      <c r="VPR104" s="219"/>
      <c r="VPS104" s="219"/>
      <c r="VPT104" s="219"/>
      <c r="VPU104" s="219"/>
      <c r="VPV104" s="219"/>
      <c r="VPW104" s="219"/>
      <c r="VPX104" s="219"/>
      <c r="VPY104" s="219"/>
      <c r="VPZ104" s="219"/>
      <c r="VQA104" s="219"/>
      <c r="VQB104" s="219"/>
      <c r="VQC104" s="219"/>
      <c r="VQD104" s="219"/>
      <c r="VQE104" s="219"/>
      <c r="VQF104" s="219"/>
      <c r="VQG104" s="219"/>
      <c r="VQH104" s="219"/>
      <c r="VQI104" s="219"/>
      <c r="VQJ104" s="219"/>
      <c r="VQK104" s="219"/>
      <c r="VQL104" s="219"/>
      <c r="VQM104" s="219"/>
      <c r="VQN104" s="219"/>
      <c r="VQO104" s="219"/>
      <c r="VQP104" s="219"/>
      <c r="VQQ104" s="219"/>
      <c r="VQR104" s="219"/>
      <c r="VQS104" s="219"/>
      <c r="VQT104" s="219"/>
      <c r="VQU104" s="219"/>
      <c r="VQV104" s="219"/>
      <c r="VQW104" s="219"/>
      <c r="VQX104" s="219"/>
      <c r="VQY104" s="219"/>
      <c r="VQZ104" s="219"/>
      <c r="VRA104" s="219"/>
      <c r="VRB104" s="219"/>
      <c r="VRC104" s="219"/>
      <c r="VRD104" s="219"/>
      <c r="VRE104" s="219"/>
      <c r="VRF104" s="219"/>
      <c r="VRG104" s="219"/>
      <c r="VRH104" s="219"/>
      <c r="VRI104" s="219"/>
      <c r="VRJ104" s="219"/>
      <c r="VRK104" s="219"/>
      <c r="VRL104" s="219"/>
      <c r="VRM104" s="219"/>
      <c r="VRN104" s="219"/>
      <c r="VRO104" s="219"/>
      <c r="VRP104" s="219"/>
      <c r="VRQ104" s="219"/>
      <c r="VRR104" s="219"/>
      <c r="VRS104" s="219"/>
      <c r="VRT104" s="219"/>
      <c r="VRU104" s="219"/>
      <c r="VRV104" s="219"/>
      <c r="VRW104" s="219"/>
      <c r="VRX104" s="219"/>
      <c r="VRY104" s="219"/>
      <c r="VRZ104" s="219"/>
      <c r="VSA104" s="219"/>
      <c r="VSB104" s="219"/>
      <c r="VSC104" s="219"/>
      <c r="VSD104" s="219"/>
      <c r="VSE104" s="219"/>
      <c r="VSF104" s="219"/>
      <c r="VSG104" s="219"/>
      <c r="VSH104" s="219"/>
      <c r="VSI104" s="219"/>
      <c r="VSJ104" s="219"/>
      <c r="VSK104" s="219"/>
      <c r="VSL104" s="219"/>
      <c r="VSM104" s="219"/>
      <c r="VSN104" s="219"/>
      <c r="VSO104" s="219"/>
      <c r="VSP104" s="219"/>
      <c r="VSQ104" s="219"/>
      <c r="VSR104" s="219"/>
      <c r="VSS104" s="219"/>
      <c r="VST104" s="219"/>
      <c r="VSU104" s="219"/>
      <c r="VSV104" s="219"/>
      <c r="VSW104" s="219"/>
      <c r="VSX104" s="219"/>
      <c r="VSY104" s="219"/>
      <c r="VSZ104" s="219"/>
      <c r="VTA104" s="219"/>
      <c r="VTB104" s="219"/>
      <c r="VTC104" s="219"/>
      <c r="VTD104" s="219"/>
      <c r="VTE104" s="219"/>
      <c r="VTF104" s="219"/>
      <c r="VTG104" s="219"/>
      <c r="VTH104" s="219"/>
      <c r="VTI104" s="219"/>
      <c r="VTJ104" s="219"/>
      <c r="VTK104" s="219"/>
      <c r="VTL104" s="219"/>
      <c r="VTM104" s="219"/>
      <c r="VTN104" s="219"/>
      <c r="VTO104" s="219"/>
      <c r="VTP104" s="219"/>
      <c r="VTQ104" s="219"/>
      <c r="VTR104" s="219"/>
      <c r="VTS104" s="219"/>
      <c r="VTT104" s="219"/>
      <c r="VTU104" s="219"/>
      <c r="VTV104" s="219"/>
      <c r="VTW104" s="219"/>
      <c r="VTX104" s="219"/>
      <c r="VTY104" s="219"/>
      <c r="VTZ104" s="219"/>
      <c r="VUA104" s="219"/>
      <c r="VUB104" s="219"/>
      <c r="VUC104" s="219"/>
      <c r="VUD104" s="219"/>
      <c r="VUE104" s="219"/>
      <c r="VUF104" s="219"/>
      <c r="VUG104" s="219"/>
      <c r="VUH104" s="219"/>
      <c r="VUI104" s="219"/>
      <c r="VUJ104" s="219"/>
      <c r="VUK104" s="219"/>
      <c r="VUL104" s="219"/>
      <c r="VUM104" s="219"/>
      <c r="VUN104" s="219"/>
      <c r="VUO104" s="219"/>
      <c r="VUP104" s="219"/>
      <c r="VUQ104" s="219"/>
      <c r="VUR104" s="219"/>
      <c r="VUS104" s="219"/>
      <c r="VUT104" s="219"/>
      <c r="VUU104" s="219"/>
      <c r="VUV104" s="219"/>
      <c r="VUW104" s="219"/>
      <c r="VUX104" s="219"/>
      <c r="VUY104" s="219"/>
      <c r="VUZ104" s="219"/>
      <c r="VVA104" s="219"/>
      <c r="VVB104" s="219"/>
      <c r="VVC104" s="219"/>
      <c r="VVD104" s="219"/>
      <c r="VVE104" s="219"/>
      <c r="VVF104" s="219"/>
      <c r="VVG104" s="219"/>
      <c r="VVH104" s="219"/>
      <c r="VVI104" s="219"/>
      <c r="VVJ104" s="219"/>
      <c r="VVK104" s="219"/>
      <c r="VVL104" s="219"/>
      <c r="VVM104" s="219"/>
      <c r="VVN104" s="219"/>
      <c r="VVO104" s="219"/>
      <c r="VVP104" s="219"/>
      <c r="VVQ104" s="219"/>
      <c r="VVR104" s="219"/>
      <c r="VVS104" s="219"/>
      <c r="VVT104" s="219"/>
      <c r="VVU104" s="219"/>
      <c r="VVV104" s="219"/>
      <c r="VVW104" s="219"/>
      <c r="VVX104" s="219"/>
      <c r="VVY104" s="219"/>
      <c r="VVZ104" s="219"/>
      <c r="VWA104" s="219"/>
      <c r="VWB104" s="219"/>
      <c r="VWC104" s="219"/>
      <c r="VWD104" s="219"/>
      <c r="VWE104" s="219"/>
      <c r="VWF104" s="219"/>
      <c r="VWG104" s="219"/>
      <c r="VWH104" s="219"/>
      <c r="VWI104" s="219"/>
      <c r="VWJ104" s="219"/>
      <c r="VWK104" s="219"/>
      <c r="VWL104" s="219"/>
      <c r="VWM104" s="219"/>
      <c r="VWN104" s="219"/>
      <c r="VWO104" s="219"/>
      <c r="VWP104" s="219"/>
      <c r="VWQ104" s="219"/>
      <c r="VWR104" s="219"/>
      <c r="VWS104" s="219"/>
      <c r="VWT104" s="219"/>
      <c r="VWU104" s="219"/>
      <c r="VWV104" s="219"/>
      <c r="VWW104" s="219"/>
      <c r="VWX104" s="219"/>
      <c r="VWY104" s="219"/>
      <c r="VWZ104" s="219"/>
      <c r="VXA104" s="219"/>
      <c r="VXB104" s="219"/>
      <c r="VXC104" s="219"/>
      <c r="VXD104" s="219"/>
      <c r="VXE104" s="219"/>
      <c r="VXF104" s="219"/>
      <c r="VXG104" s="219"/>
      <c r="VXH104" s="219"/>
      <c r="VXI104" s="219"/>
      <c r="VXJ104" s="219"/>
      <c r="VXK104" s="219"/>
      <c r="VXL104" s="219"/>
      <c r="VXM104" s="219"/>
      <c r="VXN104" s="219"/>
      <c r="VXO104" s="219"/>
      <c r="VXP104" s="219"/>
      <c r="VXQ104" s="219"/>
      <c r="VXR104" s="219"/>
      <c r="VXS104" s="219"/>
      <c r="VXT104" s="219"/>
      <c r="VXU104" s="219"/>
      <c r="VXV104" s="219"/>
      <c r="VXW104" s="219"/>
      <c r="VXX104" s="219"/>
      <c r="VXY104" s="219"/>
      <c r="VXZ104" s="219"/>
      <c r="VYA104" s="219"/>
      <c r="VYB104" s="219"/>
      <c r="VYC104" s="219"/>
      <c r="VYD104" s="219"/>
      <c r="VYE104" s="219"/>
      <c r="VYF104" s="219"/>
      <c r="VYG104" s="219"/>
      <c r="VYH104" s="219"/>
      <c r="VYI104" s="219"/>
      <c r="VYJ104" s="219"/>
      <c r="VYK104" s="219"/>
      <c r="VYL104" s="219"/>
      <c r="VYM104" s="219"/>
      <c r="VYN104" s="219"/>
      <c r="VYO104" s="219"/>
      <c r="VYP104" s="219"/>
      <c r="VYQ104" s="219"/>
      <c r="VYR104" s="219"/>
      <c r="VYS104" s="219"/>
      <c r="VYT104" s="219"/>
      <c r="VYU104" s="219"/>
      <c r="VYV104" s="219"/>
      <c r="VYW104" s="219"/>
      <c r="VYX104" s="219"/>
      <c r="VYY104" s="219"/>
      <c r="VYZ104" s="219"/>
      <c r="VZA104" s="219"/>
      <c r="VZB104" s="219"/>
      <c r="VZC104" s="219"/>
      <c r="VZD104" s="219"/>
      <c r="VZE104" s="219"/>
      <c r="VZF104" s="219"/>
      <c r="VZG104" s="219"/>
      <c r="VZH104" s="219"/>
      <c r="VZI104" s="219"/>
      <c r="VZJ104" s="219"/>
      <c r="VZK104" s="219"/>
      <c r="VZL104" s="219"/>
      <c r="VZM104" s="219"/>
      <c r="VZN104" s="219"/>
      <c r="VZO104" s="219"/>
      <c r="VZP104" s="219"/>
      <c r="VZQ104" s="219"/>
      <c r="VZR104" s="219"/>
      <c r="VZS104" s="219"/>
      <c r="VZT104" s="219"/>
      <c r="VZU104" s="219"/>
      <c r="VZV104" s="219"/>
      <c r="VZW104" s="219"/>
      <c r="VZX104" s="219"/>
      <c r="VZY104" s="219"/>
      <c r="VZZ104" s="219"/>
      <c r="WAA104" s="219"/>
      <c r="WAB104" s="219"/>
      <c r="WAC104" s="219"/>
      <c r="WAD104" s="219"/>
      <c r="WAE104" s="219"/>
      <c r="WAF104" s="219"/>
      <c r="WAG104" s="219"/>
      <c r="WAH104" s="219"/>
      <c r="WAI104" s="219"/>
      <c r="WAJ104" s="219"/>
      <c r="WAK104" s="219"/>
      <c r="WAL104" s="219"/>
      <c r="WAM104" s="219"/>
      <c r="WAN104" s="219"/>
      <c r="WAO104" s="219"/>
      <c r="WAP104" s="219"/>
      <c r="WAQ104" s="219"/>
      <c r="WAR104" s="219"/>
      <c r="WAS104" s="219"/>
      <c r="WAT104" s="219"/>
      <c r="WAU104" s="219"/>
      <c r="WAV104" s="219"/>
      <c r="WAW104" s="219"/>
      <c r="WAX104" s="219"/>
      <c r="WAY104" s="219"/>
      <c r="WAZ104" s="219"/>
      <c r="WBA104" s="219"/>
      <c r="WBB104" s="219"/>
      <c r="WBC104" s="219"/>
      <c r="WBD104" s="219"/>
      <c r="WBE104" s="219"/>
      <c r="WBF104" s="219"/>
      <c r="WBG104" s="219"/>
      <c r="WBH104" s="219"/>
      <c r="WBI104" s="219"/>
      <c r="WBJ104" s="219"/>
      <c r="WBK104" s="219"/>
      <c r="WBL104" s="219"/>
      <c r="WBM104" s="219"/>
      <c r="WBN104" s="219"/>
      <c r="WBO104" s="219"/>
      <c r="WBP104" s="219"/>
      <c r="WBQ104" s="219"/>
      <c r="WBR104" s="219"/>
      <c r="WBS104" s="219"/>
      <c r="WBT104" s="219"/>
      <c r="WBU104" s="219"/>
      <c r="WBV104" s="219"/>
      <c r="WBW104" s="219"/>
      <c r="WBX104" s="219"/>
      <c r="WBY104" s="219"/>
      <c r="WBZ104" s="219"/>
      <c r="WCA104" s="219"/>
      <c r="WCB104" s="219"/>
      <c r="WCC104" s="219"/>
      <c r="WCD104" s="219"/>
      <c r="WCE104" s="219"/>
      <c r="WCF104" s="219"/>
      <c r="WCG104" s="219"/>
      <c r="WCH104" s="219"/>
      <c r="WCI104" s="219"/>
      <c r="WCJ104" s="219"/>
      <c r="WCK104" s="219"/>
      <c r="WCL104" s="219"/>
      <c r="WCM104" s="219"/>
      <c r="WCN104" s="219"/>
      <c r="WCO104" s="219"/>
      <c r="WCP104" s="219"/>
      <c r="WCQ104" s="219"/>
      <c r="WCR104" s="219"/>
      <c r="WCS104" s="219"/>
      <c r="WCT104" s="219"/>
      <c r="WCU104" s="219"/>
      <c r="WCV104" s="219"/>
      <c r="WCW104" s="219"/>
      <c r="WCX104" s="219"/>
      <c r="WCY104" s="219"/>
      <c r="WCZ104" s="219"/>
      <c r="WDA104" s="219"/>
      <c r="WDB104" s="219"/>
      <c r="WDC104" s="219"/>
      <c r="WDD104" s="219"/>
      <c r="WDE104" s="219"/>
      <c r="WDF104" s="219"/>
      <c r="WDG104" s="219"/>
      <c r="WDH104" s="219"/>
      <c r="WDI104" s="219"/>
      <c r="WDJ104" s="219"/>
      <c r="WDK104" s="219"/>
      <c r="WDL104" s="219"/>
      <c r="WDM104" s="219"/>
      <c r="WDN104" s="219"/>
      <c r="WDO104" s="219"/>
      <c r="WDP104" s="219"/>
      <c r="WDQ104" s="219"/>
      <c r="WDR104" s="219"/>
      <c r="WDS104" s="219"/>
      <c r="WDT104" s="219"/>
      <c r="WDU104" s="219"/>
      <c r="WDV104" s="219"/>
      <c r="WDW104" s="219"/>
      <c r="WDX104" s="219"/>
      <c r="WDY104" s="219"/>
      <c r="WDZ104" s="219"/>
      <c r="WEA104" s="219"/>
      <c r="WEB104" s="219"/>
      <c r="WEC104" s="219"/>
      <c r="WED104" s="219"/>
      <c r="WEE104" s="219"/>
      <c r="WEF104" s="219"/>
      <c r="WEG104" s="219"/>
      <c r="WEH104" s="219"/>
      <c r="WEI104" s="219"/>
      <c r="WEJ104" s="219"/>
      <c r="WEK104" s="219"/>
      <c r="WEL104" s="219"/>
      <c r="WEM104" s="219"/>
      <c r="WEN104" s="219"/>
      <c r="WEO104" s="219"/>
      <c r="WEP104" s="219"/>
      <c r="WEQ104" s="219"/>
      <c r="WER104" s="219"/>
      <c r="WES104" s="219"/>
      <c r="WET104" s="219"/>
      <c r="WEU104" s="219"/>
      <c r="WEV104" s="219"/>
      <c r="WEW104" s="219"/>
      <c r="WEX104" s="219"/>
      <c r="WEY104" s="219"/>
      <c r="WEZ104" s="219"/>
      <c r="WFA104" s="219"/>
      <c r="WFB104" s="219"/>
      <c r="WFC104" s="219"/>
      <c r="WFD104" s="219"/>
      <c r="WFE104" s="219"/>
      <c r="WFF104" s="219"/>
      <c r="WFG104" s="219"/>
      <c r="WFH104" s="219"/>
      <c r="WFI104" s="219"/>
      <c r="WFJ104" s="219"/>
      <c r="WFK104" s="219"/>
      <c r="WFL104" s="219"/>
      <c r="WFM104" s="219"/>
      <c r="WFN104" s="219"/>
      <c r="WFO104" s="219"/>
      <c r="WFP104" s="219"/>
      <c r="WFQ104" s="219"/>
      <c r="WFR104" s="219"/>
      <c r="WFS104" s="219"/>
      <c r="WFT104" s="219"/>
      <c r="WFU104" s="219"/>
      <c r="WFV104" s="219"/>
      <c r="WFW104" s="219"/>
      <c r="WFX104" s="219"/>
      <c r="WFY104" s="219"/>
      <c r="WFZ104" s="219"/>
      <c r="WGA104" s="219"/>
      <c r="WGB104" s="219"/>
      <c r="WGC104" s="219"/>
      <c r="WGD104" s="219"/>
      <c r="WGE104" s="219"/>
      <c r="WGF104" s="219"/>
      <c r="WGG104" s="219"/>
      <c r="WGH104" s="219"/>
      <c r="WGI104" s="219"/>
      <c r="WGJ104" s="219"/>
      <c r="WGK104" s="219"/>
      <c r="WGL104" s="219"/>
      <c r="WGM104" s="219"/>
      <c r="WGN104" s="219"/>
      <c r="WGO104" s="219"/>
      <c r="WGP104" s="219"/>
      <c r="WGQ104" s="219"/>
      <c r="WGR104" s="219"/>
      <c r="WGS104" s="219"/>
      <c r="WGT104" s="219"/>
      <c r="WGU104" s="219"/>
      <c r="WGV104" s="219"/>
      <c r="WGW104" s="219"/>
      <c r="WGX104" s="219"/>
      <c r="WGY104" s="219"/>
      <c r="WGZ104" s="219"/>
      <c r="WHA104" s="219"/>
      <c r="WHB104" s="219"/>
      <c r="WHC104" s="219"/>
      <c r="WHD104" s="219"/>
      <c r="WHE104" s="219"/>
      <c r="WHF104" s="219"/>
      <c r="WHG104" s="219"/>
      <c r="WHH104" s="219"/>
      <c r="WHI104" s="219"/>
      <c r="WHJ104" s="219"/>
      <c r="WHK104" s="219"/>
      <c r="WHL104" s="219"/>
      <c r="WHM104" s="219"/>
      <c r="WHN104" s="219"/>
      <c r="WHO104" s="219"/>
      <c r="WHP104" s="219"/>
      <c r="WHQ104" s="219"/>
      <c r="WHR104" s="219"/>
      <c r="WHS104" s="219"/>
      <c r="WHT104" s="219"/>
      <c r="WHU104" s="219"/>
      <c r="WHV104" s="219"/>
      <c r="WHW104" s="219"/>
      <c r="WHX104" s="219"/>
      <c r="WHY104" s="219"/>
      <c r="WHZ104" s="219"/>
      <c r="WIA104" s="219"/>
      <c r="WIB104" s="219"/>
      <c r="WIC104" s="219"/>
      <c r="WID104" s="219"/>
      <c r="WIE104" s="219"/>
      <c r="WIF104" s="219"/>
      <c r="WIG104" s="219"/>
      <c r="WIH104" s="219"/>
      <c r="WII104" s="219"/>
      <c r="WIJ104" s="219"/>
      <c r="WIK104" s="219"/>
      <c r="WIL104" s="219"/>
      <c r="WIM104" s="219"/>
      <c r="WIN104" s="219"/>
      <c r="WIO104" s="219"/>
      <c r="WIP104" s="219"/>
      <c r="WIQ104" s="219"/>
      <c r="WIR104" s="219"/>
      <c r="WIS104" s="219"/>
      <c r="WIT104" s="219"/>
      <c r="WIU104" s="219"/>
      <c r="WIV104" s="219"/>
      <c r="WIW104" s="219"/>
      <c r="WIX104" s="219"/>
      <c r="WIY104" s="219"/>
      <c r="WIZ104" s="219"/>
      <c r="WJA104" s="219"/>
      <c r="WJB104" s="219"/>
      <c r="WJC104" s="219"/>
      <c r="WJD104" s="219"/>
      <c r="WJE104" s="219"/>
      <c r="WJF104" s="219"/>
      <c r="WJG104" s="219"/>
      <c r="WJH104" s="219"/>
      <c r="WJI104" s="219"/>
      <c r="WJJ104" s="219"/>
      <c r="WJK104" s="219"/>
      <c r="WJL104" s="219"/>
      <c r="WJM104" s="219"/>
      <c r="WJN104" s="219"/>
      <c r="WJO104" s="219"/>
      <c r="WJP104" s="219"/>
      <c r="WJQ104" s="219"/>
      <c r="WJR104" s="219"/>
      <c r="WJS104" s="219"/>
      <c r="WJT104" s="219"/>
      <c r="WJU104" s="219"/>
      <c r="WJV104" s="219"/>
      <c r="WJW104" s="219"/>
      <c r="WJX104" s="219"/>
      <c r="WJY104" s="219"/>
      <c r="WJZ104" s="219"/>
      <c r="WKA104" s="219"/>
      <c r="WKB104" s="219"/>
      <c r="WKC104" s="219"/>
      <c r="WKD104" s="219"/>
      <c r="WKE104" s="219"/>
      <c r="WKF104" s="219"/>
      <c r="WKG104" s="219"/>
      <c r="WKH104" s="219"/>
      <c r="WKI104" s="219"/>
      <c r="WKJ104" s="219"/>
      <c r="WKK104" s="219"/>
      <c r="WKL104" s="219"/>
      <c r="WKM104" s="219"/>
      <c r="WKN104" s="219"/>
      <c r="WKO104" s="219"/>
      <c r="WKP104" s="219"/>
      <c r="WKQ104" s="219"/>
      <c r="WKR104" s="219"/>
      <c r="WKS104" s="219"/>
      <c r="WKT104" s="219"/>
      <c r="WKU104" s="219"/>
      <c r="WKV104" s="219"/>
      <c r="WKW104" s="219"/>
      <c r="WKX104" s="219"/>
      <c r="WKY104" s="219"/>
      <c r="WKZ104" s="219"/>
      <c r="WLA104" s="219"/>
      <c r="WLB104" s="219"/>
      <c r="WLC104" s="219"/>
      <c r="WLD104" s="219"/>
      <c r="WLE104" s="219"/>
      <c r="WLF104" s="219"/>
      <c r="WLG104" s="219"/>
      <c r="WLH104" s="219"/>
      <c r="WLI104" s="219"/>
      <c r="WLJ104" s="219"/>
      <c r="WLK104" s="219"/>
      <c r="WLL104" s="219"/>
      <c r="WLM104" s="219"/>
      <c r="WLN104" s="219"/>
      <c r="WLO104" s="219"/>
      <c r="WLP104" s="219"/>
      <c r="WLQ104" s="219"/>
      <c r="WLR104" s="219"/>
      <c r="WLS104" s="219"/>
      <c r="WLT104" s="219"/>
      <c r="WLU104" s="219"/>
      <c r="WLV104" s="219"/>
      <c r="WLW104" s="219"/>
      <c r="WLX104" s="219"/>
      <c r="WLY104" s="219"/>
      <c r="WLZ104" s="219"/>
      <c r="WMA104" s="219"/>
      <c r="WMB104" s="219"/>
      <c r="WMC104" s="219"/>
      <c r="WMD104" s="219"/>
      <c r="WME104" s="219"/>
      <c r="WMF104" s="219"/>
      <c r="WMG104" s="219"/>
      <c r="WMH104" s="219"/>
      <c r="WMI104" s="219"/>
      <c r="WMJ104" s="219"/>
      <c r="WMK104" s="219"/>
      <c r="WML104" s="219"/>
      <c r="WMM104" s="219"/>
      <c r="WMN104" s="219"/>
      <c r="WMO104" s="219"/>
      <c r="WMP104" s="219"/>
      <c r="WMQ104" s="219"/>
      <c r="WMR104" s="219"/>
      <c r="WMS104" s="219"/>
      <c r="WMT104" s="219"/>
      <c r="WMU104" s="219"/>
      <c r="WMV104" s="219"/>
      <c r="WMW104" s="219"/>
      <c r="WMX104" s="219"/>
      <c r="WMY104" s="219"/>
      <c r="WMZ104" s="219"/>
      <c r="WNA104" s="219"/>
      <c r="WNB104" s="219"/>
      <c r="WNC104" s="219"/>
      <c r="WND104" s="219"/>
      <c r="WNE104" s="219"/>
      <c r="WNF104" s="219"/>
      <c r="WNG104" s="219"/>
      <c r="WNH104" s="219"/>
      <c r="WNI104" s="219"/>
      <c r="WNJ104" s="219"/>
      <c r="WNK104" s="219"/>
      <c r="WNL104" s="219"/>
      <c r="WNM104" s="219"/>
      <c r="WNN104" s="219"/>
      <c r="WNO104" s="219"/>
      <c r="WNP104" s="219"/>
      <c r="WNQ104" s="219"/>
      <c r="WNR104" s="219"/>
      <c r="WNS104" s="219"/>
      <c r="WNT104" s="219"/>
      <c r="WNU104" s="219"/>
      <c r="WNV104" s="219"/>
      <c r="WNW104" s="219"/>
      <c r="WNX104" s="219"/>
      <c r="WNY104" s="219"/>
      <c r="WNZ104" s="219"/>
      <c r="WOA104" s="219"/>
      <c r="WOB104" s="219"/>
      <c r="WOC104" s="219"/>
      <c r="WOD104" s="219"/>
      <c r="WOE104" s="219"/>
      <c r="WOF104" s="219"/>
      <c r="WOG104" s="219"/>
      <c r="WOH104" s="219"/>
      <c r="WOI104" s="219"/>
      <c r="WOJ104" s="219"/>
      <c r="WOK104" s="219"/>
      <c r="WOL104" s="219"/>
      <c r="WOM104" s="219"/>
      <c r="WON104" s="219"/>
      <c r="WOO104" s="219"/>
      <c r="WOP104" s="219"/>
      <c r="WOQ104" s="219"/>
      <c r="WOR104" s="219"/>
      <c r="WOS104" s="219"/>
      <c r="WOT104" s="219"/>
      <c r="WOU104" s="219"/>
      <c r="WOV104" s="219"/>
      <c r="WOW104" s="219"/>
      <c r="WOX104" s="219"/>
      <c r="WOY104" s="219"/>
      <c r="WOZ104" s="219"/>
      <c r="WPA104" s="219"/>
      <c r="WPB104" s="219"/>
      <c r="WPC104" s="219"/>
      <c r="WPD104" s="219"/>
      <c r="WPE104" s="219"/>
      <c r="WPF104" s="219"/>
      <c r="WPG104" s="219"/>
      <c r="WPH104" s="219"/>
      <c r="WPI104" s="219"/>
      <c r="WPJ104" s="219"/>
      <c r="WPK104" s="219"/>
      <c r="WPL104" s="219"/>
      <c r="WPM104" s="219"/>
      <c r="WPN104" s="219"/>
      <c r="WPO104" s="219"/>
      <c r="WPP104" s="219"/>
      <c r="WPQ104" s="219"/>
      <c r="WPR104" s="219"/>
      <c r="WPS104" s="219"/>
      <c r="WPT104" s="219"/>
      <c r="WPU104" s="219"/>
      <c r="WPV104" s="219"/>
      <c r="WPW104" s="219"/>
      <c r="WPX104" s="219"/>
      <c r="WPY104" s="219"/>
      <c r="WPZ104" s="219"/>
      <c r="WQA104" s="219"/>
      <c r="WQB104" s="219"/>
      <c r="WQC104" s="219"/>
      <c r="WQD104" s="219"/>
      <c r="WQE104" s="219"/>
      <c r="WQF104" s="219"/>
      <c r="WQG104" s="219"/>
      <c r="WQH104" s="219"/>
      <c r="WQI104" s="219"/>
      <c r="WQJ104" s="219"/>
      <c r="WQK104" s="219"/>
      <c r="WQL104" s="219"/>
      <c r="WQM104" s="219"/>
      <c r="WQN104" s="219"/>
      <c r="WQO104" s="219"/>
      <c r="WQP104" s="219"/>
      <c r="WQQ104" s="219"/>
      <c r="WQR104" s="219"/>
      <c r="WQS104" s="219"/>
      <c r="WQT104" s="219"/>
      <c r="WQU104" s="219"/>
      <c r="WQV104" s="219"/>
      <c r="WQW104" s="219"/>
      <c r="WQX104" s="219"/>
      <c r="WQY104" s="219"/>
      <c r="WQZ104" s="219"/>
      <c r="WRA104" s="219"/>
      <c r="WRB104" s="219"/>
      <c r="WRC104" s="219"/>
      <c r="WRD104" s="219"/>
      <c r="WRE104" s="219"/>
      <c r="WRF104" s="219"/>
      <c r="WRG104" s="219"/>
      <c r="WRH104" s="219"/>
      <c r="WRI104" s="219"/>
      <c r="WRJ104" s="219"/>
      <c r="WRK104" s="219"/>
      <c r="WRL104" s="219"/>
      <c r="WRM104" s="219"/>
      <c r="WRN104" s="219"/>
      <c r="WRO104" s="219"/>
      <c r="WRP104" s="219"/>
      <c r="WRQ104" s="219"/>
      <c r="WRR104" s="219"/>
      <c r="WRS104" s="219"/>
      <c r="WRT104" s="219"/>
      <c r="WRU104" s="219"/>
      <c r="WRV104" s="219"/>
      <c r="WRW104" s="219"/>
      <c r="WRX104" s="219"/>
      <c r="WRY104" s="219"/>
      <c r="WRZ104" s="219"/>
      <c r="WSA104" s="219"/>
      <c r="WSB104" s="219"/>
      <c r="WSC104" s="219"/>
      <c r="WSD104" s="219"/>
      <c r="WSE104" s="219"/>
      <c r="WSF104" s="219"/>
      <c r="WSG104" s="219"/>
      <c r="WSH104" s="219"/>
      <c r="WSI104" s="219"/>
      <c r="WSJ104" s="219"/>
      <c r="WSK104" s="219"/>
      <c r="WSL104" s="219"/>
      <c r="WSM104" s="219"/>
      <c r="WSN104" s="219"/>
      <c r="WSO104" s="219"/>
      <c r="WSP104" s="219"/>
      <c r="WSQ104" s="219"/>
      <c r="WSR104" s="219"/>
      <c r="WSS104" s="219"/>
      <c r="WST104" s="219"/>
      <c r="WSU104" s="219"/>
      <c r="WSV104" s="219"/>
      <c r="WSW104" s="219"/>
      <c r="WSX104" s="219"/>
      <c r="WSY104" s="219"/>
      <c r="WSZ104" s="219"/>
      <c r="WTA104" s="219"/>
      <c r="WTB104" s="219"/>
      <c r="WTC104" s="219"/>
      <c r="WTD104" s="219"/>
      <c r="WTE104" s="219"/>
      <c r="WTF104" s="219"/>
      <c r="WTG104" s="219"/>
      <c r="WTH104" s="219"/>
      <c r="WTI104" s="219"/>
      <c r="WTJ104" s="219"/>
      <c r="WTK104" s="219"/>
      <c r="WTL104" s="219"/>
      <c r="WTM104" s="219"/>
      <c r="WTN104" s="219"/>
      <c r="WTO104" s="219"/>
      <c r="WTP104" s="219"/>
      <c r="WTQ104" s="219"/>
      <c r="WTR104" s="219"/>
      <c r="WTS104" s="219"/>
      <c r="WTT104" s="219"/>
      <c r="WTU104" s="219"/>
      <c r="WTV104" s="219"/>
      <c r="WTW104" s="219"/>
      <c r="WTX104" s="219"/>
      <c r="WTY104" s="219"/>
      <c r="WTZ104" s="219"/>
      <c r="WUA104" s="219"/>
      <c r="WUB104" s="219"/>
      <c r="WUC104" s="219"/>
      <c r="WUD104" s="219"/>
      <c r="WUE104" s="219"/>
      <c r="WUF104" s="219"/>
      <c r="WUG104" s="219"/>
      <c r="WUH104" s="219"/>
      <c r="WUI104" s="219"/>
      <c r="WUJ104" s="219"/>
      <c r="WUK104" s="219"/>
      <c r="WUL104" s="219"/>
      <c r="WUM104" s="219"/>
      <c r="WUN104" s="219"/>
      <c r="WUO104" s="219"/>
      <c r="WUP104" s="219"/>
      <c r="WUQ104" s="219"/>
      <c r="WUR104" s="219"/>
      <c r="WUS104" s="219"/>
      <c r="WUT104" s="219"/>
      <c r="WUU104" s="219"/>
      <c r="WUV104" s="219"/>
      <c r="WUW104" s="219"/>
      <c r="WUX104" s="219"/>
      <c r="WUY104" s="219"/>
      <c r="WUZ104" s="219"/>
      <c r="WVA104" s="219"/>
      <c r="WVB104" s="219"/>
      <c r="WVC104" s="219"/>
      <c r="WVD104" s="219"/>
      <c r="WVE104" s="219"/>
      <c r="WVF104" s="219"/>
      <c r="WVG104" s="219"/>
      <c r="WVH104" s="219"/>
      <c r="WVI104" s="219"/>
      <c r="WVJ104" s="219"/>
      <c r="WVK104" s="219"/>
      <c r="WVL104" s="219"/>
      <c r="WVM104" s="219"/>
      <c r="WVN104" s="219"/>
      <c r="WVO104" s="219"/>
      <c r="WVP104" s="219"/>
      <c r="WVQ104" s="219"/>
      <c r="WVR104" s="219"/>
      <c r="WVS104" s="219"/>
      <c r="WVT104" s="219"/>
      <c r="WVU104" s="219"/>
      <c r="WVV104" s="219"/>
      <c r="WVW104" s="219"/>
      <c r="WVX104" s="219"/>
      <c r="WVY104" s="219"/>
      <c r="WVZ104" s="219"/>
      <c r="WWA104" s="219"/>
      <c r="WWB104" s="219"/>
      <c r="WWC104" s="219"/>
      <c r="WWD104" s="219"/>
      <c r="WWE104" s="219"/>
      <c r="WWF104" s="219"/>
      <c r="WWG104" s="219"/>
      <c r="WWH104" s="219"/>
      <c r="WWI104" s="219"/>
      <c r="WWJ104" s="219"/>
      <c r="WWK104" s="219"/>
      <c r="WWL104" s="219"/>
      <c r="WWM104" s="219"/>
      <c r="WWN104" s="219"/>
      <c r="WWO104" s="219"/>
      <c r="WWP104" s="219"/>
      <c r="WWQ104" s="219"/>
      <c r="WWR104" s="219"/>
      <c r="WWS104" s="219"/>
      <c r="WWT104" s="219"/>
      <c r="WWU104" s="219"/>
      <c r="WWV104" s="219"/>
      <c r="WWW104" s="219"/>
      <c r="WWX104" s="219"/>
      <c r="WWY104" s="219"/>
      <c r="WWZ104" s="219"/>
      <c r="WXA104" s="219"/>
      <c r="WXB104" s="219"/>
      <c r="WXC104" s="219"/>
      <c r="WXD104" s="219"/>
      <c r="WXE104" s="219"/>
      <c r="WXF104" s="219"/>
      <c r="WXG104" s="219"/>
      <c r="WXH104" s="219"/>
      <c r="WXI104" s="219"/>
      <c r="WXJ104" s="219"/>
      <c r="WXK104" s="219"/>
      <c r="WXL104" s="219"/>
      <c r="WXM104" s="219"/>
      <c r="WXN104" s="219"/>
      <c r="WXO104" s="219"/>
      <c r="WXP104" s="219"/>
      <c r="WXQ104" s="219"/>
      <c r="WXR104" s="219"/>
      <c r="WXS104" s="219"/>
      <c r="WXT104" s="219"/>
      <c r="WXU104" s="219"/>
      <c r="WXV104" s="219"/>
      <c r="WXW104" s="219"/>
      <c r="WXX104" s="219"/>
      <c r="WXY104" s="219"/>
      <c r="WXZ104" s="219"/>
      <c r="WYA104" s="219"/>
      <c r="WYB104" s="219"/>
      <c r="WYC104" s="219"/>
      <c r="WYD104" s="219"/>
      <c r="WYE104" s="219"/>
      <c r="WYF104" s="219"/>
      <c r="WYG104" s="219"/>
      <c r="WYH104" s="219"/>
      <c r="WYI104" s="219"/>
      <c r="WYJ104" s="219"/>
      <c r="WYK104" s="219"/>
      <c r="WYL104" s="219"/>
      <c r="WYM104" s="219"/>
      <c r="WYN104" s="219"/>
      <c r="WYO104" s="219"/>
      <c r="WYP104" s="219"/>
      <c r="WYQ104" s="219"/>
      <c r="WYR104" s="219"/>
      <c r="WYS104" s="219"/>
      <c r="WYT104" s="219"/>
      <c r="WYU104" s="219"/>
      <c r="WYV104" s="219"/>
      <c r="WYW104" s="219"/>
      <c r="WYX104" s="219"/>
      <c r="WYY104" s="219"/>
      <c r="WYZ104" s="219"/>
      <c r="WZA104" s="219"/>
      <c r="WZB104" s="219"/>
      <c r="WZC104" s="219"/>
      <c r="WZD104" s="219"/>
      <c r="WZE104" s="219"/>
      <c r="WZF104" s="219"/>
      <c r="WZG104" s="219"/>
      <c r="WZH104" s="219"/>
      <c r="WZI104" s="219"/>
      <c r="WZJ104" s="219"/>
      <c r="WZK104" s="219"/>
      <c r="WZL104" s="219"/>
      <c r="WZM104" s="219"/>
      <c r="WZN104" s="219"/>
      <c r="WZO104" s="219"/>
      <c r="WZP104" s="219"/>
      <c r="WZQ104" s="219"/>
      <c r="WZR104" s="219"/>
      <c r="WZS104" s="219"/>
      <c r="WZT104" s="219"/>
      <c r="WZU104" s="219"/>
      <c r="WZV104" s="219"/>
      <c r="WZW104" s="219"/>
      <c r="WZX104" s="219"/>
      <c r="WZY104" s="219"/>
      <c r="WZZ104" s="219"/>
      <c r="XAA104" s="219"/>
      <c r="XAB104" s="219"/>
      <c r="XAC104" s="219"/>
      <c r="XAD104" s="219"/>
      <c r="XAE104" s="219"/>
      <c r="XAF104" s="219"/>
      <c r="XAG104" s="219"/>
      <c r="XAH104" s="219"/>
      <c r="XAI104" s="219"/>
      <c r="XAJ104" s="219"/>
      <c r="XAK104" s="219"/>
      <c r="XAL104" s="219"/>
      <c r="XAM104" s="219"/>
      <c r="XAN104" s="219"/>
      <c r="XAO104" s="219"/>
      <c r="XAP104" s="219"/>
      <c r="XAQ104" s="219"/>
      <c r="XAR104" s="219"/>
      <c r="XAS104" s="219"/>
      <c r="XAT104" s="219"/>
      <c r="XAU104" s="219"/>
      <c r="XAV104" s="219"/>
      <c r="XAW104" s="219"/>
      <c r="XAX104" s="219"/>
      <c r="XAY104" s="219"/>
      <c r="XAZ104" s="219"/>
      <c r="XBA104" s="219"/>
      <c r="XBB104" s="219"/>
      <c r="XBC104" s="219"/>
      <c r="XBD104" s="219"/>
      <c r="XBE104" s="219"/>
      <c r="XBF104" s="219"/>
      <c r="XBG104" s="219"/>
      <c r="XBH104" s="219"/>
      <c r="XBI104" s="219"/>
      <c r="XBJ104" s="219"/>
      <c r="XBK104" s="219"/>
      <c r="XBL104" s="219"/>
      <c r="XBM104" s="219"/>
      <c r="XBN104" s="219"/>
      <c r="XBO104" s="219"/>
      <c r="XBP104" s="219"/>
      <c r="XBQ104" s="219"/>
      <c r="XBR104" s="219"/>
      <c r="XBS104" s="219"/>
      <c r="XBT104" s="219"/>
      <c r="XBU104" s="219"/>
      <c r="XBV104" s="219"/>
      <c r="XBW104" s="219"/>
      <c r="XBX104" s="219"/>
      <c r="XBY104" s="219"/>
      <c r="XBZ104" s="219"/>
      <c r="XCA104" s="219"/>
      <c r="XCB104" s="219"/>
      <c r="XCC104" s="219"/>
      <c r="XCD104" s="219"/>
      <c r="XCE104" s="219"/>
      <c r="XCF104" s="219"/>
      <c r="XCG104" s="219"/>
      <c r="XCH104" s="219"/>
      <c r="XCI104" s="219"/>
      <c r="XCJ104" s="219"/>
      <c r="XCK104" s="219"/>
      <c r="XCL104" s="219"/>
      <c r="XCM104" s="219"/>
      <c r="XCN104" s="219"/>
      <c r="XCO104" s="219"/>
      <c r="XCP104" s="219"/>
      <c r="XCQ104" s="219"/>
      <c r="XCR104" s="219"/>
      <c r="XCS104" s="219"/>
      <c r="XCT104" s="219"/>
      <c r="XCU104" s="219"/>
      <c r="XCV104" s="219"/>
      <c r="XCW104" s="219"/>
      <c r="XCX104" s="219"/>
      <c r="XCY104" s="219"/>
      <c r="XCZ104" s="219"/>
      <c r="XDA104" s="219"/>
      <c r="XDB104" s="219"/>
      <c r="XDC104" s="219"/>
      <c r="XDD104" s="219"/>
      <c r="XDE104" s="219"/>
      <c r="XDF104" s="219"/>
      <c r="XDG104" s="219"/>
      <c r="XDH104" s="219"/>
      <c r="XDI104" s="219"/>
      <c r="XDJ104" s="219"/>
      <c r="XDK104" s="219"/>
      <c r="XDL104" s="219"/>
      <c r="XDM104" s="219"/>
      <c r="XDN104" s="219"/>
      <c r="XDO104" s="219"/>
      <c r="XDP104" s="219"/>
      <c r="XDQ104" s="219"/>
      <c r="XDR104" s="219"/>
      <c r="XDS104" s="219"/>
      <c r="XDT104" s="219"/>
      <c r="XDU104" s="219"/>
      <c r="XDV104" s="219"/>
      <c r="XDW104" s="219"/>
      <c r="XDX104" s="219"/>
      <c r="XDY104" s="219"/>
      <c r="XDZ104" s="219"/>
      <c r="XEA104" s="219"/>
      <c r="XEB104" s="219"/>
      <c r="XEC104" s="219"/>
      <c r="XED104" s="219"/>
      <c r="XEE104" s="219"/>
      <c r="XEF104" s="219"/>
      <c r="XEG104" s="219"/>
      <c r="XEH104" s="219"/>
      <c r="XEI104" s="219"/>
      <c r="XEJ104" s="219"/>
      <c r="XEK104" s="219"/>
      <c r="XEL104" s="219"/>
      <c r="XEM104" s="219"/>
      <c r="XEN104" s="219"/>
      <c r="XEO104" s="219"/>
      <c r="XEP104" s="219"/>
      <c r="XEQ104" s="219"/>
      <c r="XER104" s="219"/>
      <c r="XES104" s="219"/>
      <c r="XET104" s="219"/>
      <c r="XEU104" s="219"/>
      <c r="XEV104" s="219"/>
    </row>
    <row r="105" s="301" customFormat="1" ht="18" customHeight="1" spans="1:16376">
      <c r="A105" s="343" t="s">
        <v>273</v>
      </c>
      <c r="B105" s="338">
        <f>SUM(B106:B110)</f>
        <v>6233.357594</v>
      </c>
      <c r="C105" s="338">
        <f>SUM(C106:C110)</f>
        <v>7079.75</v>
      </c>
      <c r="D105" s="316">
        <f t="shared" si="4"/>
        <v>846.392406000001</v>
      </c>
      <c r="E105" s="317">
        <f t="shared" si="3"/>
        <v>0.135784349483608</v>
      </c>
      <c r="F105" s="318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219"/>
      <c r="DB105" s="219"/>
      <c r="DC105" s="219"/>
      <c r="DD105" s="219"/>
      <c r="DE105" s="219"/>
      <c r="DF105" s="219"/>
      <c r="DG105" s="219"/>
      <c r="DH105" s="219"/>
      <c r="DI105" s="219"/>
      <c r="DJ105" s="219"/>
      <c r="DK105" s="219"/>
      <c r="DL105" s="219"/>
      <c r="DM105" s="219"/>
      <c r="DN105" s="219"/>
      <c r="DO105" s="219"/>
      <c r="DP105" s="219"/>
      <c r="DQ105" s="219"/>
      <c r="DR105" s="219"/>
      <c r="DS105" s="219"/>
      <c r="DT105" s="219"/>
      <c r="DU105" s="219"/>
      <c r="DV105" s="219"/>
      <c r="DW105" s="219"/>
      <c r="DX105" s="219"/>
      <c r="DY105" s="219"/>
      <c r="DZ105" s="219"/>
      <c r="EA105" s="219"/>
      <c r="EB105" s="219"/>
      <c r="EC105" s="219"/>
      <c r="ED105" s="219"/>
      <c r="EE105" s="219"/>
      <c r="EF105" s="219"/>
      <c r="EG105" s="219"/>
      <c r="EH105" s="219"/>
      <c r="EI105" s="219"/>
      <c r="EJ105" s="219"/>
      <c r="EK105" s="219"/>
      <c r="EL105" s="219"/>
      <c r="EM105" s="219"/>
      <c r="EN105" s="219"/>
      <c r="EO105" s="219"/>
      <c r="EP105" s="219"/>
      <c r="EQ105" s="219"/>
      <c r="ER105" s="219"/>
      <c r="ES105" s="219"/>
      <c r="ET105" s="219"/>
      <c r="EU105" s="219"/>
      <c r="EV105" s="219"/>
      <c r="EW105" s="219"/>
      <c r="EX105" s="219"/>
      <c r="EY105" s="219"/>
      <c r="EZ105" s="219"/>
      <c r="FA105" s="219"/>
      <c r="FB105" s="219"/>
      <c r="FC105" s="219"/>
      <c r="FD105" s="219"/>
      <c r="FE105" s="219"/>
      <c r="FF105" s="219"/>
      <c r="FG105" s="219"/>
      <c r="FH105" s="219"/>
      <c r="FI105" s="219"/>
      <c r="FJ105" s="219"/>
      <c r="FK105" s="219"/>
      <c r="FL105" s="219"/>
      <c r="FM105" s="219"/>
      <c r="FN105" s="219"/>
      <c r="FO105" s="219"/>
      <c r="FP105" s="219"/>
      <c r="FQ105" s="219"/>
      <c r="FR105" s="219"/>
      <c r="FS105" s="219"/>
      <c r="FT105" s="219"/>
      <c r="FU105" s="219"/>
      <c r="FV105" s="219"/>
      <c r="FW105" s="219"/>
      <c r="FX105" s="219"/>
      <c r="FY105" s="219"/>
      <c r="FZ105" s="219"/>
      <c r="GA105" s="219"/>
      <c r="GB105" s="219"/>
      <c r="GC105" s="219"/>
      <c r="GD105" s="219"/>
      <c r="GE105" s="219"/>
      <c r="GF105" s="219"/>
      <c r="GG105" s="219"/>
      <c r="GH105" s="219"/>
      <c r="GI105" s="219"/>
      <c r="GJ105" s="219"/>
      <c r="GK105" s="219"/>
      <c r="GL105" s="219"/>
      <c r="GM105" s="219"/>
      <c r="GN105" s="219"/>
      <c r="GO105" s="219"/>
      <c r="GP105" s="219"/>
      <c r="GQ105" s="219"/>
      <c r="GR105" s="219"/>
      <c r="GS105" s="219"/>
      <c r="GT105" s="219"/>
      <c r="GU105" s="219"/>
      <c r="GV105" s="219"/>
      <c r="GW105" s="219"/>
      <c r="GX105" s="219"/>
      <c r="GY105" s="219"/>
      <c r="GZ105" s="219"/>
      <c r="HA105" s="219"/>
      <c r="HB105" s="219"/>
      <c r="HC105" s="219"/>
      <c r="HD105" s="219"/>
      <c r="HE105" s="219"/>
      <c r="HF105" s="219"/>
      <c r="HG105" s="219"/>
      <c r="HH105" s="219"/>
      <c r="HI105" s="219"/>
      <c r="HJ105" s="219"/>
      <c r="HK105" s="219"/>
      <c r="HL105" s="219"/>
      <c r="HM105" s="219"/>
      <c r="HN105" s="219"/>
      <c r="HO105" s="219"/>
      <c r="HP105" s="219"/>
      <c r="HQ105" s="219"/>
      <c r="HR105" s="219"/>
      <c r="HS105" s="219"/>
      <c r="HT105" s="219"/>
      <c r="HU105" s="219"/>
      <c r="HV105" s="219"/>
      <c r="HW105" s="219"/>
      <c r="HX105" s="219"/>
      <c r="HY105" s="219"/>
      <c r="HZ105" s="219"/>
      <c r="IA105" s="219"/>
      <c r="IB105" s="219"/>
      <c r="IC105" s="219"/>
      <c r="ID105" s="219"/>
      <c r="IE105" s="219"/>
      <c r="IF105" s="219"/>
      <c r="IG105" s="219"/>
      <c r="IH105" s="219"/>
      <c r="II105" s="219"/>
      <c r="IJ105" s="219"/>
      <c r="IK105" s="219"/>
      <c r="IL105" s="219"/>
      <c r="IM105" s="219"/>
      <c r="IN105" s="219"/>
      <c r="IO105" s="219"/>
      <c r="IP105" s="219"/>
      <c r="IQ105" s="219"/>
      <c r="IR105" s="219"/>
      <c r="IS105" s="219"/>
      <c r="IT105" s="219"/>
      <c r="IU105" s="219"/>
      <c r="IV105" s="219"/>
      <c r="IW105" s="219"/>
      <c r="IX105" s="219"/>
      <c r="IY105" s="219"/>
      <c r="IZ105" s="219"/>
      <c r="JA105" s="219"/>
      <c r="JB105" s="219"/>
      <c r="JC105" s="219"/>
      <c r="JD105" s="219"/>
      <c r="JE105" s="219"/>
      <c r="JF105" s="219"/>
      <c r="JG105" s="219"/>
      <c r="JH105" s="219"/>
      <c r="JI105" s="219"/>
      <c r="JJ105" s="219"/>
      <c r="JK105" s="219"/>
      <c r="JL105" s="219"/>
      <c r="JM105" s="219"/>
      <c r="JN105" s="219"/>
      <c r="JO105" s="219"/>
      <c r="JP105" s="219"/>
      <c r="JQ105" s="219"/>
      <c r="JR105" s="219"/>
      <c r="JS105" s="219"/>
      <c r="JT105" s="219"/>
      <c r="JU105" s="219"/>
      <c r="JV105" s="219"/>
      <c r="JW105" s="219"/>
      <c r="JX105" s="219"/>
      <c r="JY105" s="219"/>
      <c r="JZ105" s="219"/>
      <c r="KA105" s="219"/>
      <c r="KB105" s="219"/>
      <c r="KC105" s="219"/>
      <c r="KD105" s="219"/>
      <c r="KE105" s="219"/>
      <c r="KF105" s="219"/>
      <c r="KG105" s="219"/>
      <c r="KH105" s="219"/>
      <c r="KI105" s="219"/>
      <c r="KJ105" s="219"/>
      <c r="KK105" s="219"/>
      <c r="KL105" s="219"/>
      <c r="KM105" s="219"/>
      <c r="KN105" s="219"/>
      <c r="KO105" s="219"/>
      <c r="KP105" s="219"/>
      <c r="KQ105" s="219"/>
      <c r="KR105" s="219"/>
      <c r="KS105" s="219"/>
      <c r="KT105" s="219"/>
      <c r="KU105" s="219"/>
      <c r="KV105" s="219"/>
      <c r="KW105" s="219"/>
      <c r="KX105" s="219"/>
      <c r="KY105" s="219"/>
      <c r="KZ105" s="219"/>
      <c r="LA105" s="219"/>
      <c r="LB105" s="219"/>
      <c r="LC105" s="219"/>
      <c r="LD105" s="219"/>
      <c r="LE105" s="219"/>
      <c r="LF105" s="219"/>
      <c r="LG105" s="219"/>
      <c r="LH105" s="219"/>
      <c r="LI105" s="219"/>
      <c r="LJ105" s="219"/>
      <c r="LK105" s="219"/>
      <c r="LL105" s="219"/>
      <c r="LM105" s="219"/>
      <c r="LN105" s="219"/>
      <c r="LO105" s="219"/>
      <c r="LP105" s="219"/>
      <c r="LQ105" s="219"/>
      <c r="LR105" s="219"/>
      <c r="LS105" s="219"/>
      <c r="LT105" s="219"/>
      <c r="LU105" s="219"/>
      <c r="LV105" s="219"/>
      <c r="LW105" s="219"/>
      <c r="LX105" s="219"/>
      <c r="LY105" s="219"/>
      <c r="LZ105" s="219"/>
      <c r="MA105" s="219"/>
      <c r="MB105" s="219"/>
      <c r="MC105" s="219"/>
      <c r="MD105" s="219"/>
      <c r="ME105" s="219"/>
      <c r="MF105" s="219"/>
      <c r="MG105" s="219"/>
      <c r="MH105" s="219"/>
      <c r="MI105" s="219"/>
      <c r="MJ105" s="219"/>
      <c r="MK105" s="219"/>
      <c r="ML105" s="219"/>
      <c r="MM105" s="219"/>
      <c r="MN105" s="219"/>
      <c r="MO105" s="219"/>
      <c r="MP105" s="219"/>
      <c r="MQ105" s="219"/>
      <c r="MR105" s="219"/>
      <c r="MS105" s="219"/>
      <c r="MT105" s="219"/>
      <c r="MU105" s="219"/>
      <c r="MV105" s="219"/>
      <c r="MW105" s="219"/>
      <c r="MX105" s="219"/>
      <c r="MY105" s="219"/>
      <c r="MZ105" s="219"/>
      <c r="NA105" s="219"/>
      <c r="NB105" s="219"/>
      <c r="NC105" s="219"/>
      <c r="ND105" s="219"/>
      <c r="NE105" s="219"/>
      <c r="NF105" s="219"/>
      <c r="NG105" s="219"/>
      <c r="NH105" s="219"/>
      <c r="NI105" s="219"/>
      <c r="NJ105" s="219"/>
      <c r="NK105" s="219"/>
      <c r="NL105" s="219"/>
      <c r="NM105" s="219"/>
      <c r="NN105" s="219"/>
      <c r="NO105" s="219"/>
      <c r="NP105" s="219"/>
      <c r="NQ105" s="219"/>
      <c r="NR105" s="219"/>
      <c r="NS105" s="219"/>
      <c r="NT105" s="219"/>
      <c r="NU105" s="219"/>
      <c r="NV105" s="219"/>
      <c r="NW105" s="219"/>
      <c r="NX105" s="219"/>
      <c r="NY105" s="219"/>
      <c r="NZ105" s="219"/>
      <c r="OA105" s="219"/>
      <c r="OB105" s="219"/>
      <c r="OC105" s="219"/>
      <c r="OD105" s="219"/>
      <c r="OE105" s="219"/>
      <c r="OF105" s="219"/>
      <c r="OG105" s="219"/>
      <c r="OH105" s="219"/>
      <c r="OI105" s="219"/>
      <c r="OJ105" s="219"/>
      <c r="OK105" s="219"/>
      <c r="OL105" s="219"/>
      <c r="OM105" s="219"/>
      <c r="ON105" s="219"/>
      <c r="OO105" s="219"/>
      <c r="OP105" s="219"/>
      <c r="OQ105" s="219"/>
      <c r="OR105" s="219"/>
      <c r="OS105" s="219"/>
      <c r="OT105" s="219"/>
      <c r="OU105" s="219"/>
      <c r="OV105" s="219"/>
      <c r="OW105" s="219"/>
      <c r="OX105" s="219"/>
      <c r="OY105" s="219"/>
      <c r="OZ105" s="219"/>
      <c r="PA105" s="219"/>
      <c r="PB105" s="219"/>
      <c r="PC105" s="219"/>
      <c r="PD105" s="219"/>
      <c r="PE105" s="219"/>
      <c r="PF105" s="219"/>
      <c r="PG105" s="219"/>
      <c r="PH105" s="219"/>
      <c r="PI105" s="219"/>
      <c r="PJ105" s="219"/>
      <c r="PK105" s="219"/>
      <c r="PL105" s="219"/>
      <c r="PM105" s="219"/>
      <c r="PN105" s="219"/>
      <c r="PO105" s="219"/>
      <c r="PP105" s="219"/>
      <c r="PQ105" s="219"/>
      <c r="PR105" s="219"/>
      <c r="PS105" s="219"/>
      <c r="PT105" s="219"/>
      <c r="PU105" s="219"/>
      <c r="PV105" s="219"/>
      <c r="PW105" s="219"/>
      <c r="PX105" s="219"/>
      <c r="PY105" s="219"/>
      <c r="PZ105" s="219"/>
      <c r="QA105" s="219"/>
      <c r="QB105" s="219"/>
      <c r="QC105" s="219"/>
      <c r="QD105" s="219"/>
      <c r="QE105" s="219"/>
      <c r="QF105" s="219"/>
      <c r="QG105" s="219"/>
      <c r="QH105" s="219"/>
      <c r="QI105" s="219"/>
      <c r="QJ105" s="219"/>
      <c r="QK105" s="219"/>
      <c r="QL105" s="219"/>
      <c r="QM105" s="219"/>
      <c r="QN105" s="219"/>
      <c r="QO105" s="219"/>
      <c r="QP105" s="219"/>
      <c r="QQ105" s="219"/>
      <c r="QR105" s="219"/>
      <c r="QS105" s="219"/>
      <c r="QT105" s="219"/>
      <c r="QU105" s="219"/>
      <c r="QV105" s="219"/>
      <c r="QW105" s="219"/>
      <c r="QX105" s="219"/>
      <c r="QY105" s="219"/>
      <c r="QZ105" s="219"/>
      <c r="RA105" s="219"/>
      <c r="RB105" s="219"/>
      <c r="RC105" s="219"/>
      <c r="RD105" s="219"/>
      <c r="RE105" s="219"/>
      <c r="RF105" s="219"/>
      <c r="RG105" s="219"/>
      <c r="RH105" s="219"/>
      <c r="RI105" s="219"/>
      <c r="RJ105" s="219"/>
      <c r="RK105" s="219"/>
      <c r="RL105" s="219"/>
      <c r="RM105" s="219"/>
      <c r="RN105" s="219"/>
      <c r="RO105" s="219"/>
      <c r="RP105" s="219"/>
      <c r="RQ105" s="219"/>
      <c r="RR105" s="219"/>
      <c r="RS105" s="219"/>
      <c r="RT105" s="219"/>
      <c r="RU105" s="219"/>
      <c r="RV105" s="219"/>
      <c r="RW105" s="219"/>
      <c r="RX105" s="219"/>
      <c r="RY105" s="219"/>
      <c r="RZ105" s="219"/>
      <c r="SA105" s="219"/>
      <c r="SB105" s="219"/>
      <c r="SC105" s="219"/>
      <c r="SD105" s="219"/>
      <c r="SE105" s="219"/>
      <c r="SF105" s="219"/>
      <c r="SG105" s="219"/>
      <c r="SH105" s="219"/>
      <c r="SI105" s="219"/>
      <c r="SJ105" s="219"/>
      <c r="SK105" s="219"/>
      <c r="SL105" s="219"/>
      <c r="SM105" s="219"/>
      <c r="SN105" s="219"/>
      <c r="SO105" s="219"/>
      <c r="SP105" s="219"/>
      <c r="SQ105" s="219"/>
      <c r="SR105" s="219"/>
      <c r="SS105" s="219"/>
      <c r="ST105" s="219"/>
      <c r="SU105" s="219"/>
      <c r="SV105" s="219"/>
      <c r="SW105" s="219"/>
      <c r="SX105" s="219"/>
      <c r="SY105" s="219"/>
      <c r="SZ105" s="219"/>
      <c r="TA105" s="219"/>
      <c r="TB105" s="219"/>
      <c r="TC105" s="219"/>
      <c r="TD105" s="219"/>
      <c r="TE105" s="219"/>
      <c r="TF105" s="219"/>
      <c r="TG105" s="219"/>
      <c r="TH105" s="219"/>
      <c r="TI105" s="219"/>
      <c r="TJ105" s="219"/>
      <c r="TK105" s="219"/>
      <c r="TL105" s="219"/>
      <c r="TM105" s="219"/>
      <c r="TN105" s="219"/>
      <c r="TO105" s="219"/>
      <c r="TP105" s="219"/>
      <c r="TQ105" s="219"/>
      <c r="TR105" s="219"/>
      <c r="TS105" s="219"/>
      <c r="TT105" s="219"/>
      <c r="TU105" s="219"/>
      <c r="TV105" s="219"/>
      <c r="TW105" s="219"/>
      <c r="TX105" s="219"/>
      <c r="TY105" s="219"/>
      <c r="TZ105" s="219"/>
      <c r="UA105" s="219"/>
      <c r="UB105" s="219"/>
      <c r="UC105" s="219"/>
      <c r="UD105" s="219"/>
      <c r="UE105" s="219"/>
      <c r="UF105" s="219"/>
      <c r="UG105" s="219"/>
      <c r="UH105" s="219"/>
      <c r="UI105" s="219"/>
      <c r="UJ105" s="219"/>
      <c r="UK105" s="219"/>
      <c r="UL105" s="219"/>
      <c r="UM105" s="219"/>
      <c r="UN105" s="219"/>
      <c r="UO105" s="219"/>
      <c r="UP105" s="219"/>
      <c r="UQ105" s="219"/>
      <c r="UR105" s="219"/>
      <c r="US105" s="219"/>
      <c r="UT105" s="219"/>
      <c r="UU105" s="219"/>
      <c r="UV105" s="219"/>
      <c r="UW105" s="219"/>
      <c r="UX105" s="219"/>
      <c r="UY105" s="219"/>
      <c r="UZ105" s="219"/>
      <c r="VA105" s="219"/>
      <c r="VB105" s="219"/>
      <c r="VC105" s="219"/>
      <c r="VD105" s="219"/>
      <c r="VE105" s="219"/>
      <c r="VF105" s="219"/>
      <c r="VG105" s="219"/>
      <c r="VH105" s="219"/>
      <c r="VI105" s="219"/>
      <c r="VJ105" s="219"/>
      <c r="VK105" s="219"/>
      <c r="VL105" s="219"/>
      <c r="VM105" s="219"/>
      <c r="VN105" s="219"/>
      <c r="VO105" s="219"/>
      <c r="VP105" s="219"/>
      <c r="VQ105" s="219"/>
      <c r="VR105" s="219"/>
      <c r="VS105" s="219"/>
      <c r="VT105" s="219"/>
      <c r="VU105" s="219"/>
      <c r="VV105" s="219"/>
      <c r="VW105" s="219"/>
      <c r="VX105" s="219"/>
      <c r="VY105" s="219"/>
      <c r="VZ105" s="219"/>
      <c r="WA105" s="219"/>
      <c r="WB105" s="219"/>
      <c r="WC105" s="219"/>
      <c r="WD105" s="219"/>
      <c r="WE105" s="219"/>
      <c r="WF105" s="219"/>
      <c r="WG105" s="219"/>
      <c r="WH105" s="219"/>
      <c r="WI105" s="219"/>
      <c r="WJ105" s="219"/>
      <c r="WK105" s="219"/>
      <c r="WL105" s="219"/>
      <c r="WM105" s="219"/>
      <c r="WN105" s="219"/>
      <c r="WO105" s="219"/>
      <c r="WP105" s="219"/>
      <c r="WQ105" s="219"/>
      <c r="WR105" s="219"/>
      <c r="WS105" s="219"/>
      <c r="WT105" s="219"/>
      <c r="WU105" s="219"/>
      <c r="WV105" s="219"/>
      <c r="WW105" s="219"/>
      <c r="WX105" s="219"/>
      <c r="WY105" s="219"/>
      <c r="WZ105" s="219"/>
      <c r="XA105" s="219"/>
      <c r="XB105" s="219"/>
      <c r="XC105" s="219"/>
      <c r="XD105" s="219"/>
      <c r="XE105" s="219"/>
      <c r="XF105" s="219"/>
      <c r="XG105" s="219"/>
      <c r="XH105" s="219"/>
      <c r="XI105" s="219"/>
      <c r="XJ105" s="219"/>
      <c r="XK105" s="219"/>
      <c r="XL105" s="219"/>
      <c r="XM105" s="219"/>
      <c r="XN105" s="219"/>
      <c r="XO105" s="219"/>
      <c r="XP105" s="219"/>
      <c r="XQ105" s="219"/>
      <c r="XR105" s="219"/>
      <c r="XS105" s="219"/>
      <c r="XT105" s="219"/>
      <c r="XU105" s="219"/>
      <c r="XV105" s="219"/>
      <c r="XW105" s="219"/>
      <c r="XX105" s="219"/>
      <c r="XY105" s="219"/>
      <c r="XZ105" s="219"/>
      <c r="YA105" s="219"/>
      <c r="YB105" s="219"/>
      <c r="YC105" s="219"/>
      <c r="YD105" s="219"/>
      <c r="YE105" s="219"/>
      <c r="YF105" s="219"/>
      <c r="YG105" s="219"/>
      <c r="YH105" s="219"/>
      <c r="YI105" s="219"/>
      <c r="YJ105" s="219"/>
      <c r="YK105" s="219"/>
      <c r="YL105" s="219"/>
      <c r="YM105" s="219"/>
      <c r="YN105" s="219"/>
      <c r="YO105" s="219"/>
      <c r="YP105" s="219"/>
      <c r="YQ105" s="219"/>
      <c r="YR105" s="219"/>
      <c r="YS105" s="219"/>
      <c r="YT105" s="219"/>
      <c r="YU105" s="219"/>
      <c r="YV105" s="219"/>
      <c r="YW105" s="219"/>
      <c r="YX105" s="219"/>
      <c r="YY105" s="219"/>
      <c r="YZ105" s="219"/>
      <c r="ZA105" s="219"/>
      <c r="ZB105" s="219"/>
      <c r="ZC105" s="219"/>
      <c r="ZD105" s="219"/>
      <c r="ZE105" s="219"/>
      <c r="ZF105" s="219"/>
      <c r="ZG105" s="219"/>
      <c r="ZH105" s="219"/>
      <c r="ZI105" s="219"/>
      <c r="ZJ105" s="219"/>
      <c r="ZK105" s="219"/>
      <c r="ZL105" s="219"/>
      <c r="ZM105" s="219"/>
      <c r="ZN105" s="219"/>
      <c r="ZO105" s="219"/>
      <c r="ZP105" s="219"/>
      <c r="ZQ105" s="219"/>
      <c r="ZR105" s="219"/>
      <c r="ZS105" s="219"/>
      <c r="ZT105" s="219"/>
      <c r="ZU105" s="219"/>
      <c r="ZV105" s="219"/>
      <c r="ZW105" s="219"/>
      <c r="ZX105" s="219"/>
      <c r="ZY105" s="219"/>
      <c r="ZZ105" s="219"/>
      <c r="AAA105" s="219"/>
      <c r="AAB105" s="219"/>
      <c r="AAC105" s="219"/>
      <c r="AAD105" s="219"/>
      <c r="AAE105" s="219"/>
      <c r="AAF105" s="219"/>
      <c r="AAG105" s="219"/>
      <c r="AAH105" s="219"/>
      <c r="AAI105" s="219"/>
      <c r="AAJ105" s="219"/>
      <c r="AAK105" s="219"/>
      <c r="AAL105" s="219"/>
      <c r="AAM105" s="219"/>
      <c r="AAN105" s="219"/>
      <c r="AAO105" s="219"/>
      <c r="AAP105" s="219"/>
      <c r="AAQ105" s="219"/>
      <c r="AAR105" s="219"/>
      <c r="AAS105" s="219"/>
      <c r="AAT105" s="219"/>
      <c r="AAU105" s="219"/>
      <c r="AAV105" s="219"/>
      <c r="AAW105" s="219"/>
      <c r="AAX105" s="219"/>
      <c r="AAY105" s="219"/>
      <c r="AAZ105" s="219"/>
      <c r="ABA105" s="219"/>
      <c r="ABB105" s="219"/>
      <c r="ABC105" s="219"/>
      <c r="ABD105" s="219"/>
      <c r="ABE105" s="219"/>
      <c r="ABF105" s="219"/>
      <c r="ABG105" s="219"/>
      <c r="ABH105" s="219"/>
      <c r="ABI105" s="219"/>
      <c r="ABJ105" s="219"/>
      <c r="ABK105" s="219"/>
      <c r="ABL105" s="219"/>
      <c r="ABM105" s="219"/>
      <c r="ABN105" s="219"/>
      <c r="ABO105" s="219"/>
      <c r="ABP105" s="219"/>
      <c r="ABQ105" s="219"/>
      <c r="ABR105" s="219"/>
      <c r="ABS105" s="219"/>
      <c r="ABT105" s="219"/>
      <c r="ABU105" s="219"/>
      <c r="ABV105" s="219"/>
      <c r="ABW105" s="219"/>
      <c r="ABX105" s="219"/>
      <c r="ABY105" s="219"/>
      <c r="ABZ105" s="219"/>
      <c r="ACA105" s="219"/>
      <c r="ACB105" s="219"/>
      <c r="ACC105" s="219"/>
      <c r="ACD105" s="219"/>
      <c r="ACE105" s="219"/>
      <c r="ACF105" s="219"/>
      <c r="ACG105" s="219"/>
      <c r="ACH105" s="219"/>
      <c r="ACI105" s="219"/>
      <c r="ACJ105" s="219"/>
      <c r="ACK105" s="219"/>
      <c r="ACL105" s="219"/>
      <c r="ACM105" s="219"/>
      <c r="ACN105" s="219"/>
      <c r="ACO105" s="219"/>
      <c r="ACP105" s="219"/>
      <c r="ACQ105" s="219"/>
      <c r="ACR105" s="219"/>
      <c r="ACS105" s="219"/>
      <c r="ACT105" s="219"/>
      <c r="ACU105" s="219"/>
      <c r="ACV105" s="219"/>
      <c r="ACW105" s="219"/>
      <c r="ACX105" s="219"/>
      <c r="ACY105" s="219"/>
      <c r="ACZ105" s="219"/>
      <c r="ADA105" s="219"/>
      <c r="ADB105" s="219"/>
      <c r="ADC105" s="219"/>
      <c r="ADD105" s="219"/>
      <c r="ADE105" s="219"/>
      <c r="ADF105" s="219"/>
      <c r="ADG105" s="219"/>
      <c r="ADH105" s="219"/>
      <c r="ADI105" s="219"/>
      <c r="ADJ105" s="219"/>
      <c r="ADK105" s="219"/>
      <c r="ADL105" s="219"/>
      <c r="ADM105" s="219"/>
      <c r="ADN105" s="219"/>
      <c r="ADO105" s="219"/>
      <c r="ADP105" s="219"/>
      <c r="ADQ105" s="219"/>
      <c r="ADR105" s="219"/>
      <c r="ADS105" s="219"/>
      <c r="ADT105" s="219"/>
      <c r="ADU105" s="219"/>
      <c r="ADV105" s="219"/>
      <c r="ADW105" s="219"/>
      <c r="ADX105" s="219"/>
      <c r="ADY105" s="219"/>
      <c r="ADZ105" s="219"/>
      <c r="AEA105" s="219"/>
      <c r="AEB105" s="219"/>
      <c r="AEC105" s="219"/>
      <c r="AED105" s="219"/>
      <c r="AEE105" s="219"/>
      <c r="AEF105" s="219"/>
      <c r="AEG105" s="219"/>
      <c r="AEH105" s="219"/>
      <c r="AEI105" s="219"/>
      <c r="AEJ105" s="219"/>
      <c r="AEK105" s="219"/>
      <c r="AEL105" s="219"/>
      <c r="AEM105" s="219"/>
      <c r="AEN105" s="219"/>
      <c r="AEO105" s="219"/>
      <c r="AEP105" s="219"/>
      <c r="AEQ105" s="219"/>
      <c r="AER105" s="219"/>
      <c r="AES105" s="219"/>
      <c r="AET105" s="219"/>
      <c r="AEU105" s="219"/>
      <c r="AEV105" s="219"/>
      <c r="AEW105" s="219"/>
      <c r="AEX105" s="219"/>
      <c r="AEY105" s="219"/>
      <c r="AEZ105" s="219"/>
      <c r="AFA105" s="219"/>
      <c r="AFB105" s="219"/>
      <c r="AFC105" s="219"/>
      <c r="AFD105" s="219"/>
      <c r="AFE105" s="219"/>
      <c r="AFF105" s="219"/>
      <c r="AFG105" s="219"/>
      <c r="AFH105" s="219"/>
      <c r="AFI105" s="219"/>
      <c r="AFJ105" s="219"/>
      <c r="AFK105" s="219"/>
      <c r="AFL105" s="219"/>
      <c r="AFM105" s="219"/>
      <c r="AFN105" s="219"/>
      <c r="AFO105" s="219"/>
      <c r="AFP105" s="219"/>
      <c r="AFQ105" s="219"/>
      <c r="AFR105" s="219"/>
      <c r="AFS105" s="219"/>
      <c r="AFT105" s="219"/>
      <c r="AFU105" s="219"/>
      <c r="AFV105" s="219"/>
      <c r="AFW105" s="219"/>
      <c r="AFX105" s="219"/>
      <c r="AFY105" s="219"/>
      <c r="AFZ105" s="219"/>
      <c r="AGA105" s="219"/>
      <c r="AGB105" s="219"/>
      <c r="AGC105" s="219"/>
      <c r="AGD105" s="219"/>
      <c r="AGE105" s="219"/>
      <c r="AGF105" s="219"/>
      <c r="AGG105" s="219"/>
      <c r="AGH105" s="219"/>
      <c r="AGI105" s="219"/>
      <c r="AGJ105" s="219"/>
      <c r="AGK105" s="219"/>
      <c r="AGL105" s="219"/>
      <c r="AGM105" s="219"/>
      <c r="AGN105" s="219"/>
      <c r="AGO105" s="219"/>
      <c r="AGP105" s="219"/>
      <c r="AGQ105" s="219"/>
      <c r="AGR105" s="219"/>
      <c r="AGS105" s="219"/>
      <c r="AGT105" s="219"/>
      <c r="AGU105" s="219"/>
      <c r="AGV105" s="219"/>
      <c r="AGW105" s="219"/>
      <c r="AGX105" s="219"/>
      <c r="AGY105" s="219"/>
      <c r="AGZ105" s="219"/>
      <c r="AHA105" s="219"/>
      <c r="AHB105" s="219"/>
      <c r="AHC105" s="219"/>
      <c r="AHD105" s="219"/>
      <c r="AHE105" s="219"/>
      <c r="AHF105" s="219"/>
      <c r="AHG105" s="219"/>
      <c r="AHH105" s="219"/>
      <c r="AHI105" s="219"/>
      <c r="AHJ105" s="219"/>
      <c r="AHK105" s="219"/>
      <c r="AHL105" s="219"/>
      <c r="AHM105" s="219"/>
      <c r="AHN105" s="219"/>
      <c r="AHO105" s="219"/>
      <c r="AHP105" s="219"/>
      <c r="AHQ105" s="219"/>
      <c r="AHR105" s="219"/>
      <c r="AHS105" s="219"/>
      <c r="AHT105" s="219"/>
      <c r="AHU105" s="219"/>
      <c r="AHV105" s="219"/>
      <c r="AHW105" s="219"/>
      <c r="AHX105" s="219"/>
      <c r="AHY105" s="219"/>
      <c r="AHZ105" s="219"/>
      <c r="AIA105" s="219"/>
      <c r="AIB105" s="219"/>
      <c r="AIC105" s="219"/>
      <c r="AID105" s="219"/>
      <c r="AIE105" s="219"/>
      <c r="AIF105" s="219"/>
      <c r="AIG105" s="219"/>
      <c r="AIH105" s="219"/>
      <c r="AII105" s="219"/>
      <c r="AIJ105" s="219"/>
      <c r="AIK105" s="219"/>
      <c r="AIL105" s="219"/>
      <c r="AIM105" s="219"/>
      <c r="AIN105" s="219"/>
      <c r="AIO105" s="219"/>
      <c r="AIP105" s="219"/>
      <c r="AIQ105" s="219"/>
      <c r="AIR105" s="219"/>
      <c r="AIS105" s="219"/>
      <c r="AIT105" s="219"/>
      <c r="AIU105" s="219"/>
      <c r="AIV105" s="219"/>
      <c r="AIW105" s="219"/>
      <c r="AIX105" s="219"/>
      <c r="AIY105" s="219"/>
      <c r="AIZ105" s="219"/>
      <c r="AJA105" s="219"/>
      <c r="AJB105" s="219"/>
      <c r="AJC105" s="219"/>
      <c r="AJD105" s="219"/>
      <c r="AJE105" s="219"/>
      <c r="AJF105" s="219"/>
      <c r="AJG105" s="219"/>
      <c r="AJH105" s="219"/>
      <c r="AJI105" s="219"/>
      <c r="AJJ105" s="219"/>
      <c r="AJK105" s="219"/>
      <c r="AJL105" s="219"/>
      <c r="AJM105" s="219"/>
      <c r="AJN105" s="219"/>
      <c r="AJO105" s="219"/>
      <c r="AJP105" s="219"/>
      <c r="AJQ105" s="219"/>
      <c r="AJR105" s="219"/>
      <c r="AJS105" s="219"/>
      <c r="AJT105" s="219"/>
      <c r="AJU105" s="219"/>
      <c r="AJV105" s="219"/>
      <c r="AJW105" s="219"/>
      <c r="AJX105" s="219"/>
      <c r="AJY105" s="219"/>
      <c r="AJZ105" s="219"/>
      <c r="AKA105" s="219"/>
      <c r="AKB105" s="219"/>
      <c r="AKC105" s="219"/>
      <c r="AKD105" s="219"/>
      <c r="AKE105" s="219"/>
      <c r="AKF105" s="219"/>
      <c r="AKG105" s="219"/>
      <c r="AKH105" s="219"/>
      <c r="AKI105" s="219"/>
      <c r="AKJ105" s="219"/>
      <c r="AKK105" s="219"/>
      <c r="AKL105" s="219"/>
      <c r="AKM105" s="219"/>
      <c r="AKN105" s="219"/>
      <c r="AKO105" s="219"/>
      <c r="AKP105" s="219"/>
      <c r="AKQ105" s="219"/>
      <c r="AKR105" s="219"/>
      <c r="AKS105" s="219"/>
      <c r="AKT105" s="219"/>
      <c r="AKU105" s="219"/>
      <c r="AKV105" s="219"/>
      <c r="AKW105" s="219"/>
      <c r="AKX105" s="219"/>
      <c r="AKY105" s="219"/>
      <c r="AKZ105" s="219"/>
      <c r="ALA105" s="219"/>
      <c r="ALB105" s="219"/>
      <c r="ALC105" s="219"/>
      <c r="ALD105" s="219"/>
      <c r="ALE105" s="219"/>
      <c r="ALF105" s="219"/>
      <c r="ALG105" s="219"/>
      <c r="ALH105" s="219"/>
      <c r="ALI105" s="219"/>
      <c r="ALJ105" s="219"/>
      <c r="ALK105" s="219"/>
      <c r="ALL105" s="219"/>
      <c r="ALM105" s="219"/>
      <c r="ALN105" s="219"/>
      <c r="ALO105" s="219"/>
      <c r="ALP105" s="219"/>
      <c r="ALQ105" s="219"/>
      <c r="ALR105" s="219"/>
      <c r="ALS105" s="219"/>
      <c r="ALT105" s="219"/>
      <c r="ALU105" s="219"/>
      <c r="ALV105" s="219"/>
      <c r="ALW105" s="219"/>
      <c r="ALX105" s="219"/>
      <c r="ALY105" s="219"/>
      <c r="ALZ105" s="219"/>
      <c r="AMA105" s="219"/>
      <c r="AMB105" s="219"/>
      <c r="AMC105" s="219"/>
      <c r="AMD105" s="219"/>
      <c r="AME105" s="219"/>
      <c r="AMF105" s="219"/>
      <c r="AMG105" s="219"/>
      <c r="AMH105" s="219"/>
      <c r="AMI105" s="219"/>
      <c r="AMJ105" s="219"/>
      <c r="AMK105" s="219"/>
      <c r="AML105" s="219"/>
      <c r="AMM105" s="219"/>
      <c r="AMN105" s="219"/>
      <c r="AMO105" s="219"/>
      <c r="AMP105" s="219"/>
      <c r="AMQ105" s="219"/>
      <c r="AMR105" s="219"/>
      <c r="AMS105" s="219"/>
      <c r="AMT105" s="219"/>
      <c r="AMU105" s="219"/>
      <c r="AMV105" s="219"/>
      <c r="AMW105" s="219"/>
      <c r="AMX105" s="219"/>
      <c r="AMY105" s="219"/>
      <c r="AMZ105" s="219"/>
      <c r="ANA105" s="219"/>
      <c r="ANB105" s="219"/>
      <c r="ANC105" s="219"/>
      <c r="AND105" s="219"/>
      <c r="ANE105" s="219"/>
      <c r="ANF105" s="219"/>
      <c r="ANG105" s="219"/>
      <c r="ANH105" s="219"/>
      <c r="ANI105" s="219"/>
      <c r="ANJ105" s="219"/>
      <c r="ANK105" s="219"/>
      <c r="ANL105" s="219"/>
      <c r="ANM105" s="219"/>
      <c r="ANN105" s="219"/>
      <c r="ANO105" s="219"/>
      <c r="ANP105" s="219"/>
      <c r="ANQ105" s="219"/>
      <c r="ANR105" s="219"/>
      <c r="ANS105" s="219"/>
      <c r="ANT105" s="219"/>
      <c r="ANU105" s="219"/>
      <c r="ANV105" s="219"/>
      <c r="ANW105" s="219"/>
      <c r="ANX105" s="219"/>
      <c r="ANY105" s="219"/>
      <c r="ANZ105" s="219"/>
      <c r="AOA105" s="219"/>
      <c r="AOB105" s="219"/>
      <c r="AOC105" s="219"/>
      <c r="AOD105" s="219"/>
      <c r="AOE105" s="219"/>
      <c r="AOF105" s="219"/>
      <c r="AOG105" s="219"/>
      <c r="AOH105" s="219"/>
      <c r="AOI105" s="219"/>
      <c r="AOJ105" s="219"/>
      <c r="AOK105" s="219"/>
      <c r="AOL105" s="219"/>
      <c r="AOM105" s="219"/>
      <c r="AON105" s="219"/>
      <c r="AOO105" s="219"/>
      <c r="AOP105" s="219"/>
      <c r="AOQ105" s="219"/>
      <c r="AOR105" s="219"/>
      <c r="AOS105" s="219"/>
      <c r="AOT105" s="219"/>
      <c r="AOU105" s="219"/>
      <c r="AOV105" s="219"/>
      <c r="AOW105" s="219"/>
      <c r="AOX105" s="219"/>
      <c r="AOY105" s="219"/>
      <c r="AOZ105" s="219"/>
      <c r="APA105" s="219"/>
      <c r="APB105" s="219"/>
      <c r="APC105" s="219"/>
      <c r="APD105" s="219"/>
      <c r="APE105" s="219"/>
      <c r="APF105" s="219"/>
      <c r="APG105" s="219"/>
      <c r="APH105" s="219"/>
      <c r="API105" s="219"/>
      <c r="APJ105" s="219"/>
      <c r="APK105" s="219"/>
      <c r="APL105" s="219"/>
      <c r="APM105" s="219"/>
      <c r="APN105" s="219"/>
      <c r="APO105" s="219"/>
      <c r="APP105" s="219"/>
      <c r="APQ105" s="219"/>
      <c r="APR105" s="219"/>
      <c r="APS105" s="219"/>
      <c r="APT105" s="219"/>
      <c r="APU105" s="219"/>
      <c r="APV105" s="219"/>
      <c r="APW105" s="219"/>
      <c r="APX105" s="219"/>
      <c r="APY105" s="219"/>
      <c r="APZ105" s="219"/>
      <c r="AQA105" s="219"/>
      <c r="AQB105" s="219"/>
      <c r="AQC105" s="219"/>
      <c r="AQD105" s="219"/>
      <c r="AQE105" s="219"/>
      <c r="AQF105" s="219"/>
      <c r="AQG105" s="219"/>
      <c r="AQH105" s="219"/>
      <c r="AQI105" s="219"/>
      <c r="AQJ105" s="219"/>
      <c r="AQK105" s="219"/>
      <c r="AQL105" s="219"/>
      <c r="AQM105" s="219"/>
      <c r="AQN105" s="219"/>
      <c r="AQO105" s="219"/>
      <c r="AQP105" s="219"/>
      <c r="AQQ105" s="219"/>
      <c r="AQR105" s="219"/>
      <c r="AQS105" s="219"/>
      <c r="AQT105" s="219"/>
      <c r="AQU105" s="219"/>
      <c r="AQV105" s="219"/>
      <c r="AQW105" s="219"/>
      <c r="AQX105" s="219"/>
      <c r="AQY105" s="219"/>
      <c r="AQZ105" s="219"/>
      <c r="ARA105" s="219"/>
      <c r="ARB105" s="219"/>
      <c r="ARC105" s="219"/>
      <c r="ARD105" s="219"/>
      <c r="ARE105" s="219"/>
      <c r="ARF105" s="219"/>
      <c r="ARG105" s="219"/>
      <c r="ARH105" s="219"/>
      <c r="ARI105" s="219"/>
      <c r="ARJ105" s="219"/>
      <c r="ARK105" s="219"/>
      <c r="ARL105" s="219"/>
      <c r="ARM105" s="219"/>
      <c r="ARN105" s="219"/>
      <c r="ARO105" s="219"/>
      <c r="ARP105" s="219"/>
      <c r="ARQ105" s="219"/>
      <c r="ARR105" s="219"/>
      <c r="ARS105" s="219"/>
      <c r="ART105" s="219"/>
      <c r="ARU105" s="219"/>
      <c r="ARV105" s="219"/>
      <c r="ARW105" s="219"/>
      <c r="ARX105" s="219"/>
      <c r="ARY105" s="219"/>
      <c r="ARZ105" s="219"/>
      <c r="ASA105" s="219"/>
      <c r="ASB105" s="219"/>
      <c r="ASC105" s="219"/>
      <c r="ASD105" s="219"/>
      <c r="ASE105" s="219"/>
      <c r="ASF105" s="219"/>
      <c r="ASG105" s="219"/>
      <c r="ASH105" s="219"/>
      <c r="ASI105" s="219"/>
      <c r="ASJ105" s="219"/>
      <c r="ASK105" s="219"/>
      <c r="ASL105" s="219"/>
      <c r="ASM105" s="219"/>
      <c r="ASN105" s="219"/>
      <c r="ASO105" s="219"/>
      <c r="ASP105" s="219"/>
      <c r="ASQ105" s="219"/>
      <c r="ASR105" s="219"/>
      <c r="ASS105" s="219"/>
      <c r="AST105" s="219"/>
      <c r="ASU105" s="219"/>
      <c r="ASV105" s="219"/>
      <c r="ASW105" s="219"/>
      <c r="ASX105" s="219"/>
      <c r="ASY105" s="219"/>
      <c r="ASZ105" s="219"/>
      <c r="ATA105" s="219"/>
      <c r="ATB105" s="219"/>
      <c r="ATC105" s="219"/>
      <c r="ATD105" s="219"/>
      <c r="ATE105" s="219"/>
      <c r="ATF105" s="219"/>
      <c r="ATG105" s="219"/>
      <c r="ATH105" s="219"/>
      <c r="ATI105" s="219"/>
      <c r="ATJ105" s="219"/>
      <c r="ATK105" s="219"/>
      <c r="ATL105" s="219"/>
      <c r="ATM105" s="219"/>
      <c r="ATN105" s="219"/>
      <c r="ATO105" s="219"/>
      <c r="ATP105" s="219"/>
      <c r="ATQ105" s="219"/>
      <c r="ATR105" s="219"/>
      <c r="ATS105" s="219"/>
      <c r="ATT105" s="219"/>
      <c r="ATU105" s="219"/>
      <c r="ATV105" s="219"/>
      <c r="ATW105" s="219"/>
      <c r="ATX105" s="219"/>
      <c r="ATY105" s="219"/>
      <c r="ATZ105" s="219"/>
      <c r="AUA105" s="219"/>
      <c r="AUB105" s="219"/>
      <c r="AUC105" s="219"/>
      <c r="AUD105" s="219"/>
      <c r="AUE105" s="219"/>
      <c r="AUF105" s="219"/>
      <c r="AUG105" s="219"/>
      <c r="AUH105" s="219"/>
      <c r="AUI105" s="219"/>
      <c r="AUJ105" s="219"/>
      <c r="AUK105" s="219"/>
      <c r="AUL105" s="219"/>
      <c r="AUM105" s="219"/>
      <c r="AUN105" s="219"/>
      <c r="AUO105" s="219"/>
      <c r="AUP105" s="219"/>
      <c r="AUQ105" s="219"/>
      <c r="AUR105" s="219"/>
      <c r="AUS105" s="219"/>
      <c r="AUT105" s="219"/>
      <c r="AUU105" s="219"/>
      <c r="AUV105" s="219"/>
      <c r="AUW105" s="219"/>
      <c r="AUX105" s="219"/>
      <c r="AUY105" s="219"/>
      <c r="AUZ105" s="219"/>
      <c r="AVA105" s="219"/>
      <c r="AVB105" s="219"/>
      <c r="AVC105" s="219"/>
      <c r="AVD105" s="219"/>
      <c r="AVE105" s="219"/>
      <c r="AVF105" s="219"/>
      <c r="AVG105" s="219"/>
      <c r="AVH105" s="219"/>
      <c r="AVI105" s="219"/>
      <c r="AVJ105" s="219"/>
      <c r="AVK105" s="219"/>
      <c r="AVL105" s="219"/>
      <c r="AVM105" s="219"/>
      <c r="AVN105" s="219"/>
      <c r="AVO105" s="219"/>
      <c r="AVP105" s="219"/>
      <c r="AVQ105" s="219"/>
      <c r="AVR105" s="219"/>
      <c r="AVS105" s="219"/>
      <c r="AVT105" s="219"/>
      <c r="AVU105" s="219"/>
      <c r="AVV105" s="219"/>
      <c r="AVW105" s="219"/>
      <c r="AVX105" s="219"/>
      <c r="AVY105" s="219"/>
      <c r="AVZ105" s="219"/>
      <c r="AWA105" s="219"/>
      <c r="AWB105" s="219"/>
      <c r="AWC105" s="219"/>
      <c r="AWD105" s="219"/>
      <c r="AWE105" s="219"/>
      <c r="AWF105" s="219"/>
      <c r="AWG105" s="219"/>
      <c r="AWH105" s="219"/>
      <c r="AWI105" s="219"/>
      <c r="AWJ105" s="219"/>
      <c r="AWK105" s="219"/>
      <c r="AWL105" s="219"/>
      <c r="AWM105" s="219"/>
      <c r="AWN105" s="219"/>
      <c r="AWO105" s="219"/>
      <c r="AWP105" s="219"/>
      <c r="AWQ105" s="219"/>
      <c r="AWR105" s="219"/>
      <c r="AWS105" s="219"/>
      <c r="AWT105" s="219"/>
      <c r="AWU105" s="219"/>
      <c r="AWV105" s="219"/>
      <c r="AWW105" s="219"/>
      <c r="AWX105" s="219"/>
      <c r="AWY105" s="219"/>
      <c r="AWZ105" s="219"/>
      <c r="AXA105" s="219"/>
      <c r="AXB105" s="219"/>
      <c r="AXC105" s="219"/>
      <c r="AXD105" s="219"/>
      <c r="AXE105" s="219"/>
      <c r="AXF105" s="219"/>
      <c r="AXG105" s="219"/>
      <c r="AXH105" s="219"/>
      <c r="AXI105" s="219"/>
      <c r="AXJ105" s="219"/>
      <c r="AXK105" s="219"/>
      <c r="AXL105" s="219"/>
      <c r="AXM105" s="219"/>
      <c r="AXN105" s="219"/>
      <c r="AXO105" s="219"/>
      <c r="AXP105" s="219"/>
      <c r="AXQ105" s="219"/>
      <c r="AXR105" s="219"/>
      <c r="AXS105" s="219"/>
      <c r="AXT105" s="219"/>
      <c r="AXU105" s="219"/>
      <c r="AXV105" s="219"/>
      <c r="AXW105" s="219"/>
      <c r="AXX105" s="219"/>
      <c r="AXY105" s="219"/>
      <c r="AXZ105" s="219"/>
      <c r="AYA105" s="219"/>
      <c r="AYB105" s="219"/>
      <c r="AYC105" s="219"/>
      <c r="AYD105" s="219"/>
      <c r="AYE105" s="219"/>
      <c r="AYF105" s="219"/>
      <c r="AYG105" s="219"/>
      <c r="AYH105" s="219"/>
      <c r="AYI105" s="219"/>
      <c r="AYJ105" s="219"/>
      <c r="AYK105" s="219"/>
      <c r="AYL105" s="219"/>
      <c r="AYM105" s="219"/>
      <c r="AYN105" s="219"/>
      <c r="AYO105" s="219"/>
      <c r="AYP105" s="219"/>
      <c r="AYQ105" s="219"/>
      <c r="AYR105" s="219"/>
      <c r="AYS105" s="219"/>
      <c r="AYT105" s="219"/>
      <c r="AYU105" s="219"/>
      <c r="AYV105" s="219"/>
      <c r="AYW105" s="219"/>
      <c r="AYX105" s="219"/>
      <c r="AYY105" s="219"/>
      <c r="AYZ105" s="219"/>
      <c r="AZA105" s="219"/>
      <c r="AZB105" s="219"/>
      <c r="AZC105" s="219"/>
      <c r="AZD105" s="219"/>
      <c r="AZE105" s="219"/>
      <c r="AZF105" s="219"/>
      <c r="AZG105" s="219"/>
      <c r="AZH105" s="219"/>
      <c r="AZI105" s="219"/>
      <c r="AZJ105" s="219"/>
      <c r="AZK105" s="219"/>
      <c r="AZL105" s="219"/>
      <c r="AZM105" s="219"/>
      <c r="AZN105" s="219"/>
      <c r="AZO105" s="219"/>
      <c r="AZP105" s="219"/>
      <c r="AZQ105" s="219"/>
      <c r="AZR105" s="219"/>
      <c r="AZS105" s="219"/>
      <c r="AZT105" s="219"/>
      <c r="AZU105" s="219"/>
      <c r="AZV105" s="219"/>
      <c r="AZW105" s="219"/>
      <c r="AZX105" s="219"/>
      <c r="AZY105" s="219"/>
      <c r="AZZ105" s="219"/>
      <c r="BAA105" s="219"/>
      <c r="BAB105" s="219"/>
      <c r="BAC105" s="219"/>
      <c r="BAD105" s="219"/>
      <c r="BAE105" s="219"/>
      <c r="BAF105" s="219"/>
      <c r="BAG105" s="219"/>
      <c r="BAH105" s="219"/>
      <c r="BAI105" s="219"/>
      <c r="BAJ105" s="219"/>
      <c r="BAK105" s="219"/>
      <c r="BAL105" s="219"/>
      <c r="BAM105" s="219"/>
      <c r="BAN105" s="219"/>
      <c r="BAO105" s="219"/>
      <c r="BAP105" s="219"/>
      <c r="BAQ105" s="219"/>
      <c r="BAR105" s="219"/>
      <c r="BAS105" s="219"/>
      <c r="BAT105" s="219"/>
      <c r="BAU105" s="219"/>
      <c r="BAV105" s="219"/>
      <c r="BAW105" s="219"/>
      <c r="BAX105" s="219"/>
      <c r="BAY105" s="219"/>
      <c r="BAZ105" s="219"/>
      <c r="BBA105" s="219"/>
      <c r="BBB105" s="219"/>
      <c r="BBC105" s="219"/>
      <c r="BBD105" s="219"/>
      <c r="BBE105" s="219"/>
      <c r="BBF105" s="219"/>
      <c r="BBG105" s="219"/>
      <c r="BBH105" s="219"/>
      <c r="BBI105" s="219"/>
      <c r="BBJ105" s="219"/>
      <c r="BBK105" s="219"/>
      <c r="BBL105" s="219"/>
      <c r="BBM105" s="219"/>
      <c r="BBN105" s="219"/>
      <c r="BBO105" s="219"/>
      <c r="BBP105" s="219"/>
      <c r="BBQ105" s="219"/>
      <c r="BBR105" s="219"/>
      <c r="BBS105" s="219"/>
      <c r="BBT105" s="219"/>
      <c r="BBU105" s="219"/>
      <c r="BBV105" s="219"/>
      <c r="BBW105" s="219"/>
      <c r="BBX105" s="219"/>
      <c r="BBY105" s="219"/>
      <c r="BBZ105" s="219"/>
      <c r="BCA105" s="219"/>
      <c r="BCB105" s="219"/>
      <c r="BCC105" s="219"/>
      <c r="BCD105" s="219"/>
      <c r="BCE105" s="219"/>
      <c r="BCF105" s="219"/>
      <c r="BCG105" s="219"/>
      <c r="BCH105" s="219"/>
      <c r="BCI105" s="219"/>
      <c r="BCJ105" s="219"/>
      <c r="BCK105" s="219"/>
      <c r="BCL105" s="219"/>
      <c r="BCM105" s="219"/>
      <c r="BCN105" s="219"/>
      <c r="BCO105" s="219"/>
      <c r="BCP105" s="219"/>
      <c r="BCQ105" s="219"/>
      <c r="BCR105" s="219"/>
      <c r="BCS105" s="219"/>
      <c r="BCT105" s="219"/>
      <c r="BCU105" s="219"/>
      <c r="BCV105" s="219"/>
      <c r="BCW105" s="219"/>
      <c r="BCX105" s="219"/>
      <c r="BCY105" s="219"/>
      <c r="BCZ105" s="219"/>
      <c r="BDA105" s="219"/>
      <c r="BDB105" s="219"/>
      <c r="BDC105" s="219"/>
      <c r="BDD105" s="219"/>
      <c r="BDE105" s="219"/>
      <c r="BDF105" s="219"/>
      <c r="BDG105" s="219"/>
      <c r="BDH105" s="219"/>
      <c r="BDI105" s="219"/>
      <c r="BDJ105" s="219"/>
      <c r="BDK105" s="219"/>
      <c r="BDL105" s="219"/>
      <c r="BDM105" s="219"/>
      <c r="BDN105" s="219"/>
      <c r="BDO105" s="219"/>
      <c r="BDP105" s="219"/>
      <c r="BDQ105" s="219"/>
      <c r="BDR105" s="219"/>
      <c r="BDS105" s="219"/>
      <c r="BDT105" s="219"/>
      <c r="BDU105" s="219"/>
      <c r="BDV105" s="219"/>
      <c r="BDW105" s="219"/>
      <c r="BDX105" s="219"/>
      <c r="BDY105" s="219"/>
      <c r="BDZ105" s="219"/>
      <c r="BEA105" s="219"/>
      <c r="BEB105" s="219"/>
      <c r="BEC105" s="219"/>
      <c r="BED105" s="219"/>
      <c r="BEE105" s="219"/>
      <c r="BEF105" s="219"/>
      <c r="BEG105" s="219"/>
      <c r="BEH105" s="219"/>
      <c r="BEI105" s="219"/>
      <c r="BEJ105" s="219"/>
      <c r="BEK105" s="219"/>
      <c r="BEL105" s="219"/>
      <c r="BEM105" s="219"/>
      <c r="BEN105" s="219"/>
      <c r="BEO105" s="219"/>
      <c r="BEP105" s="219"/>
      <c r="BEQ105" s="219"/>
      <c r="BER105" s="219"/>
      <c r="BES105" s="219"/>
      <c r="BET105" s="219"/>
      <c r="BEU105" s="219"/>
      <c r="BEV105" s="219"/>
      <c r="BEW105" s="219"/>
      <c r="BEX105" s="219"/>
      <c r="BEY105" s="219"/>
      <c r="BEZ105" s="219"/>
      <c r="BFA105" s="219"/>
      <c r="BFB105" s="219"/>
      <c r="BFC105" s="219"/>
      <c r="BFD105" s="219"/>
      <c r="BFE105" s="219"/>
      <c r="BFF105" s="219"/>
      <c r="BFG105" s="219"/>
      <c r="BFH105" s="219"/>
      <c r="BFI105" s="219"/>
      <c r="BFJ105" s="219"/>
      <c r="BFK105" s="219"/>
      <c r="BFL105" s="219"/>
      <c r="BFM105" s="219"/>
      <c r="BFN105" s="219"/>
      <c r="BFO105" s="219"/>
      <c r="BFP105" s="219"/>
      <c r="BFQ105" s="219"/>
      <c r="BFR105" s="219"/>
      <c r="BFS105" s="219"/>
      <c r="BFT105" s="219"/>
      <c r="BFU105" s="219"/>
      <c r="BFV105" s="219"/>
      <c r="BFW105" s="219"/>
      <c r="BFX105" s="219"/>
      <c r="BFY105" s="219"/>
      <c r="BFZ105" s="219"/>
      <c r="BGA105" s="219"/>
      <c r="BGB105" s="219"/>
      <c r="BGC105" s="219"/>
      <c r="BGD105" s="219"/>
      <c r="BGE105" s="219"/>
      <c r="BGF105" s="219"/>
      <c r="BGG105" s="219"/>
      <c r="BGH105" s="219"/>
      <c r="BGI105" s="219"/>
      <c r="BGJ105" s="219"/>
      <c r="BGK105" s="219"/>
      <c r="BGL105" s="219"/>
      <c r="BGM105" s="219"/>
      <c r="BGN105" s="219"/>
      <c r="BGO105" s="219"/>
      <c r="BGP105" s="219"/>
      <c r="BGQ105" s="219"/>
      <c r="BGR105" s="219"/>
      <c r="BGS105" s="219"/>
      <c r="BGT105" s="219"/>
      <c r="BGU105" s="219"/>
      <c r="BGV105" s="219"/>
      <c r="BGW105" s="219"/>
      <c r="BGX105" s="219"/>
      <c r="BGY105" s="219"/>
      <c r="BGZ105" s="219"/>
      <c r="BHA105" s="219"/>
      <c r="BHB105" s="219"/>
      <c r="BHC105" s="219"/>
      <c r="BHD105" s="219"/>
      <c r="BHE105" s="219"/>
      <c r="BHF105" s="219"/>
      <c r="BHG105" s="219"/>
      <c r="BHH105" s="219"/>
      <c r="BHI105" s="219"/>
      <c r="BHJ105" s="219"/>
      <c r="BHK105" s="219"/>
      <c r="BHL105" s="219"/>
      <c r="BHM105" s="219"/>
      <c r="BHN105" s="219"/>
      <c r="BHO105" s="219"/>
      <c r="BHP105" s="219"/>
      <c r="BHQ105" s="219"/>
      <c r="BHR105" s="219"/>
      <c r="BHS105" s="219"/>
      <c r="BHT105" s="219"/>
      <c r="BHU105" s="219"/>
      <c r="BHV105" s="219"/>
      <c r="BHW105" s="219"/>
      <c r="BHX105" s="219"/>
      <c r="BHY105" s="219"/>
      <c r="BHZ105" s="219"/>
      <c r="BIA105" s="219"/>
      <c r="BIB105" s="219"/>
      <c r="BIC105" s="219"/>
      <c r="BID105" s="219"/>
      <c r="BIE105" s="219"/>
      <c r="BIF105" s="219"/>
      <c r="BIG105" s="219"/>
      <c r="BIH105" s="219"/>
      <c r="BII105" s="219"/>
      <c r="BIJ105" s="219"/>
      <c r="BIK105" s="219"/>
      <c r="BIL105" s="219"/>
      <c r="BIM105" s="219"/>
      <c r="BIN105" s="219"/>
      <c r="BIO105" s="219"/>
      <c r="BIP105" s="219"/>
      <c r="BIQ105" s="219"/>
      <c r="BIR105" s="219"/>
      <c r="BIS105" s="219"/>
      <c r="BIT105" s="219"/>
      <c r="BIU105" s="219"/>
      <c r="BIV105" s="219"/>
      <c r="BIW105" s="219"/>
      <c r="BIX105" s="219"/>
      <c r="BIY105" s="219"/>
      <c r="BIZ105" s="219"/>
      <c r="BJA105" s="219"/>
      <c r="BJB105" s="219"/>
      <c r="BJC105" s="219"/>
      <c r="BJD105" s="219"/>
      <c r="BJE105" s="219"/>
      <c r="BJF105" s="219"/>
      <c r="BJG105" s="219"/>
      <c r="BJH105" s="219"/>
      <c r="BJI105" s="219"/>
      <c r="BJJ105" s="219"/>
      <c r="BJK105" s="219"/>
      <c r="BJL105" s="219"/>
      <c r="BJM105" s="219"/>
      <c r="BJN105" s="219"/>
      <c r="BJO105" s="219"/>
      <c r="BJP105" s="219"/>
      <c r="BJQ105" s="219"/>
      <c r="BJR105" s="219"/>
      <c r="BJS105" s="219"/>
      <c r="BJT105" s="219"/>
      <c r="BJU105" s="219"/>
      <c r="BJV105" s="219"/>
      <c r="BJW105" s="219"/>
      <c r="BJX105" s="219"/>
      <c r="BJY105" s="219"/>
      <c r="BJZ105" s="219"/>
      <c r="BKA105" s="219"/>
      <c r="BKB105" s="219"/>
      <c r="BKC105" s="219"/>
      <c r="BKD105" s="219"/>
      <c r="BKE105" s="219"/>
      <c r="BKF105" s="219"/>
      <c r="BKG105" s="219"/>
      <c r="BKH105" s="219"/>
      <c r="BKI105" s="219"/>
      <c r="BKJ105" s="219"/>
      <c r="BKK105" s="219"/>
      <c r="BKL105" s="219"/>
      <c r="BKM105" s="219"/>
      <c r="BKN105" s="219"/>
      <c r="BKO105" s="219"/>
      <c r="BKP105" s="219"/>
      <c r="BKQ105" s="219"/>
      <c r="BKR105" s="219"/>
      <c r="BKS105" s="219"/>
      <c r="BKT105" s="219"/>
      <c r="BKU105" s="219"/>
      <c r="BKV105" s="219"/>
      <c r="BKW105" s="219"/>
      <c r="BKX105" s="219"/>
      <c r="BKY105" s="219"/>
      <c r="BKZ105" s="219"/>
      <c r="BLA105" s="219"/>
      <c r="BLB105" s="219"/>
      <c r="BLC105" s="219"/>
      <c r="BLD105" s="219"/>
      <c r="BLE105" s="219"/>
      <c r="BLF105" s="219"/>
      <c r="BLG105" s="219"/>
      <c r="BLH105" s="219"/>
      <c r="BLI105" s="219"/>
      <c r="BLJ105" s="219"/>
      <c r="BLK105" s="219"/>
      <c r="BLL105" s="219"/>
      <c r="BLM105" s="219"/>
      <c r="BLN105" s="219"/>
      <c r="BLO105" s="219"/>
      <c r="BLP105" s="219"/>
      <c r="BLQ105" s="219"/>
      <c r="BLR105" s="219"/>
      <c r="BLS105" s="219"/>
      <c r="BLT105" s="219"/>
      <c r="BLU105" s="219"/>
      <c r="BLV105" s="219"/>
      <c r="BLW105" s="219"/>
      <c r="BLX105" s="219"/>
      <c r="BLY105" s="219"/>
      <c r="BLZ105" s="219"/>
      <c r="BMA105" s="219"/>
      <c r="BMB105" s="219"/>
      <c r="BMC105" s="219"/>
      <c r="BMD105" s="219"/>
      <c r="BME105" s="219"/>
      <c r="BMF105" s="219"/>
      <c r="BMG105" s="219"/>
      <c r="BMH105" s="219"/>
      <c r="BMI105" s="219"/>
      <c r="BMJ105" s="219"/>
      <c r="BMK105" s="219"/>
      <c r="BML105" s="219"/>
      <c r="BMM105" s="219"/>
      <c r="BMN105" s="219"/>
      <c r="BMO105" s="219"/>
      <c r="BMP105" s="219"/>
      <c r="BMQ105" s="219"/>
      <c r="BMR105" s="219"/>
      <c r="BMS105" s="219"/>
      <c r="BMT105" s="219"/>
      <c r="BMU105" s="219"/>
      <c r="BMV105" s="219"/>
      <c r="BMW105" s="219"/>
      <c r="BMX105" s="219"/>
      <c r="BMY105" s="219"/>
      <c r="BMZ105" s="219"/>
      <c r="BNA105" s="219"/>
      <c r="BNB105" s="219"/>
      <c r="BNC105" s="219"/>
      <c r="BND105" s="219"/>
      <c r="BNE105" s="219"/>
      <c r="BNF105" s="219"/>
      <c r="BNG105" s="219"/>
      <c r="BNH105" s="219"/>
      <c r="BNI105" s="219"/>
      <c r="BNJ105" s="219"/>
      <c r="BNK105" s="219"/>
      <c r="BNL105" s="219"/>
      <c r="BNM105" s="219"/>
      <c r="BNN105" s="219"/>
      <c r="BNO105" s="219"/>
      <c r="BNP105" s="219"/>
      <c r="BNQ105" s="219"/>
      <c r="BNR105" s="219"/>
      <c r="BNS105" s="219"/>
      <c r="BNT105" s="219"/>
      <c r="BNU105" s="219"/>
      <c r="BNV105" s="219"/>
      <c r="BNW105" s="219"/>
      <c r="BNX105" s="219"/>
      <c r="BNY105" s="219"/>
      <c r="BNZ105" s="219"/>
      <c r="BOA105" s="219"/>
      <c r="BOB105" s="219"/>
      <c r="BOC105" s="219"/>
      <c r="BOD105" s="219"/>
      <c r="BOE105" s="219"/>
      <c r="BOF105" s="219"/>
      <c r="BOG105" s="219"/>
      <c r="BOH105" s="219"/>
      <c r="BOI105" s="219"/>
      <c r="BOJ105" s="219"/>
      <c r="BOK105" s="219"/>
      <c r="BOL105" s="219"/>
      <c r="BOM105" s="219"/>
      <c r="BON105" s="219"/>
      <c r="BOO105" s="219"/>
      <c r="BOP105" s="219"/>
      <c r="BOQ105" s="219"/>
      <c r="BOR105" s="219"/>
      <c r="BOS105" s="219"/>
      <c r="BOT105" s="219"/>
      <c r="BOU105" s="219"/>
      <c r="BOV105" s="219"/>
      <c r="BOW105" s="219"/>
      <c r="BOX105" s="219"/>
      <c r="BOY105" s="219"/>
      <c r="BOZ105" s="219"/>
      <c r="BPA105" s="219"/>
      <c r="BPB105" s="219"/>
      <c r="BPC105" s="219"/>
      <c r="BPD105" s="219"/>
      <c r="BPE105" s="219"/>
      <c r="BPF105" s="219"/>
      <c r="BPG105" s="219"/>
      <c r="BPH105" s="219"/>
      <c r="BPI105" s="219"/>
      <c r="BPJ105" s="219"/>
      <c r="BPK105" s="219"/>
      <c r="BPL105" s="219"/>
      <c r="BPM105" s="219"/>
      <c r="BPN105" s="219"/>
      <c r="BPO105" s="219"/>
      <c r="BPP105" s="219"/>
      <c r="BPQ105" s="219"/>
      <c r="BPR105" s="219"/>
      <c r="BPS105" s="219"/>
      <c r="BPT105" s="219"/>
      <c r="BPU105" s="219"/>
      <c r="BPV105" s="219"/>
      <c r="BPW105" s="219"/>
      <c r="BPX105" s="219"/>
      <c r="BPY105" s="219"/>
      <c r="BPZ105" s="219"/>
      <c r="BQA105" s="219"/>
      <c r="BQB105" s="219"/>
      <c r="BQC105" s="219"/>
      <c r="BQD105" s="219"/>
      <c r="BQE105" s="219"/>
      <c r="BQF105" s="219"/>
      <c r="BQG105" s="219"/>
      <c r="BQH105" s="219"/>
      <c r="BQI105" s="219"/>
      <c r="BQJ105" s="219"/>
      <c r="BQK105" s="219"/>
      <c r="BQL105" s="219"/>
      <c r="BQM105" s="219"/>
      <c r="BQN105" s="219"/>
      <c r="BQO105" s="219"/>
      <c r="BQP105" s="219"/>
      <c r="BQQ105" s="219"/>
      <c r="BQR105" s="219"/>
      <c r="BQS105" s="219"/>
      <c r="BQT105" s="219"/>
      <c r="BQU105" s="219"/>
      <c r="BQV105" s="219"/>
      <c r="BQW105" s="219"/>
      <c r="BQX105" s="219"/>
      <c r="BQY105" s="219"/>
      <c r="BQZ105" s="219"/>
      <c r="BRA105" s="219"/>
      <c r="BRB105" s="219"/>
      <c r="BRC105" s="219"/>
      <c r="BRD105" s="219"/>
      <c r="BRE105" s="219"/>
      <c r="BRF105" s="219"/>
      <c r="BRG105" s="219"/>
      <c r="BRH105" s="219"/>
      <c r="BRI105" s="219"/>
      <c r="BRJ105" s="219"/>
      <c r="BRK105" s="219"/>
      <c r="BRL105" s="219"/>
      <c r="BRM105" s="219"/>
      <c r="BRN105" s="219"/>
      <c r="BRO105" s="219"/>
      <c r="BRP105" s="219"/>
      <c r="BRQ105" s="219"/>
      <c r="BRR105" s="219"/>
      <c r="BRS105" s="219"/>
      <c r="BRT105" s="219"/>
      <c r="BRU105" s="219"/>
      <c r="BRV105" s="219"/>
      <c r="BRW105" s="219"/>
      <c r="BRX105" s="219"/>
      <c r="BRY105" s="219"/>
      <c r="BRZ105" s="219"/>
      <c r="BSA105" s="219"/>
      <c r="BSB105" s="219"/>
      <c r="BSC105" s="219"/>
      <c r="BSD105" s="219"/>
      <c r="BSE105" s="219"/>
      <c r="BSF105" s="219"/>
      <c r="BSG105" s="219"/>
      <c r="BSH105" s="219"/>
      <c r="BSI105" s="219"/>
      <c r="BSJ105" s="219"/>
      <c r="BSK105" s="219"/>
      <c r="BSL105" s="219"/>
      <c r="BSM105" s="219"/>
      <c r="BSN105" s="219"/>
      <c r="BSO105" s="219"/>
      <c r="BSP105" s="219"/>
      <c r="BSQ105" s="219"/>
      <c r="BSR105" s="219"/>
      <c r="BSS105" s="219"/>
      <c r="BST105" s="219"/>
      <c r="BSU105" s="219"/>
      <c r="BSV105" s="219"/>
      <c r="BSW105" s="219"/>
      <c r="BSX105" s="219"/>
      <c r="BSY105" s="219"/>
      <c r="BSZ105" s="219"/>
      <c r="BTA105" s="219"/>
      <c r="BTB105" s="219"/>
      <c r="BTC105" s="219"/>
      <c r="BTD105" s="219"/>
      <c r="BTE105" s="219"/>
      <c r="BTF105" s="219"/>
      <c r="BTG105" s="219"/>
      <c r="BTH105" s="219"/>
      <c r="BTI105" s="219"/>
      <c r="BTJ105" s="219"/>
      <c r="BTK105" s="219"/>
      <c r="BTL105" s="219"/>
      <c r="BTM105" s="219"/>
      <c r="BTN105" s="219"/>
      <c r="BTO105" s="219"/>
      <c r="BTP105" s="219"/>
      <c r="BTQ105" s="219"/>
      <c r="BTR105" s="219"/>
      <c r="BTS105" s="219"/>
      <c r="BTT105" s="219"/>
      <c r="BTU105" s="219"/>
      <c r="BTV105" s="219"/>
      <c r="BTW105" s="219"/>
      <c r="BTX105" s="219"/>
      <c r="BTY105" s="219"/>
      <c r="BTZ105" s="219"/>
      <c r="BUA105" s="219"/>
      <c r="BUB105" s="219"/>
      <c r="BUC105" s="219"/>
      <c r="BUD105" s="219"/>
      <c r="BUE105" s="219"/>
      <c r="BUF105" s="219"/>
      <c r="BUG105" s="219"/>
      <c r="BUH105" s="219"/>
      <c r="BUI105" s="219"/>
      <c r="BUJ105" s="219"/>
      <c r="BUK105" s="219"/>
      <c r="BUL105" s="219"/>
      <c r="BUM105" s="219"/>
      <c r="BUN105" s="219"/>
      <c r="BUO105" s="219"/>
      <c r="BUP105" s="219"/>
      <c r="BUQ105" s="219"/>
      <c r="BUR105" s="219"/>
      <c r="BUS105" s="219"/>
      <c r="BUT105" s="219"/>
      <c r="BUU105" s="219"/>
      <c r="BUV105" s="219"/>
      <c r="BUW105" s="219"/>
      <c r="BUX105" s="219"/>
      <c r="BUY105" s="219"/>
      <c r="BUZ105" s="219"/>
      <c r="BVA105" s="219"/>
      <c r="BVB105" s="219"/>
      <c r="BVC105" s="219"/>
      <c r="BVD105" s="219"/>
      <c r="BVE105" s="219"/>
      <c r="BVF105" s="219"/>
      <c r="BVG105" s="219"/>
      <c r="BVH105" s="219"/>
      <c r="BVI105" s="219"/>
      <c r="BVJ105" s="219"/>
      <c r="BVK105" s="219"/>
      <c r="BVL105" s="219"/>
      <c r="BVM105" s="219"/>
      <c r="BVN105" s="219"/>
      <c r="BVO105" s="219"/>
      <c r="BVP105" s="219"/>
      <c r="BVQ105" s="219"/>
      <c r="BVR105" s="219"/>
      <c r="BVS105" s="219"/>
      <c r="BVT105" s="219"/>
      <c r="BVU105" s="219"/>
      <c r="BVV105" s="219"/>
      <c r="BVW105" s="219"/>
      <c r="BVX105" s="219"/>
      <c r="BVY105" s="219"/>
      <c r="BVZ105" s="219"/>
      <c r="BWA105" s="219"/>
      <c r="BWB105" s="219"/>
      <c r="BWC105" s="219"/>
      <c r="BWD105" s="219"/>
      <c r="BWE105" s="219"/>
      <c r="BWF105" s="219"/>
      <c r="BWG105" s="219"/>
      <c r="BWH105" s="219"/>
      <c r="BWI105" s="219"/>
      <c r="BWJ105" s="219"/>
      <c r="BWK105" s="219"/>
      <c r="BWL105" s="219"/>
      <c r="BWM105" s="219"/>
      <c r="BWN105" s="219"/>
      <c r="BWO105" s="219"/>
      <c r="BWP105" s="219"/>
      <c r="BWQ105" s="219"/>
      <c r="BWR105" s="219"/>
      <c r="BWS105" s="219"/>
      <c r="BWT105" s="219"/>
      <c r="BWU105" s="219"/>
      <c r="BWV105" s="219"/>
      <c r="BWW105" s="219"/>
      <c r="BWX105" s="219"/>
      <c r="BWY105" s="219"/>
      <c r="BWZ105" s="219"/>
      <c r="BXA105" s="219"/>
      <c r="BXB105" s="219"/>
      <c r="BXC105" s="219"/>
      <c r="BXD105" s="219"/>
      <c r="BXE105" s="219"/>
      <c r="BXF105" s="219"/>
      <c r="BXG105" s="219"/>
      <c r="BXH105" s="219"/>
      <c r="BXI105" s="219"/>
      <c r="BXJ105" s="219"/>
      <c r="BXK105" s="219"/>
      <c r="BXL105" s="219"/>
      <c r="BXM105" s="219"/>
      <c r="BXN105" s="219"/>
      <c r="BXO105" s="219"/>
      <c r="BXP105" s="219"/>
      <c r="BXQ105" s="219"/>
      <c r="BXR105" s="219"/>
      <c r="BXS105" s="219"/>
      <c r="BXT105" s="219"/>
      <c r="BXU105" s="219"/>
      <c r="BXV105" s="219"/>
      <c r="BXW105" s="219"/>
      <c r="BXX105" s="219"/>
      <c r="BXY105" s="219"/>
      <c r="BXZ105" s="219"/>
      <c r="BYA105" s="219"/>
      <c r="BYB105" s="219"/>
      <c r="BYC105" s="219"/>
      <c r="BYD105" s="219"/>
      <c r="BYE105" s="219"/>
      <c r="BYF105" s="219"/>
      <c r="BYG105" s="219"/>
      <c r="BYH105" s="219"/>
      <c r="BYI105" s="219"/>
      <c r="BYJ105" s="219"/>
      <c r="BYK105" s="219"/>
      <c r="BYL105" s="219"/>
      <c r="BYM105" s="219"/>
      <c r="BYN105" s="219"/>
      <c r="BYO105" s="219"/>
      <c r="BYP105" s="219"/>
      <c r="BYQ105" s="219"/>
      <c r="BYR105" s="219"/>
      <c r="BYS105" s="219"/>
      <c r="BYT105" s="219"/>
      <c r="BYU105" s="219"/>
      <c r="BYV105" s="219"/>
      <c r="BYW105" s="219"/>
      <c r="BYX105" s="219"/>
      <c r="BYY105" s="219"/>
      <c r="BYZ105" s="219"/>
      <c r="BZA105" s="219"/>
      <c r="BZB105" s="219"/>
      <c r="BZC105" s="219"/>
      <c r="BZD105" s="219"/>
      <c r="BZE105" s="219"/>
      <c r="BZF105" s="219"/>
      <c r="BZG105" s="219"/>
      <c r="BZH105" s="219"/>
      <c r="BZI105" s="219"/>
      <c r="BZJ105" s="219"/>
      <c r="BZK105" s="219"/>
      <c r="BZL105" s="219"/>
      <c r="BZM105" s="219"/>
      <c r="BZN105" s="219"/>
      <c r="BZO105" s="219"/>
      <c r="BZP105" s="219"/>
      <c r="BZQ105" s="219"/>
      <c r="BZR105" s="219"/>
      <c r="BZS105" s="219"/>
      <c r="BZT105" s="219"/>
      <c r="BZU105" s="219"/>
      <c r="BZV105" s="219"/>
      <c r="BZW105" s="219"/>
      <c r="BZX105" s="219"/>
      <c r="BZY105" s="219"/>
      <c r="BZZ105" s="219"/>
      <c r="CAA105" s="219"/>
      <c r="CAB105" s="219"/>
      <c r="CAC105" s="219"/>
      <c r="CAD105" s="219"/>
      <c r="CAE105" s="219"/>
      <c r="CAF105" s="219"/>
      <c r="CAG105" s="219"/>
      <c r="CAH105" s="219"/>
      <c r="CAI105" s="219"/>
      <c r="CAJ105" s="219"/>
      <c r="CAK105" s="219"/>
      <c r="CAL105" s="219"/>
      <c r="CAM105" s="219"/>
      <c r="CAN105" s="219"/>
      <c r="CAO105" s="219"/>
      <c r="CAP105" s="219"/>
      <c r="CAQ105" s="219"/>
      <c r="CAR105" s="219"/>
      <c r="CAS105" s="219"/>
      <c r="CAT105" s="219"/>
      <c r="CAU105" s="219"/>
      <c r="CAV105" s="219"/>
      <c r="CAW105" s="219"/>
      <c r="CAX105" s="219"/>
      <c r="CAY105" s="219"/>
      <c r="CAZ105" s="219"/>
      <c r="CBA105" s="219"/>
      <c r="CBB105" s="219"/>
      <c r="CBC105" s="219"/>
      <c r="CBD105" s="219"/>
      <c r="CBE105" s="219"/>
      <c r="CBF105" s="219"/>
      <c r="CBG105" s="219"/>
      <c r="CBH105" s="219"/>
      <c r="CBI105" s="219"/>
      <c r="CBJ105" s="219"/>
      <c r="CBK105" s="219"/>
      <c r="CBL105" s="219"/>
      <c r="CBM105" s="219"/>
      <c r="CBN105" s="219"/>
      <c r="CBO105" s="219"/>
      <c r="CBP105" s="219"/>
      <c r="CBQ105" s="219"/>
      <c r="CBR105" s="219"/>
      <c r="CBS105" s="219"/>
      <c r="CBT105" s="219"/>
      <c r="CBU105" s="219"/>
      <c r="CBV105" s="219"/>
      <c r="CBW105" s="219"/>
      <c r="CBX105" s="219"/>
      <c r="CBY105" s="219"/>
      <c r="CBZ105" s="219"/>
      <c r="CCA105" s="219"/>
      <c r="CCB105" s="219"/>
      <c r="CCC105" s="219"/>
      <c r="CCD105" s="219"/>
      <c r="CCE105" s="219"/>
      <c r="CCF105" s="219"/>
      <c r="CCG105" s="219"/>
      <c r="CCH105" s="219"/>
      <c r="CCI105" s="219"/>
      <c r="CCJ105" s="219"/>
      <c r="CCK105" s="219"/>
      <c r="CCL105" s="219"/>
      <c r="CCM105" s="219"/>
      <c r="CCN105" s="219"/>
      <c r="CCO105" s="219"/>
      <c r="CCP105" s="219"/>
      <c r="CCQ105" s="219"/>
      <c r="CCR105" s="219"/>
      <c r="CCS105" s="219"/>
      <c r="CCT105" s="219"/>
      <c r="CCU105" s="219"/>
      <c r="CCV105" s="219"/>
      <c r="CCW105" s="219"/>
      <c r="CCX105" s="219"/>
      <c r="CCY105" s="219"/>
      <c r="CCZ105" s="219"/>
      <c r="CDA105" s="219"/>
      <c r="CDB105" s="219"/>
      <c r="CDC105" s="219"/>
      <c r="CDD105" s="219"/>
      <c r="CDE105" s="219"/>
      <c r="CDF105" s="219"/>
      <c r="CDG105" s="219"/>
      <c r="CDH105" s="219"/>
      <c r="CDI105" s="219"/>
      <c r="CDJ105" s="219"/>
      <c r="CDK105" s="219"/>
      <c r="CDL105" s="219"/>
      <c r="CDM105" s="219"/>
      <c r="CDN105" s="219"/>
      <c r="CDO105" s="219"/>
      <c r="CDP105" s="219"/>
      <c r="CDQ105" s="219"/>
      <c r="CDR105" s="219"/>
      <c r="CDS105" s="219"/>
      <c r="CDT105" s="219"/>
      <c r="CDU105" s="219"/>
      <c r="CDV105" s="219"/>
      <c r="CDW105" s="219"/>
      <c r="CDX105" s="219"/>
      <c r="CDY105" s="219"/>
      <c r="CDZ105" s="219"/>
      <c r="CEA105" s="219"/>
      <c r="CEB105" s="219"/>
      <c r="CEC105" s="219"/>
      <c r="CED105" s="219"/>
      <c r="CEE105" s="219"/>
      <c r="CEF105" s="219"/>
      <c r="CEG105" s="219"/>
      <c r="CEH105" s="219"/>
      <c r="CEI105" s="219"/>
      <c r="CEJ105" s="219"/>
      <c r="CEK105" s="219"/>
      <c r="CEL105" s="219"/>
      <c r="CEM105" s="219"/>
      <c r="CEN105" s="219"/>
      <c r="CEO105" s="219"/>
      <c r="CEP105" s="219"/>
      <c r="CEQ105" s="219"/>
      <c r="CER105" s="219"/>
      <c r="CES105" s="219"/>
      <c r="CET105" s="219"/>
      <c r="CEU105" s="219"/>
      <c r="CEV105" s="219"/>
      <c r="CEW105" s="219"/>
      <c r="CEX105" s="219"/>
      <c r="CEY105" s="219"/>
      <c r="CEZ105" s="219"/>
      <c r="CFA105" s="219"/>
      <c r="CFB105" s="219"/>
      <c r="CFC105" s="219"/>
      <c r="CFD105" s="219"/>
      <c r="CFE105" s="219"/>
      <c r="CFF105" s="219"/>
      <c r="CFG105" s="219"/>
      <c r="CFH105" s="219"/>
      <c r="CFI105" s="219"/>
      <c r="CFJ105" s="219"/>
      <c r="CFK105" s="219"/>
      <c r="CFL105" s="219"/>
      <c r="CFM105" s="219"/>
      <c r="CFN105" s="219"/>
      <c r="CFO105" s="219"/>
      <c r="CFP105" s="219"/>
      <c r="CFQ105" s="219"/>
      <c r="CFR105" s="219"/>
      <c r="CFS105" s="219"/>
      <c r="CFT105" s="219"/>
      <c r="CFU105" s="219"/>
      <c r="CFV105" s="219"/>
      <c r="CFW105" s="219"/>
      <c r="CFX105" s="219"/>
      <c r="CFY105" s="219"/>
      <c r="CFZ105" s="219"/>
      <c r="CGA105" s="219"/>
      <c r="CGB105" s="219"/>
      <c r="CGC105" s="219"/>
      <c r="CGD105" s="219"/>
      <c r="CGE105" s="219"/>
      <c r="CGF105" s="219"/>
      <c r="CGG105" s="219"/>
      <c r="CGH105" s="219"/>
      <c r="CGI105" s="219"/>
      <c r="CGJ105" s="219"/>
      <c r="CGK105" s="219"/>
      <c r="CGL105" s="219"/>
      <c r="CGM105" s="219"/>
      <c r="CGN105" s="219"/>
      <c r="CGO105" s="219"/>
      <c r="CGP105" s="219"/>
      <c r="CGQ105" s="219"/>
      <c r="CGR105" s="219"/>
      <c r="CGS105" s="219"/>
      <c r="CGT105" s="219"/>
      <c r="CGU105" s="219"/>
      <c r="CGV105" s="219"/>
      <c r="CGW105" s="219"/>
      <c r="CGX105" s="219"/>
      <c r="CGY105" s="219"/>
      <c r="CGZ105" s="219"/>
      <c r="CHA105" s="219"/>
      <c r="CHB105" s="219"/>
      <c r="CHC105" s="219"/>
      <c r="CHD105" s="219"/>
      <c r="CHE105" s="219"/>
      <c r="CHF105" s="219"/>
      <c r="CHG105" s="219"/>
      <c r="CHH105" s="219"/>
      <c r="CHI105" s="219"/>
      <c r="CHJ105" s="219"/>
      <c r="CHK105" s="219"/>
      <c r="CHL105" s="219"/>
      <c r="CHM105" s="219"/>
      <c r="CHN105" s="219"/>
      <c r="CHO105" s="219"/>
      <c r="CHP105" s="219"/>
      <c r="CHQ105" s="219"/>
      <c r="CHR105" s="219"/>
      <c r="CHS105" s="219"/>
      <c r="CHT105" s="219"/>
      <c r="CHU105" s="219"/>
      <c r="CHV105" s="219"/>
      <c r="CHW105" s="219"/>
      <c r="CHX105" s="219"/>
      <c r="CHY105" s="219"/>
      <c r="CHZ105" s="219"/>
      <c r="CIA105" s="219"/>
      <c r="CIB105" s="219"/>
      <c r="CIC105" s="219"/>
      <c r="CID105" s="219"/>
      <c r="CIE105" s="219"/>
      <c r="CIF105" s="219"/>
      <c r="CIG105" s="219"/>
      <c r="CIH105" s="219"/>
      <c r="CII105" s="219"/>
      <c r="CIJ105" s="219"/>
      <c r="CIK105" s="219"/>
      <c r="CIL105" s="219"/>
      <c r="CIM105" s="219"/>
      <c r="CIN105" s="219"/>
      <c r="CIO105" s="219"/>
      <c r="CIP105" s="219"/>
      <c r="CIQ105" s="219"/>
      <c r="CIR105" s="219"/>
      <c r="CIS105" s="219"/>
      <c r="CIT105" s="219"/>
      <c r="CIU105" s="219"/>
      <c r="CIV105" s="219"/>
      <c r="CIW105" s="219"/>
      <c r="CIX105" s="219"/>
      <c r="CIY105" s="219"/>
      <c r="CIZ105" s="219"/>
      <c r="CJA105" s="219"/>
      <c r="CJB105" s="219"/>
      <c r="CJC105" s="219"/>
      <c r="CJD105" s="219"/>
      <c r="CJE105" s="219"/>
      <c r="CJF105" s="219"/>
      <c r="CJG105" s="219"/>
      <c r="CJH105" s="219"/>
      <c r="CJI105" s="219"/>
      <c r="CJJ105" s="219"/>
      <c r="CJK105" s="219"/>
      <c r="CJL105" s="219"/>
      <c r="CJM105" s="219"/>
      <c r="CJN105" s="219"/>
      <c r="CJO105" s="219"/>
      <c r="CJP105" s="219"/>
      <c r="CJQ105" s="219"/>
      <c r="CJR105" s="219"/>
      <c r="CJS105" s="219"/>
      <c r="CJT105" s="219"/>
      <c r="CJU105" s="219"/>
      <c r="CJV105" s="219"/>
      <c r="CJW105" s="219"/>
      <c r="CJX105" s="219"/>
      <c r="CJY105" s="219"/>
      <c r="CJZ105" s="219"/>
      <c r="CKA105" s="219"/>
      <c r="CKB105" s="219"/>
      <c r="CKC105" s="219"/>
      <c r="CKD105" s="219"/>
      <c r="CKE105" s="219"/>
      <c r="CKF105" s="219"/>
      <c r="CKG105" s="219"/>
      <c r="CKH105" s="219"/>
      <c r="CKI105" s="219"/>
      <c r="CKJ105" s="219"/>
      <c r="CKK105" s="219"/>
      <c r="CKL105" s="219"/>
      <c r="CKM105" s="219"/>
      <c r="CKN105" s="219"/>
      <c r="CKO105" s="219"/>
      <c r="CKP105" s="219"/>
      <c r="CKQ105" s="219"/>
      <c r="CKR105" s="219"/>
      <c r="CKS105" s="219"/>
      <c r="CKT105" s="219"/>
      <c r="CKU105" s="219"/>
      <c r="CKV105" s="219"/>
      <c r="CKW105" s="219"/>
      <c r="CKX105" s="219"/>
      <c r="CKY105" s="219"/>
      <c r="CKZ105" s="219"/>
      <c r="CLA105" s="219"/>
      <c r="CLB105" s="219"/>
      <c r="CLC105" s="219"/>
      <c r="CLD105" s="219"/>
      <c r="CLE105" s="219"/>
      <c r="CLF105" s="219"/>
      <c r="CLG105" s="219"/>
      <c r="CLH105" s="219"/>
      <c r="CLI105" s="219"/>
      <c r="CLJ105" s="219"/>
      <c r="CLK105" s="219"/>
      <c r="CLL105" s="219"/>
      <c r="CLM105" s="219"/>
      <c r="CLN105" s="219"/>
      <c r="CLO105" s="219"/>
      <c r="CLP105" s="219"/>
      <c r="CLQ105" s="219"/>
      <c r="CLR105" s="219"/>
      <c r="CLS105" s="219"/>
      <c r="CLT105" s="219"/>
      <c r="CLU105" s="219"/>
      <c r="CLV105" s="219"/>
      <c r="CLW105" s="219"/>
      <c r="CLX105" s="219"/>
      <c r="CLY105" s="219"/>
      <c r="CLZ105" s="219"/>
      <c r="CMA105" s="219"/>
      <c r="CMB105" s="219"/>
      <c r="CMC105" s="219"/>
      <c r="CMD105" s="219"/>
      <c r="CME105" s="219"/>
      <c r="CMF105" s="219"/>
      <c r="CMG105" s="219"/>
      <c r="CMH105" s="219"/>
      <c r="CMI105" s="219"/>
      <c r="CMJ105" s="219"/>
      <c r="CMK105" s="219"/>
      <c r="CML105" s="219"/>
      <c r="CMM105" s="219"/>
      <c r="CMN105" s="219"/>
      <c r="CMO105" s="219"/>
      <c r="CMP105" s="219"/>
      <c r="CMQ105" s="219"/>
      <c r="CMR105" s="219"/>
      <c r="CMS105" s="219"/>
      <c r="CMT105" s="219"/>
      <c r="CMU105" s="219"/>
      <c r="CMV105" s="219"/>
      <c r="CMW105" s="219"/>
      <c r="CMX105" s="219"/>
      <c r="CMY105" s="219"/>
      <c r="CMZ105" s="219"/>
      <c r="CNA105" s="219"/>
      <c r="CNB105" s="219"/>
      <c r="CNC105" s="219"/>
      <c r="CND105" s="219"/>
      <c r="CNE105" s="219"/>
      <c r="CNF105" s="219"/>
      <c r="CNG105" s="219"/>
      <c r="CNH105" s="219"/>
      <c r="CNI105" s="219"/>
      <c r="CNJ105" s="219"/>
      <c r="CNK105" s="219"/>
      <c r="CNL105" s="219"/>
      <c r="CNM105" s="219"/>
      <c r="CNN105" s="219"/>
      <c r="CNO105" s="219"/>
      <c r="CNP105" s="219"/>
      <c r="CNQ105" s="219"/>
      <c r="CNR105" s="219"/>
      <c r="CNS105" s="219"/>
      <c r="CNT105" s="219"/>
      <c r="CNU105" s="219"/>
      <c r="CNV105" s="219"/>
      <c r="CNW105" s="219"/>
      <c r="CNX105" s="219"/>
      <c r="CNY105" s="219"/>
      <c r="CNZ105" s="219"/>
      <c r="COA105" s="219"/>
      <c r="COB105" s="219"/>
      <c r="COC105" s="219"/>
      <c r="COD105" s="219"/>
      <c r="COE105" s="219"/>
      <c r="COF105" s="219"/>
      <c r="COG105" s="219"/>
      <c r="COH105" s="219"/>
      <c r="COI105" s="219"/>
      <c r="COJ105" s="219"/>
      <c r="COK105" s="219"/>
      <c r="COL105" s="219"/>
      <c r="COM105" s="219"/>
      <c r="CON105" s="219"/>
      <c r="COO105" s="219"/>
      <c r="COP105" s="219"/>
      <c r="COQ105" s="219"/>
      <c r="COR105" s="219"/>
      <c r="COS105" s="219"/>
      <c r="COT105" s="219"/>
      <c r="COU105" s="219"/>
      <c r="COV105" s="219"/>
      <c r="COW105" s="219"/>
      <c r="COX105" s="219"/>
      <c r="COY105" s="219"/>
      <c r="COZ105" s="219"/>
      <c r="CPA105" s="219"/>
      <c r="CPB105" s="219"/>
      <c r="CPC105" s="219"/>
      <c r="CPD105" s="219"/>
      <c r="CPE105" s="219"/>
      <c r="CPF105" s="219"/>
      <c r="CPG105" s="219"/>
      <c r="CPH105" s="219"/>
      <c r="CPI105" s="219"/>
      <c r="CPJ105" s="219"/>
      <c r="CPK105" s="219"/>
      <c r="CPL105" s="219"/>
      <c r="CPM105" s="219"/>
      <c r="CPN105" s="219"/>
      <c r="CPO105" s="219"/>
      <c r="CPP105" s="219"/>
      <c r="CPQ105" s="219"/>
      <c r="CPR105" s="219"/>
      <c r="CPS105" s="219"/>
      <c r="CPT105" s="219"/>
      <c r="CPU105" s="219"/>
      <c r="CPV105" s="219"/>
      <c r="CPW105" s="219"/>
      <c r="CPX105" s="219"/>
      <c r="CPY105" s="219"/>
      <c r="CPZ105" s="219"/>
      <c r="CQA105" s="219"/>
      <c r="CQB105" s="219"/>
      <c r="CQC105" s="219"/>
      <c r="CQD105" s="219"/>
      <c r="CQE105" s="219"/>
      <c r="CQF105" s="219"/>
      <c r="CQG105" s="219"/>
      <c r="CQH105" s="219"/>
      <c r="CQI105" s="219"/>
      <c r="CQJ105" s="219"/>
      <c r="CQK105" s="219"/>
      <c r="CQL105" s="219"/>
      <c r="CQM105" s="219"/>
      <c r="CQN105" s="219"/>
      <c r="CQO105" s="219"/>
      <c r="CQP105" s="219"/>
      <c r="CQQ105" s="219"/>
      <c r="CQR105" s="219"/>
      <c r="CQS105" s="219"/>
      <c r="CQT105" s="219"/>
      <c r="CQU105" s="219"/>
      <c r="CQV105" s="219"/>
      <c r="CQW105" s="219"/>
      <c r="CQX105" s="219"/>
      <c r="CQY105" s="219"/>
      <c r="CQZ105" s="219"/>
      <c r="CRA105" s="219"/>
      <c r="CRB105" s="219"/>
      <c r="CRC105" s="219"/>
      <c r="CRD105" s="219"/>
      <c r="CRE105" s="219"/>
      <c r="CRF105" s="219"/>
      <c r="CRG105" s="219"/>
      <c r="CRH105" s="219"/>
      <c r="CRI105" s="219"/>
      <c r="CRJ105" s="219"/>
      <c r="CRK105" s="219"/>
      <c r="CRL105" s="219"/>
      <c r="CRM105" s="219"/>
      <c r="CRN105" s="219"/>
      <c r="CRO105" s="219"/>
      <c r="CRP105" s="219"/>
      <c r="CRQ105" s="219"/>
      <c r="CRR105" s="219"/>
      <c r="CRS105" s="219"/>
      <c r="CRT105" s="219"/>
      <c r="CRU105" s="219"/>
      <c r="CRV105" s="219"/>
      <c r="CRW105" s="219"/>
      <c r="CRX105" s="219"/>
      <c r="CRY105" s="219"/>
      <c r="CRZ105" s="219"/>
      <c r="CSA105" s="219"/>
      <c r="CSB105" s="219"/>
      <c r="CSC105" s="219"/>
      <c r="CSD105" s="219"/>
      <c r="CSE105" s="219"/>
      <c r="CSF105" s="219"/>
      <c r="CSG105" s="219"/>
      <c r="CSH105" s="219"/>
      <c r="CSI105" s="219"/>
      <c r="CSJ105" s="219"/>
      <c r="CSK105" s="219"/>
      <c r="CSL105" s="219"/>
      <c r="CSM105" s="219"/>
      <c r="CSN105" s="219"/>
      <c r="CSO105" s="219"/>
      <c r="CSP105" s="219"/>
      <c r="CSQ105" s="219"/>
      <c r="CSR105" s="219"/>
      <c r="CSS105" s="219"/>
      <c r="CST105" s="219"/>
      <c r="CSU105" s="219"/>
      <c r="CSV105" s="219"/>
      <c r="CSW105" s="219"/>
      <c r="CSX105" s="219"/>
      <c r="CSY105" s="219"/>
      <c r="CSZ105" s="219"/>
      <c r="CTA105" s="219"/>
      <c r="CTB105" s="219"/>
      <c r="CTC105" s="219"/>
      <c r="CTD105" s="219"/>
      <c r="CTE105" s="219"/>
      <c r="CTF105" s="219"/>
      <c r="CTG105" s="219"/>
      <c r="CTH105" s="219"/>
      <c r="CTI105" s="219"/>
      <c r="CTJ105" s="219"/>
      <c r="CTK105" s="219"/>
      <c r="CTL105" s="219"/>
      <c r="CTM105" s="219"/>
      <c r="CTN105" s="219"/>
      <c r="CTO105" s="219"/>
      <c r="CTP105" s="219"/>
      <c r="CTQ105" s="219"/>
      <c r="CTR105" s="219"/>
      <c r="CTS105" s="219"/>
      <c r="CTT105" s="219"/>
      <c r="CTU105" s="219"/>
      <c r="CTV105" s="219"/>
      <c r="CTW105" s="219"/>
      <c r="CTX105" s="219"/>
      <c r="CTY105" s="219"/>
      <c r="CTZ105" s="219"/>
      <c r="CUA105" s="219"/>
      <c r="CUB105" s="219"/>
      <c r="CUC105" s="219"/>
      <c r="CUD105" s="219"/>
      <c r="CUE105" s="219"/>
      <c r="CUF105" s="219"/>
      <c r="CUG105" s="219"/>
      <c r="CUH105" s="219"/>
      <c r="CUI105" s="219"/>
      <c r="CUJ105" s="219"/>
      <c r="CUK105" s="219"/>
      <c r="CUL105" s="219"/>
      <c r="CUM105" s="219"/>
      <c r="CUN105" s="219"/>
      <c r="CUO105" s="219"/>
      <c r="CUP105" s="219"/>
      <c r="CUQ105" s="219"/>
      <c r="CUR105" s="219"/>
      <c r="CUS105" s="219"/>
      <c r="CUT105" s="219"/>
      <c r="CUU105" s="219"/>
      <c r="CUV105" s="219"/>
      <c r="CUW105" s="219"/>
      <c r="CUX105" s="219"/>
      <c r="CUY105" s="219"/>
      <c r="CUZ105" s="219"/>
      <c r="CVA105" s="219"/>
      <c r="CVB105" s="219"/>
      <c r="CVC105" s="219"/>
      <c r="CVD105" s="219"/>
      <c r="CVE105" s="219"/>
      <c r="CVF105" s="219"/>
      <c r="CVG105" s="219"/>
      <c r="CVH105" s="219"/>
      <c r="CVI105" s="219"/>
      <c r="CVJ105" s="219"/>
      <c r="CVK105" s="219"/>
      <c r="CVL105" s="219"/>
      <c r="CVM105" s="219"/>
      <c r="CVN105" s="219"/>
      <c r="CVO105" s="219"/>
      <c r="CVP105" s="219"/>
      <c r="CVQ105" s="219"/>
      <c r="CVR105" s="219"/>
      <c r="CVS105" s="219"/>
      <c r="CVT105" s="219"/>
      <c r="CVU105" s="219"/>
      <c r="CVV105" s="219"/>
      <c r="CVW105" s="219"/>
      <c r="CVX105" s="219"/>
      <c r="CVY105" s="219"/>
      <c r="CVZ105" s="219"/>
      <c r="CWA105" s="219"/>
      <c r="CWB105" s="219"/>
      <c r="CWC105" s="219"/>
      <c r="CWD105" s="219"/>
      <c r="CWE105" s="219"/>
      <c r="CWF105" s="219"/>
      <c r="CWG105" s="219"/>
      <c r="CWH105" s="219"/>
      <c r="CWI105" s="219"/>
      <c r="CWJ105" s="219"/>
      <c r="CWK105" s="219"/>
      <c r="CWL105" s="219"/>
      <c r="CWM105" s="219"/>
      <c r="CWN105" s="219"/>
      <c r="CWO105" s="219"/>
      <c r="CWP105" s="219"/>
      <c r="CWQ105" s="219"/>
      <c r="CWR105" s="219"/>
      <c r="CWS105" s="219"/>
      <c r="CWT105" s="219"/>
      <c r="CWU105" s="219"/>
      <c r="CWV105" s="219"/>
      <c r="CWW105" s="219"/>
      <c r="CWX105" s="219"/>
      <c r="CWY105" s="219"/>
      <c r="CWZ105" s="219"/>
      <c r="CXA105" s="219"/>
      <c r="CXB105" s="219"/>
      <c r="CXC105" s="219"/>
      <c r="CXD105" s="219"/>
      <c r="CXE105" s="219"/>
      <c r="CXF105" s="219"/>
      <c r="CXG105" s="219"/>
      <c r="CXH105" s="219"/>
      <c r="CXI105" s="219"/>
      <c r="CXJ105" s="219"/>
      <c r="CXK105" s="219"/>
      <c r="CXL105" s="219"/>
      <c r="CXM105" s="219"/>
      <c r="CXN105" s="219"/>
      <c r="CXO105" s="219"/>
      <c r="CXP105" s="219"/>
      <c r="CXQ105" s="219"/>
      <c r="CXR105" s="219"/>
      <c r="CXS105" s="219"/>
      <c r="CXT105" s="219"/>
      <c r="CXU105" s="219"/>
      <c r="CXV105" s="219"/>
      <c r="CXW105" s="219"/>
      <c r="CXX105" s="219"/>
      <c r="CXY105" s="219"/>
      <c r="CXZ105" s="219"/>
      <c r="CYA105" s="219"/>
      <c r="CYB105" s="219"/>
      <c r="CYC105" s="219"/>
      <c r="CYD105" s="219"/>
      <c r="CYE105" s="219"/>
      <c r="CYF105" s="219"/>
      <c r="CYG105" s="219"/>
      <c r="CYH105" s="219"/>
      <c r="CYI105" s="219"/>
      <c r="CYJ105" s="219"/>
      <c r="CYK105" s="219"/>
      <c r="CYL105" s="219"/>
      <c r="CYM105" s="219"/>
      <c r="CYN105" s="219"/>
      <c r="CYO105" s="219"/>
      <c r="CYP105" s="219"/>
      <c r="CYQ105" s="219"/>
      <c r="CYR105" s="219"/>
      <c r="CYS105" s="219"/>
      <c r="CYT105" s="219"/>
      <c r="CYU105" s="219"/>
      <c r="CYV105" s="219"/>
      <c r="CYW105" s="219"/>
      <c r="CYX105" s="219"/>
      <c r="CYY105" s="219"/>
      <c r="CYZ105" s="219"/>
      <c r="CZA105" s="219"/>
      <c r="CZB105" s="219"/>
      <c r="CZC105" s="219"/>
      <c r="CZD105" s="219"/>
      <c r="CZE105" s="219"/>
      <c r="CZF105" s="219"/>
      <c r="CZG105" s="219"/>
      <c r="CZH105" s="219"/>
      <c r="CZI105" s="219"/>
      <c r="CZJ105" s="219"/>
      <c r="CZK105" s="219"/>
      <c r="CZL105" s="219"/>
      <c r="CZM105" s="219"/>
      <c r="CZN105" s="219"/>
      <c r="CZO105" s="219"/>
      <c r="CZP105" s="219"/>
      <c r="CZQ105" s="219"/>
      <c r="CZR105" s="219"/>
      <c r="CZS105" s="219"/>
      <c r="CZT105" s="219"/>
      <c r="CZU105" s="219"/>
      <c r="CZV105" s="219"/>
      <c r="CZW105" s="219"/>
      <c r="CZX105" s="219"/>
      <c r="CZY105" s="219"/>
      <c r="CZZ105" s="219"/>
      <c r="DAA105" s="219"/>
      <c r="DAB105" s="219"/>
      <c r="DAC105" s="219"/>
      <c r="DAD105" s="219"/>
      <c r="DAE105" s="219"/>
      <c r="DAF105" s="219"/>
      <c r="DAG105" s="219"/>
      <c r="DAH105" s="219"/>
      <c r="DAI105" s="219"/>
      <c r="DAJ105" s="219"/>
      <c r="DAK105" s="219"/>
      <c r="DAL105" s="219"/>
      <c r="DAM105" s="219"/>
      <c r="DAN105" s="219"/>
      <c r="DAO105" s="219"/>
      <c r="DAP105" s="219"/>
      <c r="DAQ105" s="219"/>
      <c r="DAR105" s="219"/>
      <c r="DAS105" s="219"/>
      <c r="DAT105" s="219"/>
      <c r="DAU105" s="219"/>
      <c r="DAV105" s="219"/>
      <c r="DAW105" s="219"/>
      <c r="DAX105" s="219"/>
      <c r="DAY105" s="219"/>
      <c r="DAZ105" s="219"/>
      <c r="DBA105" s="219"/>
      <c r="DBB105" s="219"/>
      <c r="DBC105" s="219"/>
      <c r="DBD105" s="219"/>
      <c r="DBE105" s="219"/>
      <c r="DBF105" s="219"/>
      <c r="DBG105" s="219"/>
      <c r="DBH105" s="219"/>
      <c r="DBI105" s="219"/>
      <c r="DBJ105" s="219"/>
      <c r="DBK105" s="219"/>
      <c r="DBL105" s="219"/>
      <c r="DBM105" s="219"/>
      <c r="DBN105" s="219"/>
      <c r="DBO105" s="219"/>
      <c r="DBP105" s="219"/>
      <c r="DBQ105" s="219"/>
      <c r="DBR105" s="219"/>
      <c r="DBS105" s="219"/>
      <c r="DBT105" s="219"/>
      <c r="DBU105" s="219"/>
      <c r="DBV105" s="219"/>
      <c r="DBW105" s="219"/>
      <c r="DBX105" s="219"/>
      <c r="DBY105" s="219"/>
      <c r="DBZ105" s="219"/>
      <c r="DCA105" s="219"/>
      <c r="DCB105" s="219"/>
      <c r="DCC105" s="219"/>
      <c r="DCD105" s="219"/>
      <c r="DCE105" s="219"/>
      <c r="DCF105" s="219"/>
      <c r="DCG105" s="219"/>
      <c r="DCH105" s="219"/>
      <c r="DCI105" s="219"/>
      <c r="DCJ105" s="219"/>
      <c r="DCK105" s="219"/>
      <c r="DCL105" s="219"/>
      <c r="DCM105" s="219"/>
      <c r="DCN105" s="219"/>
      <c r="DCO105" s="219"/>
      <c r="DCP105" s="219"/>
      <c r="DCQ105" s="219"/>
      <c r="DCR105" s="219"/>
      <c r="DCS105" s="219"/>
      <c r="DCT105" s="219"/>
      <c r="DCU105" s="219"/>
      <c r="DCV105" s="219"/>
      <c r="DCW105" s="219"/>
      <c r="DCX105" s="219"/>
      <c r="DCY105" s="219"/>
      <c r="DCZ105" s="219"/>
      <c r="DDA105" s="219"/>
      <c r="DDB105" s="219"/>
      <c r="DDC105" s="219"/>
      <c r="DDD105" s="219"/>
      <c r="DDE105" s="219"/>
      <c r="DDF105" s="219"/>
      <c r="DDG105" s="219"/>
      <c r="DDH105" s="219"/>
      <c r="DDI105" s="219"/>
      <c r="DDJ105" s="219"/>
      <c r="DDK105" s="219"/>
      <c r="DDL105" s="219"/>
      <c r="DDM105" s="219"/>
      <c r="DDN105" s="219"/>
      <c r="DDO105" s="219"/>
      <c r="DDP105" s="219"/>
      <c r="DDQ105" s="219"/>
      <c r="DDR105" s="219"/>
      <c r="DDS105" s="219"/>
      <c r="DDT105" s="219"/>
      <c r="DDU105" s="219"/>
      <c r="DDV105" s="219"/>
      <c r="DDW105" s="219"/>
      <c r="DDX105" s="219"/>
      <c r="DDY105" s="219"/>
      <c r="DDZ105" s="219"/>
      <c r="DEA105" s="219"/>
      <c r="DEB105" s="219"/>
      <c r="DEC105" s="219"/>
      <c r="DED105" s="219"/>
      <c r="DEE105" s="219"/>
      <c r="DEF105" s="219"/>
      <c r="DEG105" s="219"/>
      <c r="DEH105" s="219"/>
      <c r="DEI105" s="219"/>
      <c r="DEJ105" s="219"/>
      <c r="DEK105" s="219"/>
      <c r="DEL105" s="219"/>
      <c r="DEM105" s="219"/>
      <c r="DEN105" s="219"/>
      <c r="DEO105" s="219"/>
      <c r="DEP105" s="219"/>
      <c r="DEQ105" s="219"/>
      <c r="DER105" s="219"/>
      <c r="DES105" s="219"/>
      <c r="DET105" s="219"/>
      <c r="DEU105" s="219"/>
      <c r="DEV105" s="219"/>
      <c r="DEW105" s="219"/>
      <c r="DEX105" s="219"/>
      <c r="DEY105" s="219"/>
      <c r="DEZ105" s="219"/>
      <c r="DFA105" s="219"/>
      <c r="DFB105" s="219"/>
      <c r="DFC105" s="219"/>
      <c r="DFD105" s="219"/>
      <c r="DFE105" s="219"/>
      <c r="DFF105" s="219"/>
      <c r="DFG105" s="219"/>
      <c r="DFH105" s="219"/>
      <c r="DFI105" s="219"/>
      <c r="DFJ105" s="219"/>
      <c r="DFK105" s="219"/>
      <c r="DFL105" s="219"/>
      <c r="DFM105" s="219"/>
      <c r="DFN105" s="219"/>
      <c r="DFO105" s="219"/>
      <c r="DFP105" s="219"/>
      <c r="DFQ105" s="219"/>
      <c r="DFR105" s="219"/>
      <c r="DFS105" s="219"/>
      <c r="DFT105" s="219"/>
      <c r="DFU105" s="219"/>
      <c r="DFV105" s="219"/>
      <c r="DFW105" s="219"/>
      <c r="DFX105" s="219"/>
      <c r="DFY105" s="219"/>
      <c r="DFZ105" s="219"/>
      <c r="DGA105" s="219"/>
      <c r="DGB105" s="219"/>
      <c r="DGC105" s="219"/>
      <c r="DGD105" s="219"/>
      <c r="DGE105" s="219"/>
      <c r="DGF105" s="219"/>
      <c r="DGG105" s="219"/>
      <c r="DGH105" s="219"/>
      <c r="DGI105" s="219"/>
      <c r="DGJ105" s="219"/>
      <c r="DGK105" s="219"/>
      <c r="DGL105" s="219"/>
      <c r="DGM105" s="219"/>
      <c r="DGN105" s="219"/>
      <c r="DGO105" s="219"/>
      <c r="DGP105" s="219"/>
      <c r="DGQ105" s="219"/>
      <c r="DGR105" s="219"/>
      <c r="DGS105" s="219"/>
      <c r="DGT105" s="219"/>
      <c r="DGU105" s="219"/>
      <c r="DGV105" s="219"/>
      <c r="DGW105" s="219"/>
      <c r="DGX105" s="219"/>
      <c r="DGY105" s="219"/>
      <c r="DGZ105" s="219"/>
      <c r="DHA105" s="219"/>
      <c r="DHB105" s="219"/>
      <c r="DHC105" s="219"/>
      <c r="DHD105" s="219"/>
      <c r="DHE105" s="219"/>
      <c r="DHF105" s="219"/>
      <c r="DHG105" s="219"/>
      <c r="DHH105" s="219"/>
      <c r="DHI105" s="219"/>
      <c r="DHJ105" s="219"/>
      <c r="DHK105" s="219"/>
      <c r="DHL105" s="219"/>
      <c r="DHM105" s="219"/>
      <c r="DHN105" s="219"/>
      <c r="DHO105" s="219"/>
      <c r="DHP105" s="219"/>
      <c r="DHQ105" s="219"/>
      <c r="DHR105" s="219"/>
      <c r="DHS105" s="219"/>
      <c r="DHT105" s="219"/>
      <c r="DHU105" s="219"/>
      <c r="DHV105" s="219"/>
      <c r="DHW105" s="219"/>
      <c r="DHX105" s="219"/>
      <c r="DHY105" s="219"/>
      <c r="DHZ105" s="219"/>
      <c r="DIA105" s="219"/>
      <c r="DIB105" s="219"/>
      <c r="DIC105" s="219"/>
      <c r="DID105" s="219"/>
      <c r="DIE105" s="219"/>
      <c r="DIF105" s="219"/>
      <c r="DIG105" s="219"/>
      <c r="DIH105" s="219"/>
      <c r="DII105" s="219"/>
      <c r="DIJ105" s="219"/>
      <c r="DIK105" s="219"/>
      <c r="DIL105" s="219"/>
      <c r="DIM105" s="219"/>
      <c r="DIN105" s="219"/>
      <c r="DIO105" s="219"/>
      <c r="DIP105" s="219"/>
      <c r="DIQ105" s="219"/>
      <c r="DIR105" s="219"/>
      <c r="DIS105" s="219"/>
      <c r="DIT105" s="219"/>
      <c r="DIU105" s="219"/>
      <c r="DIV105" s="219"/>
      <c r="DIW105" s="219"/>
      <c r="DIX105" s="219"/>
      <c r="DIY105" s="219"/>
      <c r="DIZ105" s="219"/>
      <c r="DJA105" s="219"/>
      <c r="DJB105" s="219"/>
      <c r="DJC105" s="219"/>
      <c r="DJD105" s="219"/>
      <c r="DJE105" s="219"/>
      <c r="DJF105" s="219"/>
      <c r="DJG105" s="219"/>
      <c r="DJH105" s="219"/>
      <c r="DJI105" s="219"/>
      <c r="DJJ105" s="219"/>
      <c r="DJK105" s="219"/>
      <c r="DJL105" s="219"/>
      <c r="DJM105" s="219"/>
      <c r="DJN105" s="219"/>
      <c r="DJO105" s="219"/>
      <c r="DJP105" s="219"/>
      <c r="DJQ105" s="219"/>
      <c r="DJR105" s="219"/>
      <c r="DJS105" s="219"/>
      <c r="DJT105" s="219"/>
      <c r="DJU105" s="219"/>
      <c r="DJV105" s="219"/>
      <c r="DJW105" s="219"/>
      <c r="DJX105" s="219"/>
      <c r="DJY105" s="219"/>
      <c r="DJZ105" s="219"/>
      <c r="DKA105" s="219"/>
      <c r="DKB105" s="219"/>
      <c r="DKC105" s="219"/>
      <c r="DKD105" s="219"/>
      <c r="DKE105" s="219"/>
      <c r="DKF105" s="219"/>
      <c r="DKG105" s="219"/>
      <c r="DKH105" s="219"/>
      <c r="DKI105" s="219"/>
      <c r="DKJ105" s="219"/>
      <c r="DKK105" s="219"/>
      <c r="DKL105" s="219"/>
      <c r="DKM105" s="219"/>
      <c r="DKN105" s="219"/>
      <c r="DKO105" s="219"/>
      <c r="DKP105" s="219"/>
      <c r="DKQ105" s="219"/>
      <c r="DKR105" s="219"/>
      <c r="DKS105" s="219"/>
      <c r="DKT105" s="219"/>
      <c r="DKU105" s="219"/>
      <c r="DKV105" s="219"/>
      <c r="DKW105" s="219"/>
      <c r="DKX105" s="219"/>
      <c r="DKY105" s="219"/>
      <c r="DKZ105" s="219"/>
      <c r="DLA105" s="219"/>
      <c r="DLB105" s="219"/>
      <c r="DLC105" s="219"/>
      <c r="DLD105" s="219"/>
      <c r="DLE105" s="219"/>
      <c r="DLF105" s="219"/>
      <c r="DLG105" s="219"/>
      <c r="DLH105" s="219"/>
      <c r="DLI105" s="219"/>
      <c r="DLJ105" s="219"/>
      <c r="DLK105" s="219"/>
      <c r="DLL105" s="219"/>
      <c r="DLM105" s="219"/>
      <c r="DLN105" s="219"/>
      <c r="DLO105" s="219"/>
      <c r="DLP105" s="219"/>
      <c r="DLQ105" s="219"/>
      <c r="DLR105" s="219"/>
      <c r="DLS105" s="219"/>
      <c r="DLT105" s="219"/>
      <c r="DLU105" s="219"/>
      <c r="DLV105" s="219"/>
      <c r="DLW105" s="219"/>
      <c r="DLX105" s="219"/>
      <c r="DLY105" s="219"/>
      <c r="DLZ105" s="219"/>
      <c r="DMA105" s="219"/>
      <c r="DMB105" s="219"/>
      <c r="DMC105" s="219"/>
      <c r="DMD105" s="219"/>
      <c r="DME105" s="219"/>
      <c r="DMF105" s="219"/>
      <c r="DMG105" s="219"/>
      <c r="DMH105" s="219"/>
      <c r="DMI105" s="219"/>
      <c r="DMJ105" s="219"/>
      <c r="DMK105" s="219"/>
      <c r="DML105" s="219"/>
      <c r="DMM105" s="219"/>
      <c r="DMN105" s="219"/>
      <c r="DMO105" s="219"/>
      <c r="DMP105" s="219"/>
      <c r="DMQ105" s="219"/>
      <c r="DMR105" s="219"/>
      <c r="DMS105" s="219"/>
      <c r="DMT105" s="219"/>
      <c r="DMU105" s="219"/>
      <c r="DMV105" s="219"/>
      <c r="DMW105" s="219"/>
      <c r="DMX105" s="219"/>
      <c r="DMY105" s="219"/>
      <c r="DMZ105" s="219"/>
      <c r="DNA105" s="219"/>
      <c r="DNB105" s="219"/>
      <c r="DNC105" s="219"/>
      <c r="DND105" s="219"/>
      <c r="DNE105" s="219"/>
      <c r="DNF105" s="219"/>
      <c r="DNG105" s="219"/>
      <c r="DNH105" s="219"/>
      <c r="DNI105" s="219"/>
      <c r="DNJ105" s="219"/>
      <c r="DNK105" s="219"/>
      <c r="DNL105" s="219"/>
      <c r="DNM105" s="219"/>
      <c r="DNN105" s="219"/>
      <c r="DNO105" s="219"/>
      <c r="DNP105" s="219"/>
      <c r="DNQ105" s="219"/>
      <c r="DNR105" s="219"/>
      <c r="DNS105" s="219"/>
      <c r="DNT105" s="219"/>
      <c r="DNU105" s="219"/>
      <c r="DNV105" s="219"/>
      <c r="DNW105" s="219"/>
      <c r="DNX105" s="219"/>
      <c r="DNY105" s="219"/>
      <c r="DNZ105" s="219"/>
      <c r="DOA105" s="219"/>
      <c r="DOB105" s="219"/>
      <c r="DOC105" s="219"/>
      <c r="DOD105" s="219"/>
      <c r="DOE105" s="219"/>
      <c r="DOF105" s="219"/>
      <c r="DOG105" s="219"/>
      <c r="DOH105" s="219"/>
      <c r="DOI105" s="219"/>
      <c r="DOJ105" s="219"/>
      <c r="DOK105" s="219"/>
      <c r="DOL105" s="219"/>
      <c r="DOM105" s="219"/>
      <c r="DON105" s="219"/>
      <c r="DOO105" s="219"/>
      <c r="DOP105" s="219"/>
      <c r="DOQ105" s="219"/>
      <c r="DOR105" s="219"/>
      <c r="DOS105" s="219"/>
      <c r="DOT105" s="219"/>
      <c r="DOU105" s="219"/>
      <c r="DOV105" s="219"/>
      <c r="DOW105" s="219"/>
      <c r="DOX105" s="219"/>
      <c r="DOY105" s="219"/>
      <c r="DOZ105" s="219"/>
      <c r="DPA105" s="219"/>
      <c r="DPB105" s="219"/>
      <c r="DPC105" s="219"/>
      <c r="DPD105" s="219"/>
      <c r="DPE105" s="219"/>
      <c r="DPF105" s="219"/>
      <c r="DPG105" s="219"/>
      <c r="DPH105" s="219"/>
      <c r="DPI105" s="219"/>
      <c r="DPJ105" s="219"/>
      <c r="DPK105" s="219"/>
      <c r="DPL105" s="219"/>
      <c r="DPM105" s="219"/>
      <c r="DPN105" s="219"/>
      <c r="DPO105" s="219"/>
      <c r="DPP105" s="219"/>
      <c r="DPQ105" s="219"/>
      <c r="DPR105" s="219"/>
      <c r="DPS105" s="219"/>
      <c r="DPT105" s="219"/>
      <c r="DPU105" s="219"/>
      <c r="DPV105" s="219"/>
      <c r="DPW105" s="219"/>
      <c r="DPX105" s="219"/>
      <c r="DPY105" s="219"/>
      <c r="DPZ105" s="219"/>
      <c r="DQA105" s="219"/>
      <c r="DQB105" s="219"/>
      <c r="DQC105" s="219"/>
      <c r="DQD105" s="219"/>
      <c r="DQE105" s="219"/>
      <c r="DQF105" s="219"/>
      <c r="DQG105" s="219"/>
      <c r="DQH105" s="219"/>
      <c r="DQI105" s="219"/>
      <c r="DQJ105" s="219"/>
      <c r="DQK105" s="219"/>
      <c r="DQL105" s="219"/>
      <c r="DQM105" s="219"/>
      <c r="DQN105" s="219"/>
      <c r="DQO105" s="219"/>
      <c r="DQP105" s="219"/>
      <c r="DQQ105" s="219"/>
      <c r="DQR105" s="219"/>
      <c r="DQS105" s="219"/>
      <c r="DQT105" s="219"/>
      <c r="DQU105" s="219"/>
      <c r="DQV105" s="219"/>
      <c r="DQW105" s="219"/>
      <c r="DQX105" s="219"/>
      <c r="DQY105" s="219"/>
      <c r="DQZ105" s="219"/>
      <c r="DRA105" s="219"/>
      <c r="DRB105" s="219"/>
      <c r="DRC105" s="219"/>
      <c r="DRD105" s="219"/>
      <c r="DRE105" s="219"/>
      <c r="DRF105" s="219"/>
      <c r="DRG105" s="219"/>
      <c r="DRH105" s="219"/>
      <c r="DRI105" s="219"/>
      <c r="DRJ105" s="219"/>
      <c r="DRK105" s="219"/>
      <c r="DRL105" s="219"/>
      <c r="DRM105" s="219"/>
      <c r="DRN105" s="219"/>
      <c r="DRO105" s="219"/>
      <c r="DRP105" s="219"/>
      <c r="DRQ105" s="219"/>
      <c r="DRR105" s="219"/>
      <c r="DRS105" s="219"/>
      <c r="DRT105" s="219"/>
      <c r="DRU105" s="219"/>
      <c r="DRV105" s="219"/>
      <c r="DRW105" s="219"/>
      <c r="DRX105" s="219"/>
      <c r="DRY105" s="219"/>
      <c r="DRZ105" s="219"/>
      <c r="DSA105" s="219"/>
      <c r="DSB105" s="219"/>
      <c r="DSC105" s="219"/>
      <c r="DSD105" s="219"/>
      <c r="DSE105" s="219"/>
      <c r="DSF105" s="219"/>
      <c r="DSG105" s="219"/>
      <c r="DSH105" s="219"/>
      <c r="DSI105" s="219"/>
      <c r="DSJ105" s="219"/>
      <c r="DSK105" s="219"/>
      <c r="DSL105" s="219"/>
      <c r="DSM105" s="219"/>
      <c r="DSN105" s="219"/>
      <c r="DSO105" s="219"/>
      <c r="DSP105" s="219"/>
      <c r="DSQ105" s="219"/>
      <c r="DSR105" s="219"/>
      <c r="DSS105" s="219"/>
      <c r="DST105" s="219"/>
      <c r="DSU105" s="219"/>
      <c r="DSV105" s="219"/>
      <c r="DSW105" s="219"/>
      <c r="DSX105" s="219"/>
      <c r="DSY105" s="219"/>
      <c r="DSZ105" s="219"/>
      <c r="DTA105" s="219"/>
      <c r="DTB105" s="219"/>
      <c r="DTC105" s="219"/>
      <c r="DTD105" s="219"/>
      <c r="DTE105" s="219"/>
      <c r="DTF105" s="219"/>
      <c r="DTG105" s="219"/>
      <c r="DTH105" s="219"/>
      <c r="DTI105" s="219"/>
      <c r="DTJ105" s="219"/>
      <c r="DTK105" s="219"/>
      <c r="DTL105" s="219"/>
      <c r="DTM105" s="219"/>
      <c r="DTN105" s="219"/>
      <c r="DTO105" s="219"/>
      <c r="DTP105" s="219"/>
      <c r="DTQ105" s="219"/>
      <c r="DTR105" s="219"/>
      <c r="DTS105" s="219"/>
      <c r="DTT105" s="219"/>
      <c r="DTU105" s="219"/>
      <c r="DTV105" s="219"/>
      <c r="DTW105" s="219"/>
      <c r="DTX105" s="219"/>
      <c r="DTY105" s="219"/>
      <c r="DTZ105" s="219"/>
      <c r="DUA105" s="219"/>
      <c r="DUB105" s="219"/>
      <c r="DUC105" s="219"/>
      <c r="DUD105" s="219"/>
      <c r="DUE105" s="219"/>
      <c r="DUF105" s="219"/>
      <c r="DUG105" s="219"/>
      <c r="DUH105" s="219"/>
      <c r="DUI105" s="219"/>
      <c r="DUJ105" s="219"/>
      <c r="DUK105" s="219"/>
      <c r="DUL105" s="219"/>
      <c r="DUM105" s="219"/>
      <c r="DUN105" s="219"/>
      <c r="DUO105" s="219"/>
      <c r="DUP105" s="219"/>
      <c r="DUQ105" s="219"/>
      <c r="DUR105" s="219"/>
      <c r="DUS105" s="219"/>
      <c r="DUT105" s="219"/>
      <c r="DUU105" s="219"/>
      <c r="DUV105" s="219"/>
      <c r="DUW105" s="219"/>
      <c r="DUX105" s="219"/>
      <c r="DUY105" s="219"/>
      <c r="DUZ105" s="219"/>
      <c r="DVA105" s="219"/>
      <c r="DVB105" s="219"/>
      <c r="DVC105" s="219"/>
      <c r="DVD105" s="219"/>
      <c r="DVE105" s="219"/>
      <c r="DVF105" s="219"/>
      <c r="DVG105" s="219"/>
      <c r="DVH105" s="219"/>
      <c r="DVI105" s="219"/>
      <c r="DVJ105" s="219"/>
      <c r="DVK105" s="219"/>
      <c r="DVL105" s="219"/>
      <c r="DVM105" s="219"/>
      <c r="DVN105" s="219"/>
      <c r="DVO105" s="219"/>
      <c r="DVP105" s="219"/>
      <c r="DVQ105" s="219"/>
      <c r="DVR105" s="219"/>
      <c r="DVS105" s="219"/>
      <c r="DVT105" s="219"/>
      <c r="DVU105" s="219"/>
      <c r="DVV105" s="219"/>
      <c r="DVW105" s="219"/>
      <c r="DVX105" s="219"/>
      <c r="DVY105" s="219"/>
      <c r="DVZ105" s="219"/>
      <c r="DWA105" s="219"/>
      <c r="DWB105" s="219"/>
      <c r="DWC105" s="219"/>
      <c r="DWD105" s="219"/>
      <c r="DWE105" s="219"/>
      <c r="DWF105" s="219"/>
      <c r="DWG105" s="219"/>
      <c r="DWH105" s="219"/>
      <c r="DWI105" s="219"/>
      <c r="DWJ105" s="219"/>
      <c r="DWK105" s="219"/>
      <c r="DWL105" s="219"/>
      <c r="DWM105" s="219"/>
      <c r="DWN105" s="219"/>
      <c r="DWO105" s="219"/>
      <c r="DWP105" s="219"/>
      <c r="DWQ105" s="219"/>
      <c r="DWR105" s="219"/>
      <c r="DWS105" s="219"/>
      <c r="DWT105" s="219"/>
      <c r="DWU105" s="219"/>
      <c r="DWV105" s="219"/>
      <c r="DWW105" s="219"/>
      <c r="DWX105" s="219"/>
      <c r="DWY105" s="219"/>
      <c r="DWZ105" s="219"/>
      <c r="DXA105" s="219"/>
      <c r="DXB105" s="219"/>
      <c r="DXC105" s="219"/>
      <c r="DXD105" s="219"/>
      <c r="DXE105" s="219"/>
      <c r="DXF105" s="219"/>
      <c r="DXG105" s="219"/>
      <c r="DXH105" s="219"/>
      <c r="DXI105" s="219"/>
      <c r="DXJ105" s="219"/>
      <c r="DXK105" s="219"/>
      <c r="DXL105" s="219"/>
      <c r="DXM105" s="219"/>
      <c r="DXN105" s="219"/>
      <c r="DXO105" s="219"/>
      <c r="DXP105" s="219"/>
      <c r="DXQ105" s="219"/>
      <c r="DXR105" s="219"/>
      <c r="DXS105" s="219"/>
      <c r="DXT105" s="219"/>
      <c r="DXU105" s="219"/>
      <c r="DXV105" s="219"/>
      <c r="DXW105" s="219"/>
      <c r="DXX105" s="219"/>
      <c r="DXY105" s="219"/>
      <c r="DXZ105" s="219"/>
      <c r="DYA105" s="219"/>
      <c r="DYB105" s="219"/>
      <c r="DYC105" s="219"/>
      <c r="DYD105" s="219"/>
      <c r="DYE105" s="219"/>
      <c r="DYF105" s="219"/>
      <c r="DYG105" s="219"/>
      <c r="DYH105" s="219"/>
      <c r="DYI105" s="219"/>
      <c r="DYJ105" s="219"/>
      <c r="DYK105" s="219"/>
      <c r="DYL105" s="219"/>
      <c r="DYM105" s="219"/>
      <c r="DYN105" s="219"/>
      <c r="DYO105" s="219"/>
      <c r="DYP105" s="219"/>
      <c r="DYQ105" s="219"/>
      <c r="DYR105" s="219"/>
      <c r="DYS105" s="219"/>
      <c r="DYT105" s="219"/>
      <c r="DYU105" s="219"/>
      <c r="DYV105" s="219"/>
      <c r="DYW105" s="219"/>
      <c r="DYX105" s="219"/>
      <c r="DYY105" s="219"/>
      <c r="DYZ105" s="219"/>
      <c r="DZA105" s="219"/>
      <c r="DZB105" s="219"/>
      <c r="DZC105" s="219"/>
      <c r="DZD105" s="219"/>
      <c r="DZE105" s="219"/>
      <c r="DZF105" s="219"/>
      <c r="DZG105" s="219"/>
      <c r="DZH105" s="219"/>
      <c r="DZI105" s="219"/>
      <c r="DZJ105" s="219"/>
      <c r="DZK105" s="219"/>
      <c r="DZL105" s="219"/>
      <c r="DZM105" s="219"/>
      <c r="DZN105" s="219"/>
      <c r="DZO105" s="219"/>
      <c r="DZP105" s="219"/>
      <c r="DZQ105" s="219"/>
      <c r="DZR105" s="219"/>
      <c r="DZS105" s="219"/>
      <c r="DZT105" s="219"/>
      <c r="DZU105" s="219"/>
      <c r="DZV105" s="219"/>
      <c r="DZW105" s="219"/>
      <c r="DZX105" s="219"/>
      <c r="DZY105" s="219"/>
      <c r="DZZ105" s="219"/>
      <c r="EAA105" s="219"/>
      <c r="EAB105" s="219"/>
      <c r="EAC105" s="219"/>
      <c r="EAD105" s="219"/>
      <c r="EAE105" s="219"/>
      <c r="EAF105" s="219"/>
      <c r="EAG105" s="219"/>
      <c r="EAH105" s="219"/>
      <c r="EAI105" s="219"/>
      <c r="EAJ105" s="219"/>
      <c r="EAK105" s="219"/>
      <c r="EAL105" s="219"/>
      <c r="EAM105" s="219"/>
      <c r="EAN105" s="219"/>
      <c r="EAO105" s="219"/>
      <c r="EAP105" s="219"/>
      <c r="EAQ105" s="219"/>
      <c r="EAR105" s="219"/>
      <c r="EAS105" s="219"/>
      <c r="EAT105" s="219"/>
      <c r="EAU105" s="219"/>
      <c r="EAV105" s="219"/>
      <c r="EAW105" s="219"/>
      <c r="EAX105" s="219"/>
      <c r="EAY105" s="219"/>
      <c r="EAZ105" s="219"/>
      <c r="EBA105" s="219"/>
      <c r="EBB105" s="219"/>
      <c r="EBC105" s="219"/>
      <c r="EBD105" s="219"/>
      <c r="EBE105" s="219"/>
      <c r="EBF105" s="219"/>
      <c r="EBG105" s="219"/>
      <c r="EBH105" s="219"/>
      <c r="EBI105" s="219"/>
      <c r="EBJ105" s="219"/>
      <c r="EBK105" s="219"/>
      <c r="EBL105" s="219"/>
      <c r="EBM105" s="219"/>
      <c r="EBN105" s="219"/>
      <c r="EBO105" s="219"/>
      <c r="EBP105" s="219"/>
      <c r="EBQ105" s="219"/>
      <c r="EBR105" s="219"/>
      <c r="EBS105" s="219"/>
      <c r="EBT105" s="219"/>
      <c r="EBU105" s="219"/>
      <c r="EBV105" s="219"/>
      <c r="EBW105" s="219"/>
      <c r="EBX105" s="219"/>
      <c r="EBY105" s="219"/>
      <c r="EBZ105" s="219"/>
      <c r="ECA105" s="219"/>
      <c r="ECB105" s="219"/>
      <c r="ECC105" s="219"/>
      <c r="ECD105" s="219"/>
      <c r="ECE105" s="219"/>
      <c r="ECF105" s="219"/>
      <c r="ECG105" s="219"/>
      <c r="ECH105" s="219"/>
      <c r="ECI105" s="219"/>
      <c r="ECJ105" s="219"/>
      <c r="ECK105" s="219"/>
      <c r="ECL105" s="219"/>
      <c r="ECM105" s="219"/>
      <c r="ECN105" s="219"/>
      <c r="ECO105" s="219"/>
      <c r="ECP105" s="219"/>
      <c r="ECQ105" s="219"/>
      <c r="ECR105" s="219"/>
      <c r="ECS105" s="219"/>
      <c r="ECT105" s="219"/>
      <c r="ECU105" s="219"/>
      <c r="ECV105" s="219"/>
      <c r="ECW105" s="219"/>
      <c r="ECX105" s="219"/>
      <c r="ECY105" s="219"/>
      <c r="ECZ105" s="219"/>
      <c r="EDA105" s="219"/>
      <c r="EDB105" s="219"/>
      <c r="EDC105" s="219"/>
      <c r="EDD105" s="219"/>
      <c r="EDE105" s="219"/>
      <c r="EDF105" s="219"/>
      <c r="EDG105" s="219"/>
      <c r="EDH105" s="219"/>
      <c r="EDI105" s="219"/>
      <c r="EDJ105" s="219"/>
      <c r="EDK105" s="219"/>
      <c r="EDL105" s="219"/>
      <c r="EDM105" s="219"/>
      <c r="EDN105" s="219"/>
      <c r="EDO105" s="219"/>
      <c r="EDP105" s="219"/>
      <c r="EDQ105" s="219"/>
      <c r="EDR105" s="219"/>
      <c r="EDS105" s="219"/>
      <c r="EDT105" s="219"/>
      <c r="EDU105" s="219"/>
      <c r="EDV105" s="219"/>
      <c r="EDW105" s="219"/>
      <c r="EDX105" s="219"/>
      <c r="EDY105" s="219"/>
      <c r="EDZ105" s="219"/>
      <c r="EEA105" s="219"/>
      <c r="EEB105" s="219"/>
      <c r="EEC105" s="219"/>
      <c r="EED105" s="219"/>
      <c r="EEE105" s="219"/>
      <c r="EEF105" s="219"/>
      <c r="EEG105" s="219"/>
      <c r="EEH105" s="219"/>
      <c r="EEI105" s="219"/>
      <c r="EEJ105" s="219"/>
      <c r="EEK105" s="219"/>
      <c r="EEL105" s="219"/>
      <c r="EEM105" s="219"/>
      <c r="EEN105" s="219"/>
      <c r="EEO105" s="219"/>
      <c r="EEP105" s="219"/>
      <c r="EEQ105" s="219"/>
      <c r="EER105" s="219"/>
      <c r="EES105" s="219"/>
      <c r="EET105" s="219"/>
      <c r="EEU105" s="219"/>
      <c r="EEV105" s="219"/>
      <c r="EEW105" s="219"/>
      <c r="EEX105" s="219"/>
      <c r="EEY105" s="219"/>
      <c r="EEZ105" s="219"/>
      <c r="EFA105" s="219"/>
      <c r="EFB105" s="219"/>
      <c r="EFC105" s="219"/>
      <c r="EFD105" s="219"/>
      <c r="EFE105" s="219"/>
      <c r="EFF105" s="219"/>
      <c r="EFG105" s="219"/>
      <c r="EFH105" s="219"/>
      <c r="EFI105" s="219"/>
      <c r="EFJ105" s="219"/>
      <c r="EFK105" s="219"/>
      <c r="EFL105" s="219"/>
      <c r="EFM105" s="219"/>
      <c r="EFN105" s="219"/>
      <c r="EFO105" s="219"/>
      <c r="EFP105" s="219"/>
      <c r="EFQ105" s="219"/>
      <c r="EFR105" s="219"/>
      <c r="EFS105" s="219"/>
      <c r="EFT105" s="219"/>
      <c r="EFU105" s="219"/>
      <c r="EFV105" s="219"/>
      <c r="EFW105" s="219"/>
      <c r="EFX105" s="219"/>
      <c r="EFY105" s="219"/>
      <c r="EFZ105" s="219"/>
      <c r="EGA105" s="219"/>
      <c r="EGB105" s="219"/>
      <c r="EGC105" s="219"/>
      <c r="EGD105" s="219"/>
      <c r="EGE105" s="219"/>
      <c r="EGF105" s="219"/>
      <c r="EGG105" s="219"/>
      <c r="EGH105" s="219"/>
      <c r="EGI105" s="219"/>
      <c r="EGJ105" s="219"/>
      <c r="EGK105" s="219"/>
      <c r="EGL105" s="219"/>
      <c r="EGM105" s="219"/>
      <c r="EGN105" s="219"/>
      <c r="EGO105" s="219"/>
      <c r="EGP105" s="219"/>
      <c r="EGQ105" s="219"/>
      <c r="EGR105" s="219"/>
      <c r="EGS105" s="219"/>
      <c r="EGT105" s="219"/>
      <c r="EGU105" s="219"/>
      <c r="EGV105" s="219"/>
      <c r="EGW105" s="219"/>
      <c r="EGX105" s="219"/>
      <c r="EGY105" s="219"/>
      <c r="EGZ105" s="219"/>
      <c r="EHA105" s="219"/>
      <c r="EHB105" s="219"/>
      <c r="EHC105" s="219"/>
      <c r="EHD105" s="219"/>
      <c r="EHE105" s="219"/>
      <c r="EHF105" s="219"/>
      <c r="EHG105" s="219"/>
      <c r="EHH105" s="219"/>
      <c r="EHI105" s="219"/>
      <c r="EHJ105" s="219"/>
      <c r="EHK105" s="219"/>
      <c r="EHL105" s="219"/>
      <c r="EHM105" s="219"/>
      <c r="EHN105" s="219"/>
      <c r="EHO105" s="219"/>
      <c r="EHP105" s="219"/>
      <c r="EHQ105" s="219"/>
      <c r="EHR105" s="219"/>
      <c r="EHS105" s="219"/>
      <c r="EHT105" s="219"/>
      <c r="EHU105" s="219"/>
      <c r="EHV105" s="219"/>
      <c r="EHW105" s="219"/>
      <c r="EHX105" s="219"/>
      <c r="EHY105" s="219"/>
      <c r="EHZ105" s="219"/>
      <c r="EIA105" s="219"/>
      <c r="EIB105" s="219"/>
      <c r="EIC105" s="219"/>
      <c r="EID105" s="219"/>
      <c r="EIE105" s="219"/>
      <c r="EIF105" s="219"/>
      <c r="EIG105" s="219"/>
      <c r="EIH105" s="219"/>
      <c r="EII105" s="219"/>
      <c r="EIJ105" s="219"/>
      <c r="EIK105" s="219"/>
      <c r="EIL105" s="219"/>
      <c r="EIM105" s="219"/>
      <c r="EIN105" s="219"/>
      <c r="EIO105" s="219"/>
      <c r="EIP105" s="219"/>
      <c r="EIQ105" s="219"/>
      <c r="EIR105" s="219"/>
      <c r="EIS105" s="219"/>
      <c r="EIT105" s="219"/>
      <c r="EIU105" s="219"/>
      <c r="EIV105" s="219"/>
      <c r="EIW105" s="219"/>
      <c r="EIX105" s="219"/>
      <c r="EIY105" s="219"/>
      <c r="EIZ105" s="219"/>
      <c r="EJA105" s="219"/>
      <c r="EJB105" s="219"/>
      <c r="EJC105" s="219"/>
      <c r="EJD105" s="219"/>
      <c r="EJE105" s="219"/>
      <c r="EJF105" s="219"/>
      <c r="EJG105" s="219"/>
      <c r="EJH105" s="219"/>
      <c r="EJI105" s="219"/>
      <c r="EJJ105" s="219"/>
      <c r="EJK105" s="219"/>
      <c r="EJL105" s="219"/>
      <c r="EJM105" s="219"/>
      <c r="EJN105" s="219"/>
      <c r="EJO105" s="219"/>
      <c r="EJP105" s="219"/>
      <c r="EJQ105" s="219"/>
      <c r="EJR105" s="219"/>
      <c r="EJS105" s="219"/>
      <c r="EJT105" s="219"/>
      <c r="EJU105" s="219"/>
      <c r="EJV105" s="219"/>
      <c r="EJW105" s="219"/>
      <c r="EJX105" s="219"/>
      <c r="EJY105" s="219"/>
      <c r="EJZ105" s="219"/>
      <c r="EKA105" s="219"/>
      <c r="EKB105" s="219"/>
      <c r="EKC105" s="219"/>
      <c r="EKD105" s="219"/>
      <c r="EKE105" s="219"/>
      <c r="EKF105" s="219"/>
      <c r="EKG105" s="219"/>
      <c r="EKH105" s="219"/>
      <c r="EKI105" s="219"/>
      <c r="EKJ105" s="219"/>
      <c r="EKK105" s="219"/>
      <c r="EKL105" s="219"/>
      <c r="EKM105" s="219"/>
      <c r="EKN105" s="219"/>
      <c r="EKO105" s="219"/>
      <c r="EKP105" s="219"/>
      <c r="EKQ105" s="219"/>
      <c r="EKR105" s="219"/>
      <c r="EKS105" s="219"/>
      <c r="EKT105" s="219"/>
      <c r="EKU105" s="219"/>
      <c r="EKV105" s="219"/>
      <c r="EKW105" s="219"/>
      <c r="EKX105" s="219"/>
      <c r="EKY105" s="219"/>
      <c r="EKZ105" s="219"/>
      <c r="ELA105" s="219"/>
      <c r="ELB105" s="219"/>
      <c r="ELC105" s="219"/>
      <c r="ELD105" s="219"/>
      <c r="ELE105" s="219"/>
      <c r="ELF105" s="219"/>
      <c r="ELG105" s="219"/>
      <c r="ELH105" s="219"/>
      <c r="ELI105" s="219"/>
      <c r="ELJ105" s="219"/>
      <c r="ELK105" s="219"/>
      <c r="ELL105" s="219"/>
      <c r="ELM105" s="219"/>
      <c r="ELN105" s="219"/>
      <c r="ELO105" s="219"/>
      <c r="ELP105" s="219"/>
      <c r="ELQ105" s="219"/>
      <c r="ELR105" s="219"/>
      <c r="ELS105" s="219"/>
      <c r="ELT105" s="219"/>
      <c r="ELU105" s="219"/>
      <c r="ELV105" s="219"/>
      <c r="ELW105" s="219"/>
      <c r="ELX105" s="219"/>
      <c r="ELY105" s="219"/>
      <c r="ELZ105" s="219"/>
      <c r="EMA105" s="219"/>
      <c r="EMB105" s="219"/>
      <c r="EMC105" s="219"/>
      <c r="EMD105" s="219"/>
      <c r="EME105" s="219"/>
      <c r="EMF105" s="219"/>
      <c r="EMG105" s="219"/>
      <c r="EMH105" s="219"/>
      <c r="EMI105" s="219"/>
      <c r="EMJ105" s="219"/>
      <c r="EMK105" s="219"/>
      <c r="EML105" s="219"/>
      <c r="EMM105" s="219"/>
      <c r="EMN105" s="219"/>
      <c r="EMO105" s="219"/>
      <c r="EMP105" s="219"/>
      <c r="EMQ105" s="219"/>
      <c r="EMR105" s="219"/>
      <c r="EMS105" s="219"/>
      <c r="EMT105" s="219"/>
      <c r="EMU105" s="219"/>
      <c r="EMV105" s="219"/>
      <c r="EMW105" s="219"/>
      <c r="EMX105" s="219"/>
      <c r="EMY105" s="219"/>
      <c r="EMZ105" s="219"/>
      <c r="ENA105" s="219"/>
      <c r="ENB105" s="219"/>
      <c r="ENC105" s="219"/>
      <c r="END105" s="219"/>
      <c r="ENE105" s="219"/>
      <c r="ENF105" s="219"/>
      <c r="ENG105" s="219"/>
      <c r="ENH105" s="219"/>
      <c r="ENI105" s="219"/>
      <c r="ENJ105" s="219"/>
      <c r="ENK105" s="219"/>
      <c r="ENL105" s="219"/>
      <c r="ENM105" s="219"/>
      <c r="ENN105" s="219"/>
      <c r="ENO105" s="219"/>
      <c r="ENP105" s="219"/>
      <c r="ENQ105" s="219"/>
      <c r="ENR105" s="219"/>
      <c r="ENS105" s="219"/>
      <c r="ENT105" s="219"/>
      <c r="ENU105" s="219"/>
      <c r="ENV105" s="219"/>
      <c r="ENW105" s="219"/>
      <c r="ENX105" s="219"/>
      <c r="ENY105" s="219"/>
      <c r="ENZ105" s="219"/>
      <c r="EOA105" s="219"/>
      <c r="EOB105" s="219"/>
      <c r="EOC105" s="219"/>
      <c r="EOD105" s="219"/>
      <c r="EOE105" s="219"/>
      <c r="EOF105" s="219"/>
      <c r="EOG105" s="219"/>
      <c r="EOH105" s="219"/>
      <c r="EOI105" s="219"/>
      <c r="EOJ105" s="219"/>
      <c r="EOK105" s="219"/>
      <c r="EOL105" s="219"/>
      <c r="EOM105" s="219"/>
      <c r="EON105" s="219"/>
      <c r="EOO105" s="219"/>
      <c r="EOP105" s="219"/>
      <c r="EOQ105" s="219"/>
      <c r="EOR105" s="219"/>
      <c r="EOS105" s="219"/>
      <c r="EOT105" s="219"/>
      <c r="EOU105" s="219"/>
      <c r="EOV105" s="219"/>
      <c r="EOW105" s="219"/>
      <c r="EOX105" s="219"/>
      <c r="EOY105" s="219"/>
      <c r="EOZ105" s="219"/>
      <c r="EPA105" s="219"/>
      <c r="EPB105" s="219"/>
      <c r="EPC105" s="219"/>
      <c r="EPD105" s="219"/>
      <c r="EPE105" s="219"/>
      <c r="EPF105" s="219"/>
      <c r="EPG105" s="219"/>
      <c r="EPH105" s="219"/>
      <c r="EPI105" s="219"/>
      <c r="EPJ105" s="219"/>
      <c r="EPK105" s="219"/>
      <c r="EPL105" s="219"/>
      <c r="EPM105" s="219"/>
      <c r="EPN105" s="219"/>
      <c r="EPO105" s="219"/>
      <c r="EPP105" s="219"/>
      <c r="EPQ105" s="219"/>
      <c r="EPR105" s="219"/>
      <c r="EPS105" s="219"/>
      <c r="EPT105" s="219"/>
      <c r="EPU105" s="219"/>
      <c r="EPV105" s="219"/>
      <c r="EPW105" s="219"/>
      <c r="EPX105" s="219"/>
      <c r="EPY105" s="219"/>
      <c r="EPZ105" s="219"/>
      <c r="EQA105" s="219"/>
      <c r="EQB105" s="219"/>
      <c r="EQC105" s="219"/>
      <c r="EQD105" s="219"/>
      <c r="EQE105" s="219"/>
      <c r="EQF105" s="219"/>
      <c r="EQG105" s="219"/>
      <c r="EQH105" s="219"/>
      <c r="EQI105" s="219"/>
      <c r="EQJ105" s="219"/>
      <c r="EQK105" s="219"/>
      <c r="EQL105" s="219"/>
      <c r="EQM105" s="219"/>
      <c r="EQN105" s="219"/>
      <c r="EQO105" s="219"/>
      <c r="EQP105" s="219"/>
      <c r="EQQ105" s="219"/>
      <c r="EQR105" s="219"/>
      <c r="EQS105" s="219"/>
      <c r="EQT105" s="219"/>
      <c r="EQU105" s="219"/>
      <c r="EQV105" s="219"/>
      <c r="EQW105" s="219"/>
      <c r="EQX105" s="219"/>
      <c r="EQY105" s="219"/>
      <c r="EQZ105" s="219"/>
      <c r="ERA105" s="219"/>
      <c r="ERB105" s="219"/>
      <c r="ERC105" s="219"/>
      <c r="ERD105" s="219"/>
      <c r="ERE105" s="219"/>
      <c r="ERF105" s="219"/>
      <c r="ERG105" s="219"/>
      <c r="ERH105" s="219"/>
      <c r="ERI105" s="219"/>
      <c r="ERJ105" s="219"/>
      <c r="ERK105" s="219"/>
      <c r="ERL105" s="219"/>
      <c r="ERM105" s="219"/>
      <c r="ERN105" s="219"/>
      <c r="ERO105" s="219"/>
      <c r="ERP105" s="219"/>
      <c r="ERQ105" s="219"/>
      <c r="ERR105" s="219"/>
      <c r="ERS105" s="219"/>
      <c r="ERT105" s="219"/>
      <c r="ERU105" s="219"/>
      <c r="ERV105" s="219"/>
      <c r="ERW105" s="219"/>
      <c r="ERX105" s="219"/>
      <c r="ERY105" s="219"/>
      <c r="ERZ105" s="219"/>
      <c r="ESA105" s="219"/>
      <c r="ESB105" s="219"/>
      <c r="ESC105" s="219"/>
      <c r="ESD105" s="219"/>
      <c r="ESE105" s="219"/>
      <c r="ESF105" s="219"/>
      <c r="ESG105" s="219"/>
      <c r="ESH105" s="219"/>
      <c r="ESI105" s="219"/>
      <c r="ESJ105" s="219"/>
      <c r="ESK105" s="219"/>
      <c r="ESL105" s="219"/>
      <c r="ESM105" s="219"/>
      <c r="ESN105" s="219"/>
      <c r="ESO105" s="219"/>
      <c r="ESP105" s="219"/>
      <c r="ESQ105" s="219"/>
      <c r="ESR105" s="219"/>
      <c r="ESS105" s="219"/>
      <c r="EST105" s="219"/>
      <c r="ESU105" s="219"/>
      <c r="ESV105" s="219"/>
      <c r="ESW105" s="219"/>
      <c r="ESX105" s="219"/>
      <c r="ESY105" s="219"/>
      <c r="ESZ105" s="219"/>
      <c r="ETA105" s="219"/>
      <c r="ETB105" s="219"/>
      <c r="ETC105" s="219"/>
      <c r="ETD105" s="219"/>
      <c r="ETE105" s="219"/>
      <c r="ETF105" s="219"/>
      <c r="ETG105" s="219"/>
      <c r="ETH105" s="219"/>
      <c r="ETI105" s="219"/>
      <c r="ETJ105" s="219"/>
      <c r="ETK105" s="219"/>
      <c r="ETL105" s="219"/>
      <c r="ETM105" s="219"/>
      <c r="ETN105" s="219"/>
      <c r="ETO105" s="219"/>
      <c r="ETP105" s="219"/>
      <c r="ETQ105" s="219"/>
      <c r="ETR105" s="219"/>
      <c r="ETS105" s="219"/>
      <c r="ETT105" s="219"/>
      <c r="ETU105" s="219"/>
      <c r="ETV105" s="219"/>
      <c r="ETW105" s="219"/>
      <c r="ETX105" s="219"/>
      <c r="ETY105" s="219"/>
      <c r="ETZ105" s="219"/>
      <c r="EUA105" s="219"/>
      <c r="EUB105" s="219"/>
      <c r="EUC105" s="219"/>
      <c r="EUD105" s="219"/>
      <c r="EUE105" s="219"/>
      <c r="EUF105" s="219"/>
      <c r="EUG105" s="219"/>
      <c r="EUH105" s="219"/>
      <c r="EUI105" s="219"/>
      <c r="EUJ105" s="219"/>
      <c r="EUK105" s="219"/>
      <c r="EUL105" s="219"/>
      <c r="EUM105" s="219"/>
      <c r="EUN105" s="219"/>
      <c r="EUO105" s="219"/>
      <c r="EUP105" s="219"/>
      <c r="EUQ105" s="219"/>
      <c r="EUR105" s="219"/>
      <c r="EUS105" s="219"/>
      <c r="EUT105" s="219"/>
      <c r="EUU105" s="219"/>
      <c r="EUV105" s="219"/>
      <c r="EUW105" s="219"/>
      <c r="EUX105" s="219"/>
      <c r="EUY105" s="219"/>
      <c r="EUZ105" s="219"/>
      <c r="EVA105" s="219"/>
      <c r="EVB105" s="219"/>
      <c r="EVC105" s="219"/>
      <c r="EVD105" s="219"/>
      <c r="EVE105" s="219"/>
      <c r="EVF105" s="219"/>
      <c r="EVG105" s="219"/>
      <c r="EVH105" s="219"/>
      <c r="EVI105" s="219"/>
      <c r="EVJ105" s="219"/>
      <c r="EVK105" s="219"/>
      <c r="EVL105" s="219"/>
      <c r="EVM105" s="219"/>
      <c r="EVN105" s="219"/>
      <c r="EVO105" s="219"/>
      <c r="EVP105" s="219"/>
      <c r="EVQ105" s="219"/>
      <c r="EVR105" s="219"/>
      <c r="EVS105" s="219"/>
      <c r="EVT105" s="219"/>
      <c r="EVU105" s="219"/>
      <c r="EVV105" s="219"/>
      <c r="EVW105" s="219"/>
      <c r="EVX105" s="219"/>
      <c r="EVY105" s="219"/>
      <c r="EVZ105" s="219"/>
      <c r="EWA105" s="219"/>
      <c r="EWB105" s="219"/>
      <c r="EWC105" s="219"/>
      <c r="EWD105" s="219"/>
      <c r="EWE105" s="219"/>
      <c r="EWF105" s="219"/>
      <c r="EWG105" s="219"/>
      <c r="EWH105" s="219"/>
      <c r="EWI105" s="219"/>
      <c r="EWJ105" s="219"/>
      <c r="EWK105" s="219"/>
      <c r="EWL105" s="219"/>
      <c r="EWM105" s="219"/>
      <c r="EWN105" s="219"/>
      <c r="EWO105" s="219"/>
      <c r="EWP105" s="219"/>
      <c r="EWQ105" s="219"/>
      <c r="EWR105" s="219"/>
      <c r="EWS105" s="219"/>
      <c r="EWT105" s="219"/>
      <c r="EWU105" s="219"/>
      <c r="EWV105" s="219"/>
      <c r="EWW105" s="219"/>
      <c r="EWX105" s="219"/>
      <c r="EWY105" s="219"/>
      <c r="EWZ105" s="219"/>
      <c r="EXA105" s="219"/>
      <c r="EXB105" s="219"/>
      <c r="EXC105" s="219"/>
      <c r="EXD105" s="219"/>
      <c r="EXE105" s="219"/>
      <c r="EXF105" s="219"/>
      <c r="EXG105" s="219"/>
      <c r="EXH105" s="219"/>
      <c r="EXI105" s="219"/>
      <c r="EXJ105" s="219"/>
      <c r="EXK105" s="219"/>
      <c r="EXL105" s="219"/>
      <c r="EXM105" s="219"/>
      <c r="EXN105" s="219"/>
      <c r="EXO105" s="219"/>
      <c r="EXP105" s="219"/>
      <c r="EXQ105" s="219"/>
      <c r="EXR105" s="219"/>
      <c r="EXS105" s="219"/>
      <c r="EXT105" s="219"/>
      <c r="EXU105" s="219"/>
      <c r="EXV105" s="219"/>
      <c r="EXW105" s="219"/>
      <c r="EXX105" s="219"/>
      <c r="EXY105" s="219"/>
      <c r="EXZ105" s="219"/>
      <c r="EYA105" s="219"/>
      <c r="EYB105" s="219"/>
      <c r="EYC105" s="219"/>
      <c r="EYD105" s="219"/>
      <c r="EYE105" s="219"/>
      <c r="EYF105" s="219"/>
      <c r="EYG105" s="219"/>
      <c r="EYH105" s="219"/>
      <c r="EYI105" s="219"/>
      <c r="EYJ105" s="219"/>
      <c r="EYK105" s="219"/>
      <c r="EYL105" s="219"/>
      <c r="EYM105" s="219"/>
      <c r="EYN105" s="219"/>
      <c r="EYO105" s="219"/>
      <c r="EYP105" s="219"/>
      <c r="EYQ105" s="219"/>
      <c r="EYR105" s="219"/>
      <c r="EYS105" s="219"/>
      <c r="EYT105" s="219"/>
      <c r="EYU105" s="219"/>
      <c r="EYV105" s="219"/>
      <c r="EYW105" s="219"/>
      <c r="EYX105" s="219"/>
      <c r="EYY105" s="219"/>
      <c r="EYZ105" s="219"/>
      <c r="EZA105" s="219"/>
      <c r="EZB105" s="219"/>
      <c r="EZC105" s="219"/>
      <c r="EZD105" s="219"/>
      <c r="EZE105" s="219"/>
      <c r="EZF105" s="219"/>
      <c r="EZG105" s="219"/>
      <c r="EZH105" s="219"/>
      <c r="EZI105" s="219"/>
      <c r="EZJ105" s="219"/>
      <c r="EZK105" s="219"/>
      <c r="EZL105" s="219"/>
      <c r="EZM105" s="219"/>
      <c r="EZN105" s="219"/>
      <c r="EZO105" s="219"/>
      <c r="EZP105" s="219"/>
      <c r="EZQ105" s="219"/>
      <c r="EZR105" s="219"/>
      <c r="EZS105" s="219"/>
      <c r="EZT105" s="219"/>
      <c r="EZU105" s="219"/>
      <c r="EZV105" s="219"/>
      <c r="EZW105" s="219"/>
      <c r="EZX105" s="219"/>
      <c r="EZY105" s="219"/>
      <c r="EZZ105" s="219"/>
      <c r="FAA105" s="219"/>
      <c r="FAB105" s="219"/>
      <c r="FAC105" s="219"/>
      <c r="FAD105" s="219"/>
      <c r="FAE105" s="219"/>
      <c r="FAF105" s="219"/>
      <c r="FAG105" s="219"/>
      <c r="FAH105" s="219"/>
      <c r="FAI105" s="219"/>
      <c r="FAJ105" s="219"/>
      <c r="FAK105" s="219"/>
      <c r="FAL105" s="219"/>
      <c r="FAM105" s="219"/>
      <c r="FAN105" s="219"/>
      <c r="FAO105" s="219"/>
      <c r="FAP105" s="219"/>
      <c r="FAQ105" s="219"/>
      <c r="FAR105" s="219"/>
      <c r="FAS105" s="219"/>
      <c r="FAT105" s="219"/>
      <c r="FAU105" s="219"/>
      <c r="FAV105" s="219"/>
      <c r="FAW105" s="219"/>
      <c r="FAX105" s="219"/>
      <c r="FAY105" s="219"/>
      <c r="FAZ105" s="219"/>
      <c r="FBA105" s="219"/>
      <c r="FBB105" s="219"/>
      <c r="FBC105" s="219"/>
      <c r="FBD105" s="219"/>
      <c r="FBE105" s="219"/>
      <c r="FBF105" s="219"/>
      <c r="FBG105" s="219"/>
      <c r="FBH105" s="219"/>
      <c r="FBI105" s="219"/>
      <c r="FBJ105" s="219"/>
      <c r="FBK105" s="219"/>
      <c r="FBL105" s="219"/>
      <c r="FBM105" s="219"/>
      <c r="FBN105" s="219"/>
      <c r="FBO105" s="219"/>
      <c r="FBP105" s="219"/>
      <c r="FBQ105" s="219"/>
      <c r="FBR105" s="219"/>
      <c r="FBS105" s="219"/>
      <c r="FBT105" s="219"/>
      <c r="FBU105" s="219"/>
      <c r="FBV105" s="219"/>
      <c r="FBW105" s="219"/>
      <c r="FBX105" s="219"/>
      <c r="FBY105" s="219"/>
      <c r="FBZ105" s="219"/>
      <c r="FCA105" s="219"/>
      <c r="FCB105" s="219"/>
      <c r="FCC105" s="219"/>
      <c r="FCD105" s="219"/>
      <c r="FCE105" s="219"/>
      <c r="FCF105" s="219"/>
      <c r="FCG105" s="219"/>
      <c r="FCH105" s="219"/>
      <c r="FCI105" s="219"/>
      <c r="FCJ105" s="219"/>
      <c r="FCK105" s="219"/>
      <c r="FCL105" s="219"/>
      <c r="FCM105" s="219"/>
      <c r="FCN105" s="219"/>
      <c r="FCO105" s="219"/>
      <c r="FCP105" s="219"/>
      <c r="FCQ105" s="219"/>
      <c r="FCR105" s="219"/>
      <c r="FCS105" s="219"/>
      <c r="FCT105" s="219"/>
      <c r="FCU105" s="219"/>
      <c r="FCV105" s="219"/>
      <c r="FCW105" s="219"/>
      <c r="FCX105" s="219"/>
      <c r="FCY105" s="219"/>
      <c r="FCZ105" s="219"/>
      <c r="FDA105" s="219"/>
      <c r="FDB105" s="219"/>
      <c r="FDC105" s="219"/>
      <c r="FDD105" s="219"/>
      <c r="FDE105" s="219"/>
      <c r="FDF105" s="219"/>
      <c r="FDG105" s="219"/>
      <c r="FDH105" s="219"/>
      <c r="FDI105" s="219"/>
      <c r="FDJ105" s="219"/>
      <c r="FDK105" s="219"/>
      <c r="FDL105" s="219"/>
      <c r="FDM105" s="219"/>
      <c r="FDN105" s="219"/>
      <c r="FDO105" s="219"/>
      <c r="FDP105" s="219"/>
      <c r="FDQ105" s="219"/>
      <c r="FDR105" s="219"/>
      <c r="FDS105" s="219"/>
      <c r="FDT105" s="219"/>
      <c r="FDU105" s="219"/>
      <c r="FDV105" s="219"/>
      <c r="FDW105" s="219"/>
      <c r="FDX105" s="219"/>
      <c r="FDY105" s="219"/>
      <c r="FDZ105" s="219"/>
      <c r="FEA105" s="219"/>
      <c r="FEB105" s="219"/>
      <c r="FEC105" s="219"/>
      <c r="FED105" s="219"/>
      <c r="FEE105" s="219"/>
      <c r="FEF105" s="219"/>
      <c r="FEG105" s="219"/>
      <c r="FEH105" s="219"/>
      <c r="FEI105" s="219"/>
      <c r="FEJ105" s="219"/>
      <c r="FEK105" s="219"/>
      <c r="FEL105" s="219"/>
      <c r="FEM105" s="219"/>
      <c r="FEN105" s="219"/>
      <c r="FEO105" s="219"/>
      <c r="FEP105" s="219"/>
      <c r="FEQ105" s="219"/>
      <c r="FER105" s="219"/>
      <c r="FES105" s="219"/>
      <c r="FET105" s="219"/>
      <c r="FEU105" s="219"/>
      <c r="FEV105" s="219"/>
      <c r="FEW105" s="219"/>
      <c r="FEX105" s="219"/>
      <c r="FEY105" s="219"/>
      <c r="FEZ105" s="219"/>
      <c r="FFA105" s="219"/>
      <c r="FFB105" s="219"/>
      <c r="FFC105" s="219"/>
      <c r="FFD105" s="219"/>
      <c r="FFE105" s="219"/>
      <c r="FFF105" s="219"/>
      <c r="FFG105" s="219"/>
      <c r="FFH105" s="219"/>
      <c r="FFI105" s="219"/>
      <c r="FFJ105" s="219"/>
      <c r="FFK105" s="219"/>
      <c r="FFL105" s="219"/>
      <c r="FFM105" s="219"/>
      <c r="FFN105" s="219"/>
      <c r="FFO105" s="219"/>
      <c r="FFP105" s="219"/>
      <c r="FFQ105" s="219"/>
      <c r="FFR105" s="219"/>
      <c r="FFS105" s="219"/>
      <c r="FFT105" s="219"/>
      <c r="FFU105" s="219"/>
      <c r="FFV105" s="219"/>
      <c r="FFW105" s="219"/>
      <c r="FFX105" s="219"/>
      <c r="FFY105" s="219"/>
      <c r="FFZ105" s="219"/>
      <c r="FGA105" s="219"/>
      <c r="FGB105" s="219"/>
      <c r="FGC105" s="219"/>
      <c r="FGD105" s="219"/>
      <c r="FGE105" s="219"/>
      <c r="FGF105" s="219"/>
      <c r="FGG105" s="219"/>
      <c r="FGH105" s="219"/>
      <c r="FGI105" s="219"/>
      <c r="FGJ105" s="219"/>
      <c r="FGK105" s="219"/>
      <c r="FGL105" s="219"/>
      <c r="FGM105" s="219"/>
      <c r="FGN105" s="219"/>
      <c r="FGO105" s="219"/>
      <c r="FGP105" s="219"/>
      <c r="FGQ105" s="219"/>
      <c r="FGR105" s="219"/>
      <c r="FGS105" s="219"/>
      <c r="FGT105" s="219"/>
      <c r="FGU105" s="219"/>
      <c r="FGV105" s="219"/>
      <c r="FGW105" s="219"/>
      <c r="FGX105" s="219"/>
      <c r="FGY105" s="219"/>
      <c r="FGZ105" s="219"/>
      <c r="FHA105" s="219"/>
      <c r="FHB105" s="219"/>
      <c r="FHC105" s="219"/>
      <c r="FHD105" s="219"/>
      <c r="FHE105" s="219"/>
      <c r="FHF105" s="219"/>
      <c r="FHG105" s="219"/>
      <c r="FHH105" s="219"/>
      <c r="FHI105" s="219"/>
      <c r="FHJ105" s="219"/>
      <c r="FHK105" s="219"/>
      <c r="FHL105" s="219"/>
      <c r="FHM105" s="219"/>
      <c r="FHN105" s="219"/>
      <c r="FHO105" s="219"/>
      <c r="FHP105" s="219"/>
      <c r="FHQ105" s="219"/>
      <c r="FHR105" s="219"/>
      <c r="FHS105" s="219"/>
      <c r="FHT105" s="219"/>
      <c r="FHU105" s="219"/>
      <c r="FHV105" s="219"/>
      <c r="FHW105" s="219"/>
      <c r="FHX105" s="219"/>
      <c r="FHY105" s="219"/>
      <c r="FHZ105" s="219"/>
      <c r="FIA105" s="219"/>
      <c r="FIB105" s="219"/>
      <c r="FIC105" s="219"/>
      <c r="FID105" s="219"/>
      <c r="FIE105" s="219"/>
      <c r="FIF105" s="219"/>
      <c r="FIG105" s="219"/>
      <c r="FIH105" s="219"/>
      <c r="FII105" s="219"/>
      <c r="FIJ105" s="219"/>
      <c r="FIK105" s="219"/>
      <c r="FIL105" s="219"/>
      <c r="FIM105" s="219"/>
      <c r="FIN105" s="219"/>
      <c r="FIO105" s="219"/>
      <c r="FIP105" s="219"/>
      <c r="FIQ105" s="219"/>
      <c r="FIR105" s="219"/>
      <c r="FIS105" s="219"/>
      <c r="FIT105" s="219"/>
      <c r="FIU105" s="219"/>
      <c r="FIV105" s="219"/>
      <c r="FIW105" s="219"/>
      <c r="FIX105" s="219"/>
      <c r="FIY105" s="219"/>
      <c r="FIZ105" s="219"/>
      <c r="FJA105" s="219"/>
      <c r="FJB105" s="219"/>
      <c r="FJC105" s="219"/>
      <c r="FJD105" s="219"/>
      <c r="FJE105" s="219"/>
      <c r="FJF105" s="219"/>
      <c r="FJG105" s="219"/>
      <c r="FJH105" s="219"/>
      <c r="FJI105" s="219"/>
      <c r="FJJ105" s="219"/>
      <c r="FJK105" s="219"/>
      <c r="FJL105" s="219"/>
      <c r="FJM105" s="219"/>
      <c r="FJN105" s="219"/>
      <c r="FJO105" s="219"/>
      <c r="FJP105" s="219"/>
      <c r="FJQ105" s="219"/>
      <c r="FJR105" s="219"/>
      <c r="FJS105" s="219"/>
      <c r="FJT105" s="219"/>
      <c r="FJU105" s="219"/>
      <c r="FJV105" s="219"/>
      <c r="FJW105" s="219"/>
      <c r="FJX105" s="219"/>
      <c r="FJY105" s="219"/>
      <c r="FJZ105" s="219"/>
      <c r="FKA105" s="219"/>
      <c r="FKB105" s="219"/>
      <c r="FKC105" s="219"/>
      <c r="FKD105" s="219"/>
      <c r="FKE105" s="219"/>
      <c r="FKF105" s="219"/>
      <c r="FKG105" s="219"/>
      <c r="FKH105" s="219"/>
      <c r="FKI105" s="219"/>
      <c r="FKJ105" s="219"/>
      <c r="FKK105" s="219"/>
      <c r="FKL105" s="219"/>
      <c r="FKM105" s="219"/>
      <c r="FKN105" s="219"/>
      <c r="FKO105" s="219"/>
      <c r="FKP105" s="219"/>
      <c r="FKQ105" s="219"/>
      <c r="FKR105" s="219"/>
      <c r="FKS105" s="219"/>
      <c r="FKT105" s="219"/>
      <c r="FKU105" s="219"/>
      <c r="FKV105" s="219"/>
      <c r="FKW105" s="219"/>
      <c r="FKX105" s="219"/>
      <c r="FKY105" s="219"/>
      <c r="FKZ105" s="219"/>
      <c r="FLA105" s="219"/>
      <c r="FLB105" s="219"/>
      <c r="FLC105" s="219"/>
      <c r="FLD105" s="219"/>
      <c r="FLE105" s="219"/>
      <c r="FLF105" s="219"/>
      <c r="FLG105" s="219"/>
      <c r="FLH105" s="219"/>
      <c r="FLI105" s="219"/>
      <c r="FLJ105" s="219"/>
      <c r="FLK105" s="219"/>
      <c r="FLL105" s="219"/>
      <c r="FLM105" s="219"/>
      <c r="FLN105" s="219"/>
      <c r="FLO105" s="219"/>
      <c r="FLP105" s="219"/>
      <c r="FLQ105" s="219"/>
      <c r="FLR105" s="219"/>
      <c r="FLS105" s="219"/>
      <c r="FLT105" s="219"/>
      <c r="FLU105" s="219"/>
      <c r="FLV105" s="219"/>
      <c r="FLW105" s="219"/>
      <c r="FLX105" s="219"/>
      <c r="FLY105" s="219"/>
      <c r="FLZ105" s="219"/>
      <c r="FMA105" s="219"/>
      <c r="FMB105" s="219"/>
      <c r="FMC105" s="219"/>
      <c r="FMD105" s="219"/>
      <c r="FME105" s="219"/>
      <c r="FMF105" s="219"/>
      <c r="FMG105" s="219"/>
      <c r="FMH105" s="219"/>
      <c r="FMI105" s="219"/>
      <c r="FMJ105" s="219"/>
      <c r="FMK105" s="219"/>
      <c r="FML105" s="219"/>
      <c r="FMM105" s="219"/>
      <c r="FMN105" s="219"/>
      <c r="FMO105" s="219"/>
      <c r="FMP105" s="219"/>
      <c r="FMQ105" s="219"/>
      <c r="FMR105" s="219"/>
      <c r="FMS105" s="219"/>
      <c r="FMT105" s="219"/>
      <c r="FMU105" s="219"/>
      <c r="FMV105" s="219"/>
      <c r="FMW105" s="219"/>
      <c r="FMX105" s="219"/>
      <c r="FMY105" s="219"/>
      <c r="FMZ105" s="219"/>
      <c r="FNA105" s="219"/>
      <c r="FNB105" s="219"/>
      <c r="FNC105" s="219"/>
      <c r="FND105" s="219"/>
      <c r="FNE105" s="219"/>
      <c r="FNF105" s="219"/>
      <c r="FNG105" s="219"/>
      <c r="FNH105" s="219"/>
      <c r="FNI105" s="219"/>
      <c r="FNJ105" s="219"/>
      <c r="FNK105" s="219"/>
      <c r="FNL105" s="219"/>
      <c r="FNM105" s="219"/>
      <c r="FNN105" s="219"/>
      <c r="FNO105" s="219"/>
      <c r="FNP105" s="219"/>
      <c r="FNQ105" s="219"/>
      <c r="FNR105" s="219"/>
      <c r="FNS105" s="219"/>
      <c r="FNT105" s="219"/>
      <c r="FNU105" s="219"/>
      <c r="FNV105" s="219"/>
      <c r="FNW105" s="219"/>
      <c r="FNX105" s="219"/>
      <c r="FNY105" s="219"/>
      <c r="FNZ105" s="219"/>
      <c r="FOA105" s="219"/>
      <c r="FOB105" s="219"/>
      <c r="FOC105" s="219"/>
      <c r="FOD105" s="219"/>
      <c r="FOE105" s="219"/>
      <c r="FOF105" s="219"/>
      <c r="FOG105" s="219"/>
      <c r="FOH105" s="219"/>
      <c r="FOI105" s="219"/>
      <c r="FOJ105" s="219"/>
      <c r="FOK105" s="219"/>
      <c r="FOL105" s="219"/>
      <c r="FOM105" s="219"/>
      <c r="FON105" s="219"/>
      <c r="FOO105" s="219"/>
      <c r="FOP105" s="219"/>
      <c r="FOQ105" s="219"/>
      <c r="FOR105" s="219"/>
      <c r="FOS105" s="219"/>
      <c r="FOT105" s="219"/>
      <c r="FOU105" s="219"/>
      <c r="FOV105" s="219"/>
      <c r="FOW105" s="219"/>
      <c r="FOX105" s="219"/>
      <c r="FOY105" s="219"/>
      <c r="FOZ105" s="219"/>
      <c r="FPA105" s="219"/>
      <c r="FPB105" s="219"/>
      <c r="FPC105" s="219"/>
      <c r="FPD105" s="219"/>
      <c r="FPE105" s="219"/>
      <c r="FPF105" s="219"/>
      <c r="FPG105" s="219"/>
      <c r="FPH105" s="219"/>
      <c r="FPI105" s="219"/>
      <c r="FPJ105" s="219"/>
      <c r="FPK105" s="219"/>
      <c r="FPL105" s="219"/>
      <c r="FPM105" s="219"/>
      <c r="FPN105" s="219"/>
      <c r="FPO105" s="219"/>
      <c r="FPP105" s="219"/>
      <c r="FPQ105" s="219"/>
      <c r="FPR105" s="219"/>
      <c r="FPS105" s="219"/>
      <c r="FPT105" s="219"/>
      <c r="FPU105" s="219"/>
      <c r="FPV105" s="219"/>
      <c r="FPW105" s="219"/>
      <c r="FPX105" s="219"/>
      <c r="FPY105" s="219"/>
      <c r="FPZ105" s="219"/>
      <c r="FQA105" s="219"/>
      <c r="FQB105" s="219"/>
      <c r="FQC105" s="219"/>
      <c r="FQD105" s="219"/>
      <c r="FQE105" s="219"/>
      <c r="FQF105" s="219"/>
      <c r="FQG105" s="219"/>
      <c r="FQH105" s="219"/>
      <c r="FQI105" s="219"/>
      <c r="FQJ105" s="219"/>
      <c r="FQK105" s="219"/>
      <c r="FQL105" s="219"/>
      <c r="FQM105" s="219"/>
      <c r="FQN105" s="219"/>
      <c r="FQO105" s="219"/>
      <c r="FQP105" s="219"/>
      <c r="FQQ105" s="219"/>
      <c r="FQR105" s="219"/>
      <c r="FQS105" s="219"/>
      <c r="FQT105" s="219"/>
      <c r="FQU105" s="219"/>
      <c r="FQV105" s="219"/>
      <c r="FQW105" s="219"/>
      <c r="FQX105" s="219"/>
      <c r="FQY105" s="219"/>
      <c r="FQZ105" s="219"/>
      <c r="FRA105" s="219"/>
      <c r="FRB105" s="219"/>
      <c r="FRC105" s="219"/>
      <c r="FRD105" s="219"/>
      <c r="FRE105" s="219"/>
      <c r="FRF105" s="219"/>
      <c r="FRG105" s="219"/>
      <c r="FRH105" s="219"/>
      <c r="FRI105" s="219"/>
      <c r="FRJ105" s="219"/>
      <c r="FRK105" s="219"/>
      <c r="FRL105" s="219"/>
      <c r="FRM105" s="219"/>
      <c r="FRN105" s="219"/>
      <c r="FRO105" s="219"/>
      <c r="FRP105" s="219"/>
      <c r="FRQ105" s="219"/>
      <c r="FRR105" s="219"/>
      <c r="FRS105" s="219"/>
      <c r="FRT105" s="219"/>
      <c r="FRU105" s="219"/>
      <c r="FRV105" s="219"/>
      <c r="FRW105" s="219"/>
      <c r="FRX105" s="219"/>
      <c r="FRY105" s="219"/>
      <c r="FRZ105" s="219"/>
      <c r="FSA105" s="219"/>
      <c r="FSB105" s="219"/>
      <c r="FSC105" s="219"/>
      <c r="FSD105" s="219"/>
      <c r="FSE105" s="219"/>
      <c r="FSF105" s="219"/>
      <c r="FSG105" s="219"/>
      <c r="FSH105" s="219"/>
      <c r="FSI105" s="219"/>
      <c r="FSJ105" s="219"/>
      <c r="FSK105" s="219"/>
      <c r="FSL105" s="219"/>
      <c r="FSM105" s="219"/>
      <c r="FSN105" s="219"/>
      <c r="FSO105" s="219"/>
      <c r="FSP105" s="219"/>
      <c r="FSQ105" s="219"/>
      <c r="FSR105" s="219"/>
      <c r="FSS105" s="219"/>
      <c r="FST105" s="219"/>
      <c r="FSU105" s="219"/>
      <c r="FSV105" s="219"/>
      <c r="FSW105" s="219"/>
      <c r="FSX105" s="219"/>
      <c r="FSY105" s="219"/>
      <c r="FSZ105" s="219"/>
      <c r="FTA105" s="219"/>
      <c r="FTB105" s="219"/>
      <c r="FTC105" s="219"/>
      <c r="FTD105" s="219"/>
      <c r="FTE105" s="219"/>
      <c r="FTF105" s="219"/>
      <c r="FTG105" s="219"/>
      <c r="FTH105" s="219"/>
      <c r="FTI105" s="219"/>
      <c r="FTJ105" s="219"/>
      <c r="FTK105" s="219"/>
      <c r="FTL105" s="219"/>
      <c r="FTM105" s="219"/>
      <c r="FTN105" s="219"/>
      <c r="FTO105" s="219"/>
      <c r="FTP105" s="219"/>
      <c r="FTQ105" s="219"/>
      <c r="FTR105" s="219"/>
      <c r="FTS105" s="219"/>
      <c r="FTT105" s="219"/>
      <c r="FTU105" s="219"/>
      <c r="FTV105" s="219"/>
      <c r="FTW105" s="219"/>
      <c r="FTX105" s="219"/>
      <c r="FTY105" s="219"/>
      <c r="FTZ105" s="219"/>
      <c r="FUA105" s="219"/>
      <c r="FUB105" s="219"/>
      <c r="FUC105" s="219"/>
      <c r="FUD105" s="219"/>
      <c r="FUE105" s="219"/>
      <c r="FUF105" s="219"/>
      <c r="FUG105" s="219"/>
      <c r="FUH105" s="219"/>
      <c r="FUI105" s="219"/>
      <c r="FUJ105" s="219"/>
      <c r="FUK105" s="219"/>
      <c r="FUL105" s="219"/>
      <c r="FUM105" s="219"/>
      <c r="FUN105" s="219"/>
      <c r="FUO105" s="219"/>
      <c r="FUP105" s="219"/>
      <c r="FUQ105" s="219"/>
      <c r="FUR105" s="219"/>
      <c r="FUS105" s="219"/>
      <c r="FUT105" s="219"/>
      <c r="FUU105" s="219"/>
      <c r="FUV105" s="219"/>
      <c r="FUW105" s="219"/>
      <c r="FUX105" s="219"/>
      <c r="FUY105" s="219"/>
      <c r="FUZ105" s="219"/>
      <c r="FVA105" s="219"/>
      <c r="FVB105" s="219"/>
      <c r="FVC105" s="219"/>
      <c r="FVD105" s="219"/>
      <c r="FVE105" s="219"/>
      <c r="FVF105" s="219"/>
      <c r="FVG105" s="219"/>
      <c r="FVH105" s="219"/>
      <c r="FVI105" s="219"/>
      <c r="FVJ105" s="219"/>
      <c r="FVK105" s="219"/>
      <c r="FVL105" s="219"/>
      <c r="FVM105" s="219"/>
      <c r="FVN105" s="219"/>
      <c r="FVO105" s="219"/>
      <c r="FVP105" s="219"/>
      <c r="FVQ105" s="219"/>
      <c r="FVR105" s="219"/>
      <c r="FVS105" s="219"/>
      <c r="FVT105" s="219"/>
      <c r="FVU105" s="219"/>
      <c r="FVV105" s="219"/>
      <c r="FVW105" s="219"/>
      <c r="FVX105" s="219"/>
      <c r="FVY105" s="219"/>
      <c r="FVZ105" s="219"/>
      <c r="FWA105" s="219"/>
      <c r="FWB105" s="219"/>
      <c r="FWC105" s="219"/>
      <c r="FWD105" s="219"/>
      <c r="FWE105" s="219"/>
      <c r="FWF105" s="219"/>
      <c r="FWG105" s="219"/>
      <c r="FWH105" s="219"/>
      <c r="FWI105" s="219"/>
      <c r="FWJ105" s="219"/>
      <c r="FWK105" s="219"/>
      <c r="FWL105" s="219"/>
      <c r="FWM105" s="219"/>
      <c r="FWN105" s="219"/>
      <c r="FWO105" s="219"/>
      <c r="FWP105" s="219"/>
      <c r="FWQ105" s="219"/>
      <c r="FWR105" s="219"/>
      <c r="FWS105" s="219"/>
      <c r="FWT105" s="219"/>
      <c r="FWU105" s="219"/>
      <c r="FWV105" s="219"/>
      <c r="FWW105" s="219"/>
      <c r="FWX105" s="219"/>
      <c r="FWY105" s="219"/>
      <c r="FWZ105" s="219"/>
      <c r="FXA105" s="219"/>
      <c r="FXB105" s="219"/>
      <c r="FXC105" s="219"/>
      <c r="FXD105" s="219"/>
      <c r="FXE105" s="219"/>
      <c r="FXF105" s="219"/>
      <c r="FXG105" s="219"/>
      <c r="FXH105" s="219"/>
      <c r="FXI105" s="219"/>
      <c r="FXJ105" s="219"/>
      <c r="FXK105" s="219"/>
      <c r="FXL105" s="219"/>
      <c r="FXM105" s="219"/>
      <c r="FXN105" s="219"/>
      <c r="FXO105" s="219"/>
      <c r="FXP105" s="219"/>
      <c r="FXQ105" s="219"/>
      <c r="FXR105" s="219"/>
      <c r="FXS105" s="219"/>
      <c r="FXT105" s="219"/>
      <c r="FXU105" s="219"/>
      <c r="FXV105" s="219"/>
      <c r="FXW105" s="219"/>
      <c r="FXX105" s="219"/>
      <c r="FXY105" s="219"/>
      <c r="FXZ105" s="219"/>
      <c r="FYA105" s="219"/>
      <c r="FYB105" s="219"/>
      <c r="FYC105" s="219"/>
      <c r="FYD105" s="219"/>
      <c r="FYE105" s="219"/>
      <c r="FYF105" s="219"/>
      <c r="FYG105" s="219"/>
      <c r="FYH105" s="219"/>
      <c r="FYI105" s="219"/>
      <c r="FYJ105" s="219"/>
      <c r="FYK105" s="219"/>
      <c r="FYL105" s="219"/>
      <c r="FYM105" s="219"/>
      <c r="FYN105" s="219"/>
      <c r="FYO105" s="219"/>
      <c r="FYP105" s="219"/>
      <c r="FYQ105" s="219"/>
      <c r="FYR105" s="219"/>
      <c r="FYS105" s="219"/>
      <c r="FYT105" s="219"/>
      <c r="FYU105" s="219"/>
      <c r="FYV105" s="219"/>
      <c r="FYW105" s="219"/>
      <c r="FYX105" s="219"/>
      <c r="FYY105" s="219"/>
      <c r="FYZ105" s="219"/>
      <c r="FZA105" s="219"/>
      <c r="FZB105" s="219"/>
      <c r="FZC105" s="219"/>
      <c r="FZD105" s="219"/>
      <c r="FZE105" s="219"/>
      <c r="FZF105" s="219"/>
      <c r="FZG105" s="219"/>
      <c r="FZH105" s="219"/>
      <c r="FZI105" s="219"/>
      <c r="FZJ105" s="219"/>
      <c r="FZK105" s="219"/>
      <c r="FZL105" s="219"/>
      <c r="FZM105" s="219"/>
      <c r="FZN105" s="219"/>
      <c r="FZO105" s="219"/>
      <c r="FZP105" s="219"/>
      <c r="FZQ105" s="219"/>
      <c r="FZR105" s="219"/>
      <c r="FZS105" s="219"/>
      <c r="FZT105" s="219"/>
      <c r="FZU105" s="219"/>
      <c r="FZV105" s="219"/>
      <c r="FZW105" s="219"/>
      <c r="FZX105" s="219"/>
      <c r="FZY105" s="219"/>
      <c r="FZZ105" s="219"/>
      <c r="GAA105" s="219"/>
      <c r="GAB105" s="219"/>
      <c r="GAC105" s="219"/>
      <c r="GAD105" s="219"/>
      <c r="GAE105" s="219"/>
      <c r="GAF105" s="219"/>
      <c r="GAG105" s="219"/>
      <c r="GAH105" s="219"/>
      <c r="GAI105" s="219"/>
      <c r="GAJ105" s="219"/>
      <c r="GAK105" s="219"/>
      <c r="GAL105" s="219"/>
      <c r="GAM105" s="219"/>
      <c r="GAN105" s="219"/>
      <c r="GAO105" s="219"/>
      <c r="GAP105" s="219"/>
      <c r="GAQ105" s="219"/>
      <c r="GAR105" s="219"/>
      <c r="GAS105" s="219"/>
      <c r="GAT105" s="219"/>
      <c r="GAU105" s="219"/>
      <c r="GAV105" s="219"/>
      <c r="GAW105" s="219"/>
      <c r="GAX105" s="219"/>
      <c r="GAY105" s="219"/>
      <c r="GAZ105" s="219"/>
      <c r="GBA105" s="219"/>
      <c r="GBB105" s="219"/>
      <c r="GBC105" s="219"/>
      <c r="GBD105" s="219"/>
      <c r="GBE105" s="219"/>
      <c r="GBF105" s="219"/>
      <c r="GBG105" s="219"/>
      <c r="GBH105" s="219"/>
      <c r="GBI105" s="219"/>
      <c r="GBJ105" s="219"/>
      <c r="GBK105" s="219"/>
      <c r="GBL105" s="219"/>
      <c r="GBM105" s="219"/>
      <c r="GBN105" s="219"/>
      <c r="GBO105" s="219"/>
      <c r="GBP105" s="219"/>
      <c r="GBQ105" s="219"/>
      <c r="GBR105" s="219"/>
      <c r="GBS105" s="219"/>
      <c r="GBT105" s="219"/>
      <c r="GBU105" s="219"/>
      <c r="GBV105" s="219"/>
      <c r="GBW105" s="219"/>
      <c r="GBX105" s="219"/>
      <c r="GBY105" s="219"/>
      <c r="GBZ105" s="219"/>
      <c r="GCA105" s="219"/>
      <c r="GCB105" s="219"/>
      <c r="GCC105" s="219"/>
      <c r="GCD105" s="219"/>
      <c r="GCE105" s="219"/>
      <c r="GCF105" s="219"/>
      <c r="GCG105" s="219"/>
      <c r="GCH105" s="219"/>
      <c r="GCI105" s="219"/>
      <c r="GCJ105" s="219"/>
      <c r="GCK105" s="219"/>
      <c r="GCL105" s="219"/>
      <c r="GCM105" s="219"/>
      <c r="GCN105" s="219"/>
      <c r="GCO105" s="219"/>
      <c r="GCP105" s="219"/>
      <c r="GCQ105" s="219"/>
      <c r="GCR105" s="219"/>
      <c r="GCS105" s="219"/>
      <c r="GCT105" s="219"/>
      <c r="GCU105" s="219"/>
      <c r="GCV105" s="219"/>
      <c r="GCW105" s="219"/>
      <c r="GCX105" s="219"/>
      <c r="GCY105" s="219"/>
      <c r="GCZ105" s="219"/>
      <c r="GDA105" s="219"/>
      <c r="GDB105" s="219"/>
      <c r="GDC105" s="219"/>
      <c r="GDD105" s="219"/>
      <c r="GDE105" s="219"/>
      <c r="GDF105" s="219"/>
      <c r="GDG105" s="219"/>
      <c r="GDH105" s="219"/>
      <c r="GDI105" s="219"/>
      <c r="GDJ105" s="219"/>
      <c r="GDK105" s="219"/>
      <c r="GDL105" s="219"/>
      <c r="GDM105" s="219"/>
      <c r="GDN105" s="219"/>
      <c r="GDO105" s="219"/>
      <c r="GDP105" s="219"/>
      <c r="GDQ105" s="219"/>
      <c r="GDR105" s="219"/>
      <c r="GDS105" s="219"/>
      <c r="GDT105" s="219"/>
      <c r="GDU105" s="219"/>
      <c r="GDV105" s="219"/>
      <c r="GDW105" s="219"/>
      <c r="GDX105" s="219"/>
      <c r="GDY105" s="219"/>
      <c r="GDZ105" s="219"/>
      <c r="GEA105" s="219"/>
      <c r="GEB105" s="219"/>
      <c r="GEC105" s="219"/>
      <c r="GED105" s="219"/>
      <c r="GEE105" s="219"/>
      <c r="GEF105" s="219"/>
      <c r="GEG105" s="219"/>
      <c r="GEH105" s="219"/>
      <c r="GEI105" s="219"/>
      <c r="GEJ105" s="219"/>
      <c r="GEK105" s="219"/>
      <c r="GEL105" s="219"/>
      <c r="GEM105" s="219"/>
      <c r="GEN105" s="219"/>
      <c r="GEO105" s="219"/>
      <c r="GEP105" s="219"/>
      <c r="GEQ105" s="219"/>
      <c r="GER105" s="219"/>
      <c r="GES105" s="219"/>
      <c r="GET105" s="219"/>
      <c r="GEU105" s="219"/>
      <c r="GEV105" s="219"/>
      <c r="GEW105" s="219"/>
      <c r="GEX105" s="219"/>
      <c r="GEY105" s="219"/>
      <c r="GEZ105" s="219"/>
      <c r="GFA105" s="219"/>
      <c r="GFB105" s="219"/>
      <c r="GFC105" s="219"/>
      <c r="GFD105" s="219"/>
      <c r="GFE105" s="219"/>
      <c r="GFF105" s="219"/>
      <c r="GFG105" s="219"/>
      <c r="GFH105" s="219"/>
      <c r="GFI105" s="219"/>
      <c r="GFJ105" s="219"/>
      <c r="GFK105" s="219"/>
      <c r="GFL105" s="219"/>
      <c r="GFM105" s="219"/>
      <c r="GFN105" s="219"/>
      <c r="GFO105" s="219"/>
      <c r="GFP105" s="219"/>
      <c r="GFQ105" s="219"/>
      <c r="GFR105" s="219"/>
      <c r="GFS105" s="219"/>
      <c r="GFT105" s="219"/>
      <c r="GFU105" s="219"/>
      <c r="GFV105" s="219"/>
      <c r="GFW105" s="219"/>
      <c r="GFX105" s="219"/>
      <c r="GFY105" s="219"/>
      <c r="GFZ105" s="219"/>
      <c r="GGA105" s="219"/>
      <c r="GGB105" s="219"/>
      <c r="GGC105" s="219"/>
      <c r="GGD105" s="219"/>
      <c r="GGE105" s="219"/>
      <c r="GGF105" s="219"/>
      <c r="GGG105" s="219"/>
      <c r="GGH105" s="219"/>
      <c r="GGI105" s="219"/>
      <c r="GGJ105" s="219"/>
      <c r="GGK105" s="219"/>
      <c r="GGL105" s="219"/>
      <c r="GGM105" s="219"/>
      <c r="GGN105" s="219"/>
      <c r="GGO105" s="219"/>
      <c r="GGP105" s="219"/>
      <c r="GGQ105" s="219"/>
      <c r="GGR105" s="219"/>
      <c r="GGS105" s="219"/>
      <c r="GGT105" s="219"/>
      <c r="GGU105" s="219"/>
      <c r="GGV105" s="219"/>
      <c r="GGW105" s="219"/>
      <c r="GGX105" s="219"/>
      <c r="GGY105" s="219"/>
      <c r="GGZ105" s="219"/>
      <c r="GHA105" s="219"/>
      <c r="GHB105" s="219"/>
      <c r="GHC105" s="219"/>
      <c r="GHD105" s="219"/>
      <c r="GHE105" s="219"/>
      <c r="GHF105" s="219"/>
      <c r="GHG105" s="219"/>
      <c r="GHH105" s="219"/>
      <c r="GHI105" s="219"/>
      <c r="GHJ105" s="219"/>
      <c r="GHK105" s="219"/>
      <c r="GHL105" s="219"/>
      <c r="GHM105" s="219"/>
      <c r="GHN105" s="219"/>
      <c r="GHO105" s="219"/>
      <c r="GHP105" s="219"/>
      <c r="GHQ105" s="219"/>
      <c r="GHR105" s="219"/>
      <c r="GHS105" s="219"/>
      <c r="GHT105" s="219"/>
      <c r="GHU105" s="219"/>
      <c r="GHV105" s="219"/>
      <c r="GHW105" s="219"/>
      <c r="GHX105" s="219"/>
      <c r="GHY105" s="219"/>
      <c r="GHZ105" s="219"/>
      <c r="GIA105" s="219"/>
      <c r="GIB105" s="219"/>
      <c r="GIC105" s="219"/>
      <c r="GID105" s="219"/>
      <c r="GIE105" s="219"/>
      <c r="GIF105" s="219"/>
      <c r="GIG105" s="219"/>
      <c r="GIH105" s="219"/>
      <c r="GII105" s="219"/>
      <c r="GIJ105" s="219"/>
      <c r="GIK105" s="219"/>
      <c r="GIL105" s="219"/>
      <c r="GIM105" s="219"/>
      <c r="GIN105" s="219"/>
      <c r="GIO105" s="219"/>
      <c r="GIP105" s="219"/>
      <c r="GIQ105" s="219"/>
      <c r="GIR105" s="219"/>
      <c r="GIS105" s="219"/>
      <c r="GIT105" s="219"/>
      <c r="GIU105" s="219"/>
      <c r="GIV105" s="219"/>
      <c r="GIW105" s="219"/>
      <c r="GIX105" s="219"/>
      <c r="GIY105" s="219"/>
      <c r="GIZ105" s="219"/>
      <c r="GJA105" s="219"/>
      <c r="GJB105" s="219"/>
      <c r="GJC105" s="219"/>
      <c r="GJD105" s="219"/>
      <c r="GJE105" s="219"/>
      <c r="GJF105" s="219"/>
      <c r="GJG105" s="219"/>
      <c r="GJH105" s="219"/>
      <c r="GJI105" s="219"/>
      <c r="GJJ105" s="219"/>
      <c r="GJK105" s="219"/>
      <c r="GJL105" s="219"/>
      <c r="GJM105" s="219"/>
      <c r="GJN105" s="219"/>
      <c r="GJO105" s="219"/>
      <c r="GJP105" s="219"/>
      <c r="GJQ105" s="219"/>
      <c r="GJR105" s="219"/>
      <c r="GJS105" s="219"/>
      <c r="GJT105" s="219"/>
      <c r="GJU105" s="219"/>
      <c r="GJV105" s="219"/>
      <c r="GJW105" s="219"/>
      <c r="GJX105" s="219"/>
      <c r="GJY105" s="219"/>
      <c r="GJZ105" s="219"/>
      <c r="GKA105" s="219"/>
      <c r="GKB105" s="219"/>
      <c r="GKC105" s="219"/>
      <c r="GKD105" s="219"/>
      <c r="GKE105" s="219"/>
      <c r="GKF105" s="219"/>
      <c r="GKG105" s="219"/>
      <c r="GKH105" s="219"/>
      <c r="GKI105" s="219"/>
      <c r="GKJ105" s="219"/>
      <c r="GKK105" s="219"/>
      <c r="GKL105" s="219"/>
      <c r="GKM105" s="219"/>
      <c r="GKN105" s="219"/>
      <c r="GKO105" s="219"/>
      <c r="GKP105" s="219"/>
      <c r="GKQ105" s="219"/>
      <c r="GKR105" s="219"/>
      <c r="GKS105" s="219"/>
      <c r="GKT105" s="219"/>
      <c r="GKU105" s="219"/>
      <c r="GKV105" s="219"/>
      <c r="GKW105" s="219"/>
      <c r="GKX105" s="219"/>
      <c r="GKY105" s="219"/>
      <c r="GKZ105" s="219"/>
      <c r="GLA105" s="219"/>
      <c r="GLB105" s="219"/>
      <c r="GLC105" s="219"/>
      <c r="GLD105" s="219"/>
      <c r="GLE105" s="219"/>
      <c r="GLF105" s="219"/>
      <c r="GLG105" s="219"/>
      <c r="GLH105" s="219"/>
      <c r="GLI105" s="219"/>
      <c r="GLJ105" s="219"/>
      <c r="GLK105" s="219"/>
      <c r="GLL105" s="219"/>
      <c r="GLM105" s="219"/>
      <c r="GLN105" s="219"/>
      <c r="GLO105" s="219"/>
      <c r="GLP105" s="219"/>
      <c r="GLQ105" s="219"/>
      <c r="GLR105" s="219"/>
      <c r="GLS105" s="219"/>
      <c r="GLT105" s="219"/>
      <c r="GLU105" s="219"/>
      <c r="GLV105" s="219"/>
      <c r="GLW105" s="219"/>
      <c r="GLX105" s="219"/>
      <c r="GLY105" s="219"/>
      <c r="GLZ105" s="219"/>
      <c r="GMA105" s="219"/>
      <c r="GMB105" s="219"/>
      <c r="GMC105" s="219"/>
      <c r="GMD105" s="219"/>
      <c r="GME105" s="219"/>
      <c r="GMF105" s="219"/>
      <c r="GMG105" s="219"/>
      <c r="GMH105" s="219"/>
      <c r="GMI105" s="219"/>
      <c r="GMJ105" s="219"/>
      <c r="GMK105" s="219"/>
      <c r="GML105" s="219"/>
      <c r="GMM105" s="219"/>
      <c r="GMN105" s="219"/>
      <c r="GMO105" s="219"/>
      <c r="GMP105" s="219"/>
      <c r="GMQ105" s="219"/>
      <c r="GMR105" s="219"/>
      <c r="GMS105" s="219"/>
      <c r="GMT105" s="219"/>
      <c r="GMU105" s="219"/>
      <c r="GMV105" s="219"/>
      <c r="GMW105" s="219"/>
      <c r="GMX105" s="219"/>
      <c r="GMY105" s="219"/>
      <c r="GMZ105" s="219"/>
      <c r="GNA105" s="219"/>
      <c r="GNB105" s="219"/>
      <c r="GNC105" s="219"/>
      <c r="GND105" s="219"/>
      <c r="GNE105" s="219"/>
      <c r="GNF105" s="219"/>
      <c r="GNG105" s="219"/>
      <c r="GNH105" s="219"/>
      <c r="GNI105" s="219"/>
      <c r="GNJ105" s="219"/>
      <c r="GNK105" s="219"/>
      <c r="GNL105" s="219"/>
      <c r="GNM105" s="219"/>
      <c r="GNN105" s="219"/>
      <c r="GNO105" s="219"/>
      <c r="GNP105" s="219"/>
      <c r="GNQ105" s="219"/>
      <c r="GNR105" s="219"/>
      <c r="GNS105" s="219"/>
      <c r="GNT105" s="219"/>
      <c r="GNU105" s="219"/>
      <c r="GNV105" s="219"/>
      <c r="GNW105" s="219"/>
      <c r="GNX105" s="219"/>
      <c r="GNY105" s="219"/>
      <c r="GNZ105" s="219"/>
      <c r="GOA105" s="219"/>
      <c r="GOB105" s="219"/>
      <c r="GOC105" s="219"/>
      <c r="GOD105" s="219"/>
      <c r="GOE105" s="219"/>
      <c r="GOF105" s="219"/>
      <c r="GOG105" s="219"/>
      <c r="GOH105" s="219"/>
      <c r="GOI105" s="219"/>
      <c r="GOJ105" s="219"/>
      <c r="GOK105" s="219"/>
      <c r="GOL105" s="219"/>
      <c r="GOM105" s="219"/>
      <c r="GON105" s="219"/>
      <c r="GOO105" s="219"/>
      <c r="GOP105" s="219"/>
      <c r="GOQ105" s="219"/>
      <c r="GOR105" s="219"/>
      <c r="GOS105" s="219"/>
      <c r="GOT105" s="219"/>
      <c r="GOU105" s="219"/>
      <c r="GOV105" s="219"/>
      <c r="GOW105" s="219"/>
      <c r="GOX105" s="219"/>
      <c r="GOY105" s="219"/>
      <c r="GOZ105" s="219"/>
      <c r="GPA105" s="219"/>
      <c r="GPB105" s="219"/>
      <c r="GPC105" s="219"/>
      <c r="GPD105" s="219"/>
      <c r="GPE105" s="219"/>
      <c r="GPF105" s="219"/>
      <c r="GPG105" s="219"/>
      <c r="GPH105" s="219"/>
      <c r="GPI105" s="219"/>
      <c r="GPJ105" s="219"/>
      <c r="GPK105" s="219"/>
      <c r="GPL105" s="219"/>
      <c r="GPM105" s="219"/>
      <c r="GPN105" s="219"/>
      <c r="GPO105" s="219"/>
      <c r="GPP105" s="219"/>
      <c r="GPQ105" s="219"/>
      <c r="GPR105" s="219"/>
      <c r="GPS105" s="219"/>
      <c r="GPT105" s="219"/>
      <c r="GPU105" s="219"/>
      <c r="GPV105" s="219"/>
      <c r="GPW105" s="219"/>
      <c r="GPX105" s="219"/>
      <c r="GPY105" s="219"/>
      <c r="GPZ105" s="219"/>
      <c r="GQA105" s="219"/>
      <c r="GQB105" s="219"/>
      <c r="GQC105" s="219"/>
      <c r="GQD105" s="219"/>
      <c r="GQE105" s="219"/>
      <c r="GQF105" s="219"/>
      <c r="GQG105" s="219"/>
      <c r="GQH105" s="219"/>
      <c r="GQI105" s="219"/>
      <c r="GQJ105" s="219"/>
      <c r="GQK105" s="219"/>
      <c r="GQL105" s="219"/>
      <c r="GQM105" s="219"/>
      <c r="GQN105" s="219"/>
      <c r="GQO105" s="219"/>
      <c r="GQP105" s="219"/>
      <c r="GQQ105" s="219"/>
      <c r="GQR105" s="219"/>
      <c r="GQS105" s="219"/>
      <c r="GQT105" s="219"/>
      <c r="GQU105" s="219"/>
      <c r="GQV105" s="219"/>
      <c r="GQW105" s="219"/>
      <c r="GQX105" s="219"/>
      <c r="GQY105" s="219"/>
      <c r="GQZ105" s="219"/>
      <c r="GRA105" s="219"/>
      <c r="GRB105" s="219"/>
      <c r="GRC105" s="219"/>
      <c r="GRD105" s="219"/>
      <c r="GRE105" s="219"/>
      <c r="GRF105" s="219"/>
      <c r="GRG105" s="219"/>
      <c r="GRH105" s="219"/>
      <c r="GRI105" s="219"/>
      <c r="GRJ105" s="219"/>
      <c r="GRK105" s="219"/>
      <c r="GRL105" s="219"/>
      <c r="GRM105" s="219"/>
      <c r="GRN105" s="219"/>
      <c r="GRO105" s="219"/>
      <c r="GRP105" s="219"/>
      <c r="GRQ105" s="219"/>
      <c r="GRR105" s="219"/>
      <c r="GRS105" s="219"/>
      <c r="GRT105" s="219"/>
      <c r="GRU105" s="219"/>
      <c r="GRV105" s="219"/>
      <c r="GRW105" s="219"/>
      <c r="GRX105" s="219"/>
      <c r="GRY105" s="219"/>
      <c r="GRZ105" s="219"/>
      <c r="GSA105" s="219"/>
      <c r="GSB105" s="219"/>
      <c r="GSC105" s="219"/>
      <c r="GSD105" s="219"/>
      <c r="GSE105" s="219"/>
      <c r="GSF105" s="219"/>
      <c r="GSG105" s="219"/>
      <c r="GSH105" s="219"/>
      <c r="GSI105" s="219"/>
      <c r="GSJ105" s="219"/>
      <c r="GSK105" s="219"/>
      <c r="GSL105" s="219"/>
      <c r="GSM105" s="219"/>
      <c r="GSN105" s="219"/>
      <c r="GSO105" s="219"/>
      <c r="GSP105" s="219"/>
      <c r="GSQ105" s="219"/>
      <c r="GSR105" s="219"/>
      <c r="GSS105" s="219"/>
      <c r="GST105" s="219"/>
      <c r="GSU105" s="219"/>
      <c r="GSV105" s="219"/>
      <c r="GSW105" s="219"/>
      <c r="GSX105" s="219"/>
      <c r="GSY105" s="219"/>
      <c r="GSZ105" s="219"/>
      <c r="GTA105" s="219"/>
      <c r="GTB105" s="219"/>
      <c r="GTC105" s="219"/>
      <c r="GTD105" s="219"/>
      <c r="GTE105" s="219"/>
      <c r="GTF105" s="219"/>
      <c r="GTG105" s="219"/>
      <c r="GTH105" s="219"/>
      <c r="GTI105" s="219"/>
      <c r="GTJ105" s="219"/>
      <c r="GTK105" s="219"/>
      <c r="GTL105" s="219"/>
      <c r="GTM105" s="219"/>
      <c r="GTN105" s="219"/>
      <c r="GTO105" s="219"/>
      <c r="GTP105" s="219"/>
      <c r="GTQ105" s="219"/>
      <c r="GTR105" s="219"/>
      <c r="GTS105" s="219"/>
      <c r="GTT105" s="219"/>
      <c r="GTU105" s="219"/>
      <c r="GTV105" s="219"/>
      <c r="GTW105" s="219"/>
      <c r="GTX105" s="219"/>
      <c r="GTY105" s="219"/>
      <c r="GTZ105" s="219"/>
      <c r="GUA105" s="219"/>
      <c r="GUB105" s="219"/>
      <c r="GUC105" s="219"/>
      <c r="GUD105" s="219"/>
      <c r="GUE105" s="219"/>
      <c r="GUF105" s="219"/>
      <c r="GUG105" s="219"/>
      <c r="GUH105" s="219"/>
      <c r="GUI105" s="219"/>
      <c r="GUJ105" s="219"/>
      <c r="GUK105" s="219"/>
      <c r="GUL105" s="219"/>
      <c r="GUM105" s="219"/>
      <c r="GUN105" s="219"/>
      <c r="GUO105" s="219"/>
      <c r="GUP105" s="219"/>
      <c r="GUQ105" s="219"/>
      <c r="GUR105" s="219"/>
      <c r="GUS105" s="219"/>
      <c r="GUT105" s="219"/>
      <c r="GUU105" s="219"/>
      <c r="GUV105" s="219"/>
      <c r="GUW105" s="219"/>
      <c r="GUX105" s="219"/>
      <c r="GUY105" s="219"/>
      <c r="GUZ105" s="219"/>
      <c r="GVA105" s="219"/>
      <c r="GVB105" s="219"/>
      <c r="GVC105" s="219"/>
      <c r="GVD105" s="219"/>
      <c r="GVE105" s="219"/>
      <c r="GVF105" s="219"/>
      <c r="GVG105" s="219"/>
      <c r="GVH105" s="219"/>
      <c r="GVI105" s="219"/>
      <c r="GVJ105" s="219"/>
      <c r="GVK105" s="219"/>
      <c r="GVL105" s="219"/>
      <c r="GVM105" s="219"/>
      <c r="GVN105" s="219"/>
      <c r="GVO105" s="219"/>
      <c r="GVP105" s="219"/>
      <c r="GVQ105" s="219"/>
      <c r="GVR105" s="219"/>
      <c r="GVS105" s="219"/>
      <c r="GVT105" s="219"/>
      <c r="GVU105" s="219"/>
      <c r="GVV105" s="219"/>
      <c r="GVW105" s="219"/>
      <c r="GVX105" s="219"/>
      <c r="GVY105" s="219"/>
      <c r="GVZ105" s="219"/>
      <c r="GWA105" s="219"/>
      <c r="GWB105" s="219"/>
      <c r="GWC105" s="219"/>
      <c r="GWD105" s="219"/>
      <c r="GWE105" s="219"/>
      <c r="GWF105" s="219"/>
      <c r="GWG105" s="219"/>
      <c r="GWH105" s="219"/>
      <c r="GWI105" s="219"/>
      <c r="GWJ105" s="219"/>
      <c r="GWK105" s="219"/>
      <c r="GWL105" s="219"/>
      <c r="GWM105" s="219"/>
      <c r="GWN105" s="219"/>
      <c r="GWO105" s="219"/>
      <c r="GWP105" s="219"/>
      <c r="GWQ105" s="219"/>
      <c r="GWR105" s="219"/>
      <c r="GWS105" s="219"/>
      <c r="GWT105" s="219"/>
      <c r="GWU105" s="219"/>
      <c r="GWV105" s="219"/>
      <c r="GWW105" s="219"/>
      <c r="GWX105" s="219"/>
      <c r="GWY105" s="219"/>
      <c r="GWZ105" s="219"/>
      <c r="GXA105" s="219"/>
      <c r="GXB105" s="219"/>
      <c r="GXC105" s="219"/>
      <c r="GXD105" s="219"/>
      <c r="GXE105" s="219"/>
      <c r="GXF105" s="219"/>
      <c r="GXG105" s="219"/>
      <c r="GXH105" s="219"/>
      <c r="GXI105" s="219"/>
      <c r="GXJ105" s="219"/>
      <c r="GXK105" s="219"/>
      <c r="GXL105" s="219"/>
      <c r="GXM105" s="219"/>
      <c r="GXN105" s="219"/>
      <c r="GXO105" s="219"/>
      <c r="GXP105" s="219"/>
      <c r="GXQ105" s="219"/>
      <c r="GXR105" s="219"/>
      <c r="GXS105" s="219"/>
      <c r="GXT105" s="219"/>
      <c r="GXU105" s="219"/>
      <c r="GXV105" s="219"/>
      <c r="GXW105" s="219"/>
      <c r="GXX105" s="219"/>
      <c r="GXY105" s="219"/>
      <c r="GXZ105" s="219"/>
      <c r="GYA105" s="219"/>
      <c r="GYB105" s="219"/>
      <c r="GYC105" s="219"/>
      <c r="GYD105" s="219"/>
      <c r="GYE105" s="219"/>
      <c r="GYF105" s="219"/>
      <c r="GYG105" s="219"/>
      <c r="GYH105" s="219"/>
      <c r="GYI105" s="219"/>
      <c r="GYJ105" s="219"/>
      <c r="GYK105" s="219"/>
      <c r="GYL105" s="219"/>
      <c r="GYM105" s="219"/>
      <c r="GYN105" s="219"/>
      <c r="GYO105" s="219"/>
      <c r="GYP105" s="219"/>
      <c r="GYQ105" s="219"/>
      <c r="GYR105" s="219"/>
      <c r="GYS105" s="219"/>
      <c r="GYT105" s="219"/>
      <c r="GYU105" s="219"/>
      <c r="GYV105" s="219"/>
      <c r="GYW105" s="219"/>
      <c r="GYX105" s="219"/>
      <c r="GYY105" s="219"/>
      <c r="GYZ105" s="219"/>
      <c r="GZA105" s="219"/>
      <c r="GZB105" s="219"/>
      <c r="GZC105" s="219"/>
      <c r="GZD105" s="219"/>
      <c r="GZE105" s="219"/>
      <c r="GZF105" s="219"/>
      <c r="GZG105" s="219"/>
      <c r="GZH105" s="219"/>
      <c r="GZI105" s="219"/>
      <c r="GZJ105" s="219"/>
      <c r="GZK105" s="219"/>
      <c r="GZL105" s="219"/>
      <c r="GZM105" s="219"/>
      <c r="GZN105" s="219"/>
      <c r="GZO105" s="219"/>
      <c r="GZP105" s="219"/>
      <c r="GZQ105" s="219"/>
      <c r="GZR105" s="219"/>
      <c r="GZS105" s="219"/>
      <c r="GZT105" s="219"/>
      <c r="GZU105" s="219"/>
      <c r="GZV105" s="219"/>
      <c r="GZW105" s="219"/>
      <c r="GZX105" s="219"/>
      <c r="GZY105" s="219"/>
      <c r="GZZ105" s="219"/>
      <c r="HAA105" s="219"/>
      <c r="HAB105" s="219"/>
      <c r="HAC105" s="219"/>
      <c r="HAD105" s="219"/>
      <c r="HAE105" s="219"/>
      <c r="HAF105" s="219"/>
      <c r="HAG105" s="219"/>
      <c r="HAH105" s="219"/>
      <c r="HAI105" s="219"/>
      <c r="HAJ105" s="219"/>
      <c r="HAK105" s="219"/>
      <c r="HAL105" s="219"/>
      <c r="HAM105" s="219"/>
      <c r="HAN105" s="219"/>
      <c r="HAO105" s="219"/>
      <c r="HAP105" s="219"/>
      <c r="HAQ105" s="219"/>
      <c r="HAR105" s="219"/>
      <c r="HAS105" s="219"/>
      <c r="HAT105" s="219"/>
      <c r="HAU105" s="219"/>
      <c r="HAV105" s="219"/>
      <c r="HAW105" s="219"/>
      <c r="HAX105" s="219"/>
      <c r="HAY105" s="219"/>
      <c r="HAZ105" s="219"/>
      <c r="HBA105" s="219"/>
      <c r="HBB105" s="219"/>
      <c r="HBC105" s="219"/>
      <c r="HBD105" s="219"/>
      <c r="HBE105" s="219"/>
      <c r="HBF105" s="219"/>
      <c r="HBG105" s="219"/>
      <c r="HBH105" s="219"/>
      <c r="HBI105" s="219"/>
      <c r="HBJ105" s="219"/>
      <c r="HBK105" s="219"/>
      <c r="HBL105" s="219"/>
      <c r="HBM105" s="219"/>
      <c r="HBN105" s="219"/>
      <c r="HBO105" s="219"/>
      <c r="HBP105" s="219"/>
      <c r="HBQ105" s="219"/>
      <c r="HBR105" s="219"/>
      <c r="HBS105" s="219"/>
      <c r="HBT105" s="219"/>
      <c r="HBU105" s="219"/>
      <c r="HBV105" s="219"/>
      <c r="HBW105" s="219"/>
      <c r="HBX105" s="219"/>
      <c r="HBY105" s="219"/>
      <c r="HBZ105" s="219"/>
      <c r="HCA105" s="219"/>
      <c r="HCB105" s="219"/>
      <c r="HCC105" s="219"/>
      <c r="HCD105" s="219"/>
      <c r="HCE105" s="219"/>
      <c r="HCF105" s="219"/>
      <c r="HCG105" s="219"/>
      <c r="HCH105" s="219"/>
      <c r="HCI105" s="219"/>
      <c r="HCJ105" s="219"/>
      <c r="HCK105" s="219"/>
      <c r="HCL105" s="219"/>
      <c r="HCM105" s="219"/>
      <c r="HCN105" s="219"/>
      <c r="HCO105" s="219"/>
      <c r="HCP105" s="219"/>
      <c r="HCQ105" s="219"/>
      <c r="HCR105" s="219"/>
      <c r="HCS105" s="219"/>
      <c r="HCT105" s="219"/>
      <c r="HCU105" s="219"/>
      <c r="HCV105" s="219"/>
      <c r="HCW105" s="219"/>
      <c r="HCX105" s="219"/>
      <c r="HCY105" s="219"/>
      <c r="HCZ105" s="219"/>
      <c r="HDA105" s="219"/>
      <c r="HDB105" s="219"/>
      <c r="HDC105" s="219"/>
      <c r="HDD105" s="219"/>
      <c r="HDE105" s="219"/>
      <c r="HDF105" s="219"/>
      <c r="HDG105" s="219"/>
      <c r="HDH105" s="219"/>
      <c r="HDI105" s="219"/>
      <c r="HDJ105" s="219"/>
      <c r="HDK105" s="219"/>
      <c r="HDL105" s="219"/>
      <c r="HDM105" s="219"/>
      <c r="HDN105" s="219"/>
      <c r="HDO105" s="219"/>
      <c r="HDP105" s="219"/>
      <c r="HDQ105" s="219"/>
      <c r="HDR105" s="219"/>
      <c r="HDS105" s="219"/>
      <c r="HDT105" s="219"/>
      <c r="HDU105" s="219"/>
      <c r="HDV105" s="219"/>
      <c r="HDW105" s="219"/>
      <c r="HDX105" s="219"/>
      <c r="HDY105" s="219"/>
      <c r="HDZ105" s="219"/>
      <c r="HEA105" s="219"/>
      <c r="HEB105" s="219"/>
      <c r="HEC105" s="219"/>
      <c r="HED105" s="219"/>
      <c r="HEE105" s="219"/>
      <c r="HEF105" s="219"/>
      <c r="HEG105" s="219"/>
      <c r="HEH105" s="219"/>
      <c r="HEI105" s="219"/>
      <c r="HEJ105" s="219"/>
      <c r="HEK105" s="219"/>
      <c r="HEL105" s="219"/>
      <c r="HEM105" s="219"/>
      <c r="HEN105" s="219"/>
      <c r="HEO105" s="219"/>
      <c r="HEP105" s="219"/>
      <c r="HEQ105" s="219"/>
      <c r="HER105" s="219"/>
      <c r="HES105" s="219"/>
      <c r="HET105" s="219"/>
      <c r="HEU105" s="219"/>
      <c r="HEV105" s="219"/>
      <c r="HEW105" s="219"/>
      <c r="HEX105" s="219"/>
      <c r="HEY105" s="219"/>
      <c r="HEZ105" s="219"/>
      <c r="HFA105" s="219"/>
      <c r="HFB105" s="219"/>
      <c r="HFC105" s="219"/>
      <c r="HFD105" s="219"/>
      <c r="HFE105" s="219"/>
      <c r="HFF105" s="219"/>
      <c r="HFG105" s="219"/>
      <c r="HFH105" s="219"/>
      <c r="HFI105" s="219"/>
      <c r="HFJ105" s="219"/>
      <c r="HFK105" s="219"/>
      <c r="HFL105" s="219"/>
      <c r="HFM105" s="219"/>
      <c r="HFN105" s="219"/>
      <c r="HFO105" s="219"/>
      <c r="HFP105" s="219"/>
      <c r="HFQ105" s="219"/>
      <c r="HFR105" s="219"/>
      <c r="HFS105" s="219"/>
      <c r="HFT105" s="219"/>
      <c r="HFU105" s="219"/>
      <c r="HFV105" s="219"/>
      <c r="HFW105" s="219"/>
      <c r="HFX105" s="219"/>
      <c r="HFY105" s="219"/>
      <c r="HFZ105" s="219"/>
      <c r="HGA105" s="219"/>
      <c r="HGB105" s="219"/>
      <c r="HGC105" s="219"/>
      <c r="HGD105" s="219"/>
      <c r="HGE105" s="219"/>
      <c r="HGF105" s="219"/>
      <c r="HGG105" s="219"/>
      <c r="HGH105" s="219"/>
      <c r="HGI105" s="219"/>
      <c r="HGJ105" s="219"/>
      <c r="HGK105" s="219"/>
      <c r="HGL105" s="219"/>
      <c r="HGM105" s="219"/>
      <c r="HGN105" s="219"/>
      <c r="HGO105" s="219"/>
      <c r="HGP105" s="219"/>
      <c r="HGQ105" s="219"/>
      <c r="HGR105" s="219"/>
      <c r="HGS105" s="219"/>
      <c r="HGT105" s="219"/>
      <c r="HGU105" s="219"/>
      <c r="HGV105" s="219"/>
      <c r="HGW105" s="219"/>
      <c r="HGX105" s="219"/>
      <c r="HGY105" s="219"/>
      <c r="HGZ105" s="219"/>
      <c r="HHA105" s="219"/>
      <c r="HHB105" s="219"/>
      <c r="HHC105" s="219"/>
      <c r="HHD105" s="219"/>
      <c r="HHE105" s="219"/>
      <c r="HHF105" s="219"/>
      <c r="HHG105" s="219"/>
      <c r="HHH105" s="219"/>
      <c r="HHI105" s="219"/>
      <c r="HHJ105" s="219"/>
      <c r="HHK105" s="219"/>
      <c r="HHL105" s="219"/>
      <c r="HHM105" s="219"/>
      <c r="HHN105" s="219"/>
      <c r="HHO105" s="219"/>
      <c r="HHP105" s="219"/>
      <c r="HHQ105" s="219"/>
      <c r="HHR105" s="219"/>
      <c r="HHS105" s="219"/>
      <c r="HHT105" s="219"/>
      <c r="HHU105" s="219"/>
      <c r="HHV105" s="219"/>
      <c r="HHW105" s="219"/>
      <c r="HHX105" s="219"/>
      <c r="HHY105" s="219"/>
      <c r="HHZ105" s="219"/>
      <c r="HIA105" s="219"/>
      <c r="HIB105" s="219"/>
      <c r="HIC105" s="219"/>
      <c r="HID105" s="219"/>
      <c r="HIE105" s="219"/>
      <c r="HIF105" s="219"/>
      <c r="HIG105" s="219"/>
      <c r="HIH105" s="219"/>
      <c r="HII105" s="219"/>
      <c r="HIJ105" s="219"/>
      <c r="HIK105" s="219"/>
      <c r="HIL105" s="219"/>
      <c r="HIM105" s="219"/>
      <c r="HIN105" s="219"/>
      <c r="HIO105" s="219"/>
      <c r="HIP105" s="219"/>
      <c r="HIQ105" s="219"/>
      <c r="HIR105" s="219"/>
      <c r="HIS105" s="219"/>
      <c r="HIT105" s="219"/>
      <c r="HIU105" s="219"/>
      <c r="HIV105" s="219"/>
      <c r="HIW105" s="219"/>
      <c r="HIX105" s="219"/>
      <c r="HIY105" s="219"/>
      <c r="HIZ105" s="219"/>
      <c r="HJA105" s="219"/>
      <c r="HJB105" s="219"/>
      <c r="HJC105" s="219"/>
      <c r="HJD105" s="219"/>
      <c r="HJE105" s="219"/>
      <c r="HJF105" s="219"/>
      <c r="HJG105" s="219"/>
      <c r="HJH105" s="219"/>
      <c r="HJI105" s="219"/>
      <c r="HJJ105" s="219"/>
      <c r="HJK105" s="219"/>
      <c r="HJL105" s="219"/>
      <c r="HJM105" s="219"/>
      <c r="HJN105" s="219"/>
      <c r="HJO105" s="219"/>
      <c r="HJP105" s="219"/>
      <c r="HJQ105" s="219"/>
      <c r="HJR105" s="219"/>
      <c r="HJS105" s="219"/>
      <c r="HJT105" s="219"/>
      <c r="HJU105" s="219"/>
      <c r="HJV105" s="219"/>
      <c r="HJW105" s="219"/>
      <c r="HJX105" s="219"/>
      <c r="HJY105" s="219"/>
      <c r="HJZ105" s="219"/>
      <c r="HKA105" s="219"/>
      <c r="HKB105" s="219"/>
      <c r="HKC105" s="219"/>
      <c r="HKD105" s="219"/>
      <c r="HKE105" s="219"/>
      <c r="HKF105" s="219"/>
      <c r="HKG105" s="219"/>
      <c r="HKH105" s="219"/>
      <c r="HKI105" s="219"/>
      <c r="HKJ105" s="219"/>
      <c r="HKK105" s="219"/>
      <c r="HKL105" s="219"/>
      <c r="HKM105" s="219"/>
      <c r="HKN105" s="219"/>
      <c r="HKO105" s="219"/>
      <c r="HKP105" s="219"/>
      <c r="HKQ105" s="219"/>
      <c r="HKR105" s="219"/>
      <c r="HKS105" s="219"/>
      <c r="HKT105" s="219"/>
      <c r="HKU105" s="219"/>
      <c r="HKV105" s="219"/>
      <c r="HKW105" s="219"/>
      <c r="HKX105" s="219"/>
      <c r="HKY105" s="219"/>
      <c r="HKZ105" s="219"/>
      <c r="HLA105" s="219"/>
      <c r="HLB105" s="219"/>
      <c r="HLC105" s="219"/>
      <c r="HLD105" s="219"/>
      <c r="HLE105" s="219"/>
      <c r="HLF105" s="219"/>
      <c r="HLG105" s="219"/>
      <c r="HLH105" s="219"/>
      <c r="HLI105" s="219"/>
      <c r="HLJ105" s="219"/>
      <c r="HLK105" s="219"/>
      <c r="HLL105" s="219"/>
      <c r="HLM105" s="219"/>
      <c r="HLN105" s="219"/>
      <c r="HLO105" s="219"/>
      <c r="HLP105" s="219"/>
      <c r="HLQ105" s="219"/>
      <c r="HLR105" s="219"/>
      <c r="HLS105" s="219"/>
      <c r="HLT105" s="219"/>
      <c r="HLU105" s="219"/>
      <c r="HLV105" s="219"/>
      <c r="HLW105" s="219"/>
      <c r="HLX105" s="219"/>
      <c r="HLY105" s="219"/>
      <c r="HLZ105" s="219"/>
      <c r="HMA105" s="219"/>
      <c r="HMB105" s="219"/>
      <c r="HMC105" s="219"/>
      <c r="HMD105" s="219"/>
      <c r="HME105" s="219"/>
      <c r="HMF105" s="219"/>
      <c r="HMG105" s="219"/>
      <c r="HMH105" s="219"/>
      <c r="HMI105" s="219"/>
      <c r="HMJ105" s="219"/>
      <c r="HMK105" s="219"/>
      <c r="HML105" s="219"/>
      <c r="HMM105" s="219"/>
      <c r="HMN105" s="219"/>
      <c r="HMO105" s="219"/>
      <c r="HMP105" s="219"/>
      <c r="HMQ105" s="219"/>
      <c r="HMR105" s="219"/>
      <c r="HMS105" s="219"/>
      <c r="HMT105" s="219"/>
      <c r="HMU105" s="219"/>
      <c r="HMV105" s="219"/>
      <c r="HMW105" s="219"/>
      <c r="HMX105" s="219"/>
      <c r="HMY105" s="219"/>
      <c r="HMZ105" s="219"/>
      <c r="HNA105" s="219"/>
      <c r="HNB105" s="219"/>
      <c r="HNC105" s="219"/>
      <c r="HND105" s="219"/>
      <c r="HNE105" s="219"/>
      <c r="HNF105" s="219"/>
      <c r="HNG105" s="219"/>
      <c r="HNH105" s="219"/>
      <c r="HNI105" s="219"/>
      <c r="HNJ105" s="219"/>
      <c r="HNK105" s="219"/>
      <c r="HNL105" s="219"/>
      <c r="HNM105" s="219"/>
      <c r="HNN105" s="219"/>
      <c r="HNO105" s="219"/>
      <c r="HNP105" s="219"/>
      <c r="HNQ105" s="219"/>
      <c r="HNR105" s="219"/>
      <c r="HNS105" s="219"/>
      <c r="HNT105" s="219"/>
      <c r="HNU105" s="219"/>
      <c r="HNV105" s="219"/>
      <c r="HNW105" s="219"/>
      <c r="HNX105" s="219"/>
      <c r="HNY105" s="219"/>
      <c r="HNZ105" s="219"/>
      <c r="HOA105" s="219"/>
      <c r="HOB105" s="219"/>
      <c r="HOC105" s="219"/>
      <c r="HOD105" s="219"/>
      <c r="HOE105" s="219"/>
      <c r="HOF105" s="219"/>
      <c r="HOG105" s="219"/>
      <c r="HOH105" s="219"/>
      <c r="HOI105" s="219"/>
      <c r="HOJ105" s="219"/>
      <c r="HOK105" s="219"/>
      <c r="HOL105" s="219"/>
      <c r="HOM105" s="219"/>
      <c r="HON105" s="219"/>
      <c r="HOO105" s="219"/>
      <c r="HOP105" s="219"/>
      <c r="HOQ105" s="219"/>
      <c r="HOR105" s="219"/>
      <c r="HOS105" s="219"/>
      <c r="HOT105" s="219"/>
      <c r="HOU105" s="219"/>
      <c r="HOV105" s="219"/>
      <c r="HOW105" s="219"/>
      <c r="HOX105" s="219"/>
      <c r="HOY105" s="219"/>
      <c r="HOZ105" s="219"/>
      <c r="HPA105" s="219"/>
      <c r="HPB105" s="219"/>
      <c r="HPC105" s="219"/>
      <c r="HPD105" s="219"/>
      <c r="HPE105" s="219"/>
      <c r="HPF105" s="219"/>
      <c r="HPG105" s="219"/>
      <c r="HPH105" s="219"/>
      <c r="HPI105" s="219"/>
      <c r="HPJ105" s="219"/>
      <c r="HPK105" s="219"/>
      <c r="HPL105" s="219"/>
      <c r="HPM105" s="219"/>
      <c r="HPN105" s="219"/>
      <c r="HPO105" s="219"/>
      <c r="HPP105" s="219"/>
      <c r="HPQ105" s="219"/>
      <c r="HPR105" s="219"/>
      <c r="HPS105" s="219"/>
      <c r="HPT105" s="219"/>
      <c r="HPU105" s="219"/>
      <c r="HPV105" s="219"/>
      <c r="HPW105" s="219"/>
      <c r="HPX105" s="219"/>
      <c r="HPY105" s="219"/>
      <c r="HPZ105" s="219"/>
      <c r="HQA105" s="219"/>
      <c r="HQB105" s="219"/>
      <c r="HQC105" s="219"/>
      <c r="HQD105" s="219"/>
      <c r="HQE105" s="219"/>
      <c r="HQF105" s="219"/>
      <c r="HQG105" s="219"/>
      <c r="HQH105" s="219"/>
      <c r="HQI105" s="219"/>
      <c r="HQJ105" s="219"/>
      <c r="HQK105" s="219"/>
      <c r="HQL105" s="219"/>
      <c r="HQM105" s="219"/>
      <c r="HQN105" s="219"/>
      <c r="HQO105" s="219"/>
      <c r="HQP105" s="219"/>
      <c r="HQQ105" s="219"/>
      <c r="HQR105" s="219"/>
      <c r="HQS105" s="219"/>
      <c r="HQT105" s="219"/>
      <c r="HQU105" s="219"/>
      <c r="HQV105" s="219"/>
      <c r="HQW105" s="219"/>
      <c r="HQX105" s="219"/>
      <c r="HQY105" s="219"/>
      <c r="HQZ105" s="219"/>
      <c r="HRA105" s="219"/>
      <c r="HRB105" s="219"/>
      <c r="HRC105" s="219"/>
      <c r="HRD105" s="219"/>
      <c r="HRE105" s="219"/>
      <c r="HRF105" s="219"/>
      <c r="HRG105" s="219"/>
      <c r="HRH105" s="219"/>
      <c r="HRI105" s="219"/>
      <c r="HRJ105" s="219"/>
      <c r="HRK105" s="219"/>
      <c r="HRL105" s="219"/>
      <c r="HRM105" s="219"/>
      <c r="HRN105" s="219"/>
      <c r="HRO105" s="219"/>
      <c r="HRP105" s="219"/>
      <c r="HRQ105" s="219"/>
      <c r="HRR105" s="219"/>
      <c r="HRS105" s="219"/>
      <c r="HRT105" s="219"/>
      <c r="HRU105" s="219"/>
      <c r="HRV105" s="219"/>
      <c r="HRW105" s="219"/>
      <c r="HRX105" s="219"/>
      <c r="HRY105" s="219"/>
      <c r="HRZ105" s="219"/>
      <c r="HSA105" s="219"/>
      <c r="HSB105" s="219"/>
      <c r="HSC105" s="219"/>
      <c r="HSD105" s="219"/>
      <c r="HSE105" s="219"/>
      <c r="HSF105" s="219"/>
      <c r="HSG105" s="219"/>
      <c r="HSH105" s="219"/>
      <c r="HSI105" s="219"/>
      <c r="HSJ105" s="219"/>
      <c r="HSK105" s="219"/>
      <c r="HSL105" s="219"/>
      <c r="HSM105" s="219"/>
      <c r="HSN105" s="219"/>
      <c r="HSO105" s="219"/>
      <c r="HSP105" s="219"/>
      <c r="HSQ105" s="219"/>
      <c r="HSR105" s="219"/>
      <c r="HSS105" s="219"/>
      <c r="HST105" s="219"/>
      <c r="HSU105" s="219"/>
      <c r="HSV105" s="219"/>
      <c r="HSW105" s="219"/>
      <c r="HSX105" s="219"/>
      <c r="HSY105" s="219"/>
      <c r="HSZ105" s="219"/>
      <c r="HTA105" s="219"/>
      <c r="HTB105" s="219"/>
      <c r="HTC105" s="219"/>
      <c r="HTD105" s="219"/>
      <c r="HTE105" s="219"/>
      <c r="HTF105" s="219"/>
      <c r="HTG105" s="219"/>
      <c r="HTH105" s="219"/>
      <c r="HTI105" s="219"/>
      <c r="HTJ105" s="219"/>
      <c r="HTK105" s="219"/>
      <c r="HTL105" s="219"/>
      <c r="HTM105" s="219"/>
      <c r="HTN105" s="219"/>
      <c r="HTO105" s="219"/>
      <c r="HTP105" s="219"/>
      <c r="HTQ105" s="219"/>
      <c r="HTR105" s="219"/>
      <c r="HTS105" s="219"/>
      <c r="HTT105" s="219"/>
      <c r="HTU105" s="219"/>
      <c r="HTV105" s="219"/>
      <c r="HTW105" s="219"/>
      <c r="HTX105" s="219"/>
      <c r="HTY105" s="219"/>
      <c r="HTZ105" s="219"/>
      <c r="HUA105" s="219"/>
      <c r="HUB105" s="219"/>
      <c r="HUC105" s="219"/>
      <c r="HUD105" s="219"/>
      <c r="HUE105" s="219"/>
      <c r="HUF105" s="219"/>
      <c r="HUG105" s="219"/>
      <c r="HUH105" s="219"/>
      <c r="HUI105" s="219"/>
      <c r="HUJ105" s="219"/>
      <c r="HUK105" s="219"/>
      <c r="HUL105" s="219"/>
      <c r="HUM105" s="219"/>
      <c r="HUN105" s="219"/>
      <c r="HUO105" s="219"/>
      <c r="HUP105" s="219"/>
      <c r="HUQ105" s="219"/>
      <c r="HUR105" s="219"/>
      <c r="HUS105" s="219"/>
      <c r="HUT105" s="219"/>
      <c r="HUU105" s="219"/>
      <c r="HUV105" s="219"/>
      <c r="HUW105" s="219"/>
      <c r="HUX105" s="219"/>
      <c r="HUY105" s="219"/>
      <c r="HUZ105" s="219"/>
      <c r="HVA105" s="219"/>
      <c r="HVB105" s="219"/>
      <c r="HVC105" s="219"/>
      <c r="HVD105" s="219"/>
      <c r="HVE105" s="219"/>
      <c r="HVF105" s="219"/>
      <c r="HVG105" s="219"/>
      <c r="HVH105" s="219"/>
      <c r="HVI105" s="219"/>
      <c r="HVJ105" s="219"/>
      <c r="HVK105" s="219"/>
      <c r="HVL105" s="219"/>
      <c r="HVM105" s="219"/>
      <c r="HVN105" s="219"/>
      <c r="HVO105" s="219"/>
      <c r="HVP105" s="219"/>
      <c r="HVQ105" s="219"/>
      <c r="HVR105" s="219"/>
      <c r="HVS105" s="219"/>
      <c r="HVT105" s="219"/>
      <c r="HVU105" s="219"/>
      <c r="HVV105" s="219"/>
      <c r="HVW105" s="219"/>
      <c r="HVX105" s="219"/>
      <c r="HVY105" s="219"/>
      <c r="HVZ105" s="219"/>
      <c r="HWA105" s="219"/>
      <c r="HWB105" s="219"/>
      <c r="HWC105" s="219"/>
      <c r="HWD105" s="219"/>
      <c r="HWE105" s="219"/>
      <c r="HWF105" s="219"/>
      <c r="HWG105" s="219"/>
      <c r="HWH105" s="219"/>
      <c r="HWI105" s="219"/>
      <c r="HWJ105" s="219"/>
      <c r="HWK105" s="219"/>
      <c r="HWL105" s="219"/>
      <c r="HWM105" s="219"/>
      <c r="HWN105" s="219"/>
      <c r="HWO105" s="219"/>
      <c r="HWP105" s="219"/>
      <c r="HWQ105" s="219"/>
      <c r="HWR105" s="219"/>
      <c r="HWS105" s="219"/>
      <c r="HWT105" s="219"/>
      <c r="HWU105" s="219"/>
      <c r="HWV105" s="219"/>
      <c r="HWW105" s="219"/>
      <c r="HWX105" s="219"/>
      <c r="HWY105" s="219"/>
      <c r="HWZ105" s="219"/>
      <c r="HXA105" s="219"/>
      <c r="HXB105" s="219"/>
      <c r="HXC105" s="219"/>
      <c r="HXD105" s="219"/>
      <c r="HXE105" s="219"/>
      <c r="HXF105" s="219"/>
      <c r="HXG105" s="219"/>
      <c r="HXH105" s="219"/>
      <c r="HXI105" s="219"/>
      <c r="HXJ105" s="219"/>
      <c r="HXK105" s="219"/>
      <c r="HXL105" s="219"/>
      <c r="HXM105" s="219"/>
      <c r="HXN105" s="219"/>
      <c r="HXO105" s="219"/>
      <c r="HXP105" s="219"/>
      <c r="HXQ105" s="219"/>
      <c r="HXR105" s="219"/>
      <c r="HXS105" s="219"/>
      <c r="HXT105" s="219"/>
      <c r="HXU105" s="219"/>
      <c r="HXV105" s="219"/>
      <c r="HXW105" s="219"/>
      <c r="HXX105" s="219"/>
      <c r="HXY105" s="219"/>
      <c r="HXZ105" s="219"/>
      <c r="HYA105" s="219"/>
      <c r="HYB105" s="219"/>
      <c r="HYC105" s="219"/>
      <c r="HYD105" s="219"/>
      <c r="HYE105" s="219"/>
      <c r="HYF105" s="219"/>
      <c r="HYG105" s="219"/>
      <c r="HYH105" s="219"/>
      <c r="HYI105" s="219"/>
      <c r="HYJ105" s="219"/>
      <c r="HYK105" s="219"/>
      <c r="HYL105" s="219"/>
      <c r="HYM105" s="219"/>
      <c r="HYN105" s="219"/>
      <c r="HYO105" s="219"/>
      <c r="HYP105" s="219"/>
      <c r="HYQ105" s="219"/>
      <c r="HYR105" s="219"/>
      <c r="HYS105" s="219"/>
      <c r="HYT105" s="219"/>
      <c r="HYU105" s="219"/>
      <c r="HYV105" s="219"/>
      <c r="HYW105" s="219"/>
      <c r="HYX105" s="219"/>
      <c r="HYY105" s="219"/>
      <c r="HYZ105" s="219"/>
      <c r="HZA105" s="219"/>
      <c r="HZB105" s="219"/>
      <c r="HZC105" s="219"/>
      <c r="HZD105" s="219"/>
      <c r="HZE105" s="219"/>
      <c r="HZF105" s="219"/>
      <c r="HZG105" s="219"/>
      <c r="HZH105" s="219"/>
      <c r="HZI105" s="219"/>
      <c r="HZJ105" s="219"/>
      <c r="HZK105" s="219"/>
      <c r="HZL105" s="219"/>
      <c r="HZM105" s="219"/>
      <c r="HZN105" s="219"/>
      <c r="HZO105" s="219"/>
      <c r="HZP105" s="219"/>
      <c r="HZQ105" s="219"/>
      <c r="HZR105" s="219"/>
      <c r="HZS105" s="219"/>
      <c r="HZT105" s="219"/>
      <c r="HZU105" s="219"/>
      <c r="HZV105" s="219"/>
      <c r="HZW105" s="219"/>
      <c r="HZX105" s="219"/>
      <c r="HZY105" s="219"/>
      <c r="HZZ105" s="219"/>
      <c r="IAA105" s="219"/>
      <c r="IAB105" s="219"/>
      <c r="IAC105" s="219"/>
      <c r="IAD105" s="219"/>
      <c r="IAE105" s="219"/>
      <c r="IAF105" s="219"/>
      <c r="IAG105" s="219"/>
      <c r="IAH105" s="219"/>
      <c r="IAI105" s="219"/>
      <c r="IAJ105" s="219"/>
      <c r="IAK105" s="219"/>
      <c r="IAL105" s="219"/>
      <c r="IAM105" s="219"/>
      <c r="IAN105" s="219"/>
      <c r="IAO105" s="219"/>
      <c r="IAP105" s="219"/>
      <c r="IAQ105" s="219"/>
      <c r="IAR105" s="219"/>
      <c r="IAS105" s="219"/>
      <c r="IAT105" s="219"/>
      <c r="IAU105" s="219"/>
      <c r="IAV105" s="219"/>
      <c r="IAW105" s="219"/>
      <c r="IAX105" s="219"/>
      <c r="IAY105" s="219"/>
      <c r="IAZ105" s="219"/>
      <c r="IBA105" s="219"/>
      <c r="IBB105" s="219"/>
      <c r="IBC105" s="219"/>
      <c r="IBD105" s="219"/>
      <c r="IBE105" s="219"/>
      <c r="IBF105" s="219"/>
      <c r="IBG105" s="219"/>
      <c r="IBH105" s="219"/>
      <c r="IBI105" s="219"/>
      <c r="IBJ105" s="219"/>
      <c r="IBK105" s="219"/>
      <c r="IBL105" s="219"/>
      <c r="IBM105" s="219"/>
      <c r="IBN105" s="219"/>
      <c r="IBO105" s="219"/>
      <c r="IBP105" s="219"/>
      <c r="IBQ105" s="219"/>
      <c r="IBR105" s="219"/>
      <c r="IBS105" s="219"/>
      <c r="IBT105" s="219"/>
      <c r="IBU105" s="219"/>
      <c r="IBV105" s="219"/>
      <c r="IBW105" s="219"/>
      <c r="IBX105" s="219"/>
      <c r="IBY105" s="219"/>
      <c r="IBZ105" s="219"/>
      <c r="ICA105" s="219"/>
      <c r="ICB105" s="219"/>
      <c r="ICC105" s="219"/>
      <c r="ICD105" s="219"/>
      <c r="ICE105" s="219"/>
      <c r="ICF105" s="219"/>
      <c r="ICG105" s="219"/>
      <c r="ICH105" s="219"/>
      <c r="ICI105" s="219"/>
      <c r="ICJ105" s="219"/>
      <c r="ICK105" s="219"/>
      <c r="ICL105" s="219"/>
      <c r="ICM105" s="219"/>
      <c r="ICN105" s="219"/>
      <c r="ICO105" s="219"/>
      <c r="ICP105" s="219"/>
      <c r="ICQ105" s="219"/>
      <c r="ICR105" s="219"/>
      <c r="ICS105" s="219"/>
      <c r="ICT105" s="219"/>
      <c r="ICU105" s="219"/>
      <c r="ICV105" s="219"/>
      <c r="ICW105" s="219"/>
      <c r="ICX105" s="219"/>
      <c r="ICY105" s="219"/>
      <c r="ICZ105" s="219"/>
      <c r="IDA105" s="219"/>
      <c r="IDB105" s="219"/>
      <c r="IDC105" s="219"/>
      <c r="IDD105" s="219"/>
      <c r="IDE105" s="219"/>
      <c r="IDF105" s="219"/>
      <c r="IDG105" s="219"/>
      <c r="IDH105" s="219"/>
      <c r="IDI105" s="219"/>
      <c r="IDJ105" s="219"/>
      <c r="IDK105" s="219"/>
      <c r="IDL105" s="219"/>
      <c r="IDM105" s="219"/>
      <c r="IDN105" s="219"/>
      <c r="IDO105" s="219"/>
      <c r="IDP105" s="219"/>
      <c r="IDQ105" s="219"/>
      <c r="IDR105" s="219"/>
      <c r="IDS105" s="219"/>
      <c r="IDT105" s="219"/>
      <c r="IDU105" s="219"/>
      <c r="IDV105" s="219"/>
      <c r="IDW105" s="219"/>
      <c r="IDX105" s="219"/>
      <c r="IDY105" s="219"/>
      <c r="IDZ105" s="219"/>
      <c r="IEA105" s="219"/>
      <c r="IEB105" s="219"/>
      <c r="IEC105" s="219"/>
      <c r="IED105" s="219"/>
      <c r="IEE105" s="219"/>
      <c r="IEF105" s="219"/>
      <c r="IEG105" s="219"/>
      <c r="IEH105" s="219"/>
      <c r="IEI105" s="219"/>
      <c r="IEJ105" s="219"/>
      <c r="IEK105" s="219"/>
      <c r="IEL105" s="219"/>
      <c r="IEM105" s="219"/>
      <c r="IEN105" s="219"/>
      <c r="IEO105" s="219"/>
      <c r="IEP105" s="219"/>
      <c r="IEQ105" s="219"/>
      <c r="IER105" s="219"/>
      <c r="IES105" s="219"/>
      <c r="IET105" s="219"/>
      <c r="IEU105" s="219"/>
      <c r="IEV105" s="219"/>
      <c r="IEW105" s="219"/>
      <c r="IEX105" s="219"/>
      <c r="IEY105" s="219"/>
      <c r="IEZ105" s="219"/>
      <c r="IFA105" s="219"/>
      <c r="IFB105" s="219"/>
      <c r="IFC105" s="219"/>
      <c r="IFD105" s="219"/>
      <c r="IFE105" s="219"/>
      <c r="IFF105" s="219"/>
      <c r="IFG105" s="219"/>
      <c r="IFH105" s="219"/>
      <c r="IFI105" s="219"/>
      <c r="IFJ105" s="219"/>
      <c r="IFK105" s="219"/>
      <c r="IFL105" s="219"/>
      <c r="IFM105" s="219"/>
      <c r="IFN105" s="219"/>
      <c r="IFO105" s="219"/>
      <c r="IFP105" s="219"/>
      <c r="IFQ105" s="219"/>
      <c r="IFR105" s="219"/>
      <c r="IFS105" s="219"/>
      <c r="IFT105" s="219"/>
      <c r="IFU105" s="219"/>
      <c r="IFV105" s="219"/>
      <c r="IFW105" s="219"/>
      <c r="IFX105" s="219"/>
      <c r="IFY105" s="219"/>
      <c r="IFZ105" s="219"/>
      <c r="IGA105" s="219"/>
      <c r="IGB105" s="219"/>
      <c r="IGC105" s="219"/>
      <c r="IGD105" s="219"/>
      <c r="IGE105" s="219"/>
      <c r="IGF105" s="219"/>
      <c r="IGG105" s="219"/>
      <c r="IGH105" s="219"/>
      <c r="IGI105" s="219"/>
      <c r="IGJ105" s="219"/>
      <c r="IGK105" s="219"/>
      <c r="IGL105" s="219"/>
      <c r="IGM105" s="219"/>
      <c r="IGN105" s="219"/>
      <c r="IGO105" s="219"/>
      <c r="IGP105" s="219"/>
      <c r="IGQ105" s="219"/>
      <c r="IGR105" s="219"/>
      <c r="IGS105" s="219"/>
      <c r="IGT105" s="219"/>
      <c r="IGU105" s="219"/>
      <c r="IGV105" s="219"/>
      <c r="IGW105" s="219"/>
      <c r="IGX105" s="219"/>
      <c r="IGY105" s="219"/>
      <c r="IGZ105" s="219"/>
      <c r="IHA105" s="219"/>
      <c r="IHB105" s="219"/>
      <c r="IHC105" s="219"/>
      <c r="IHD105" s="219"/>
      <c r="IHE105" s="219"/>
      <c r="IHF105" s="219"/>
      <c r="IHG105" s="219"/>
      <c r="IHH105" s="219"/>
      <c r="IHI105" s="219"/>
      <c r="IHJ105" s="219"/>
      <c r="IHK105" s="219"/>
      <c r="IHL105" s="219"/>
      <c r="IHM105" s="219"/>
      <c r="IHN105" s="219"/>
      <c r="IHO105" s="219"/>
      <c r="IHP105" s="219"/>
      <c r="IHQ105" s="219"/>
      <c r="IHR105" s="219"/>
      <c r="IHS105" s="219"/>
      <c r="IHT105" s="219"/>
      <c r="IHU105" s="219"/>
      <c r="IHV105" s="219"/>
      <c r="IHW105" s="219"/>
      <c r="IHX105" s="219"/>
      <c r="IHY105" s="219"/>
      <c r="IHZ105" s="219"/>
      <c r="IIA105" s="219"/>
      <c r="IIB105" s="219"/>
      <c r="IIC105" s="219"/>
      <c r="IID105" s="219"/>
      <c r="IIE105" s="219"/>
      <c r="IIF105" s="219"/>
      <c r="IIG105" s="219"/>
      <c r="IIH105" s="219"/>
      <c r="III105" s="219"/>
      <c r="IIJ105" s="219"/>
      <c r="IIK105" s="219"/>
      <c r="IIL105" s="219"/>
      <c r="IIM105" s="219"/>
      <c r="IIN105" s="219"/>
      <c r="IIO105" s="219"/>
      <c r="IIP105" s="219"/>
      <c r="IIQ105" s="219"/>
      <c r="IIR105" s="219"/>
      <c r="IIS105" s="219"/>
      <c r="IIT105" s="219"/>
      <c r="IIU105" s="219"/>
      <c r="IIV105" s="219"/>
      <c r="IIW105" s="219"/>
      <c r="IIX105" s="219"/>
      <c r="IIY105" s="219"/>
      <c r="IIZ105" s="219"/>
      <c r="IJA105" s="219"/>
      <c r="IJB105" s="219"/>
      <c r="IJC105" s="219"/>
      <c r="IJD105" s="219"/>
      <c r="IJE105" s="219"/>
      <c r="IJF105" s="219"/>
      <c r="IJG105" s="219"/>
      <c r="IJH105" s="219"/>
      <c r="IJI105" s="219"/>
      <c r="IJJ105" s="219"/>
      <c r="IJK105" s="219"/>
      <c r="IJL105" s="219"/>
      <c r="IJM105" s="219"/>
      <c r="IJN105" s="219"/>
      <c r="IJO105" s="219"/>
      <c r="IJP105" s="219"/>
      <c r="IJQ105" s="219"/>
      <c r="IJR105" s="219"/>
      <c r="IJS105" s="219"/>
      <c r="IJT105" s="219"/>
      <c r="IJU105" s="219"/>
      <c r="IJV105" s="219"/>
      <c r="IJW105" s="219"/>
      <c r="IJX105" s="219"/>
      <c r="IJY105" s="219"/>
      <c r="IJZ105" s="219"/>
      <c r="IKA105" s="219"/>
      <c r="IKB105" s="219"/>
      <c r="IKC105" s="219"/>
      <c r="IKD105" s="219"/>
      <c r="IKE105" s="219"/>
      <c r="IKF105" s="219"/>
      <c r="IKG105" s="219"/>
      <c r="IKH105" s="219"/>
      <c r="IKI105" s="219"/>
      <c r="IKJ105" s="219"/>
      <c r="IKK105" s="219"/>
      <c r="IKL105" s="219"/>
      <c r="IKM105" s="219"/>
      <c r="IKN105" s="219"/>
      <c r="IKO105" s="219"/>
      <c r="IKP105" s="219"/>
      <c r="IKQ105" s="219"/>
      <c r="IKR105" s="219"/>
      <c r="IKS105" s="219"/>
      <c r="IKT105" s="219"/>
      <c r="IKU105" s="219"/>
      <c r="IKV105" s="219"/>
      <c r="IKW105" s="219"/>
      <c r="IKX105" s="219"/>
      <c r="IKY105" s="219"/>
      <c r="IKZ105" s="219"/>
      <c r="ILA105" s="219"/>
      <c r="ILB105" s="219"/>
      <c r="ILC105" s="219"/>
      <c r="ILD105" s="219"/>
      <c r="ILE105" s="219"/>
      <c r="ILF105" s="219"/>
      <c r="ILG105" s="219"/>
      <c r="ILH105" s="219"/>
      <c r="ILI105" s="219"/>
      <c r="ILJ105" s="219"/>
      <c r="ILK105" s="219"/>
      <c r="ILL105" s="219"/>
      <c r="ILM105" s="219"/>
      <c r="ILN105" s="219"/>
      <c r="ILO105" s="219"/>
      <c r="ILP105" s="219"/>
      <c r="ILQ105" s="219"/>
      <c r="ILR105" s="219"/>
      <c r="ILS105" s="219"/>
      <c r="ILT105" s="219"/>
      <c r="ILU105" s="219"/>
      <c r="ILV105" s="219"/>
      <c r="ILW105" s="219"/>
      <c r="ILX105" s="219"/>
      <c r="ILY105" s="219"/>
      <c r="ILZ105" s="219"/>
      <c r="IMA105" s="219"/>
      <c r="IMB105" s="219"/>
      <c r="IMC105" s="219"/>
      <c r="IMD105" s="219"/>
      <c r="IME105" s="219"/>
      <c r="IMF105" s="219"/>
      <c r="IMG105" s="219"/>
      <c r="IMH105" s="219"/>
      <c r="IMI105" s="219"/>
      <c r="IMJ105" s="219"/>
      <c r="IMK105" s="219"/>
      <c r="IML105" s="219"/>
      <c r="IMM105" s="219"/>
      <c r="IMN105" s="219"/>
      <c r="IMO105" s="219"/>
      <c r="IMP105" s="219"/>
      <c r="IMQ105" s="219"/>
      <c r="IMR105" s="219"/>
      <c r="IMS105" s="219"/>
      <c r="IMT105" s="219"/>
      <c r="IMU105" s="219"/>
      <c r="IMV105" s="219"/>
      <c r="IMW105" s="219"/>
      <c r="IMX105" s="219"/>
      <c r="IMY105" s="219"/>
      <c r="IMZ105" s="219"/>
      <c r="INA105" s="219"/>
      <c r="INB105" s="219"/>
      <c r="INC105" s="219"/>
      <c r="IND105" s="219"/>
      <c r="INE105" s="219"/>
      <c r="INF105" s="219"/>
      <c r="ING105" s="219"/>
      <c r="INH105" s="219"/>
      <c r="INI105" s="219"/>
      <c r="INJ105" s="219"/>
      <c r="INK105" s="219"/>
      <c r="INL105" s="219"/>
      <c r="INM105" s="219"/>
      <c r="INN105" s="219"/>
      <c r="INO105" s="219"/>
      <c r="INP105" s="219"/>
      <c r="INQ105" s="219"/>
      <c r="INR105" s="219"/>
      <c r="INS105" s="219"/>
      <c r="INT105" s="219"/>
      <c r="INU105" s="219"/>
      <c r="INV105" s="219"/>
      <c r="INW105" s="219"/>
      <c r="INX105" s="219"/>
      <c r="INY105" s="219"/>
      <c r="INZ105" s="219"/>
      <c r="IOA105" s="219"/>
      <c r="IOB105" s="219"/>
      <c r="IOC105" s="219"/>
      <c r="IOD105" s="219"/>
      <c r="IOE105" s="219"/>
      <c r="IOF105" s="219"/>
      <c r="IOG105" s="219"/>
      <c r="IOH105" s="219"/>
      <c r="IOI105" s="219"/>
      <c r="IOJ105" s="219"/>
      <c r="IOK105" s="219"/>
      <c r="IOL105" s="219"/>
      <c r="IOM105" s="219"/>
      <c r="ION105" s="219"/>
      <c r="IOO105" s="219"/>
      <c r="IOP105" s="219"/>
      <c r="IOQ105" s="219"/>
      <c r="IOR105" s="219"/>
      <c r="IOS105" s="219"/>
      <c r="IOT105" s="219"/>
      <c r="IOU105" s="219"/>
      <c r="IOV105" s="219"/>
      <c r="IOW105" s="219"/>
      <c r="IOX105" s="219"/>
      <c r="IOY105" s="219"/>
      <c r="IOZ105" s="219"/>
      <c r="IPA105" s="219"/>
      <c r="IPB105" s="219"/>
      <c r="IPC105" s="219"/>
      <c r="IPD105" s="219"/>
      <c r="IPE105" s="219"/>
      <c r="IPF105" s="219"/>
      <c r="IPG105" s="219"/>
      <c r="IPH105" s="219"/>
      <c r="IPI105" s="219"/>
      <c r="IPJ105" s="219"/>
      <c r="IPK105" s="219"/>
      <c r="IPL105" s="219"/>
      <c r="IPM105" s="219"/>
      <c r="IPN105" s="219"/>
      <c r="IPO105" s="219"/>
      <c r="IPP105" s="219"/>
      <c r="IPQ105" s="219"/>
      <c r="IPR105" s="219"/>
      <c r="IPS105" s="219"/>
      <c r="IPT105" s="219"/>
      <c r="IPU105" s="219"/>
      <c r="IPV105" s="219"/>
      <c r="IPW105" s="219"/>
      <c r="IPX105" s="219"/>
      <c r="IPY105" s="219"/>
      <c r="IPZ105" s="219"/>
      <c r="IQA105" s="219"/>
      <c r="IQB105" s="219"/>
      <c r="IQC105" s="219"/>
      <c r="IQD105" s="219"/>
      <c r="IQE105" s="219"/>
      <c r="IQF105" s="219"/>
      <c r="IQG105" s="219"/>
      <c r="IQH105" s="219"/>
      <c r="IQI105" s="219"/>
      <c r="IQJ105" s="219"/>
      <c r="IQK105" s="219"/>
      <c r="IQL105" s="219"/>
      <c r="IQM105" s="219"/>
      <c r="IQN105" s="219"/>
      <c r="IQO105" s="219"/>
      <c r="IQP105" s="219"/>
      <c r="IQQ105" s="219"/>
      <c r="IQR105" s="219"/>
      <c r="IQS105" s="219"/>
      <c r="IQT105" s="219"/>
      <c r="IQU105" s="219"/>
      <c r="IQV105" s="219"/>
      <c r="IQW105" s="219"/>
      <c r="IQX105" s="219"/>
      <c r="IQY105" s="219"/>
      <c r="IQZ105" s="219"/>
      <c r="IRA105" s="219"/>
      <c r="IRB105" s="219"/>
      <c r="IRC105" s="219"/>
      <c r="IRD105" s="219"/>
      <c r="IRE105" s="219"/>
      <c r="IRF105" s="219"/>
      <c r="IRG105" s="219"/>
      <c r="IRH105" s="219"/>
      <c r="IRI105" s="219"/>
      <c r="IRJ105" s="219"/>
      <c r="IRK105" s="219"/>
      <c r="IRL105" s="219"/>
      <c r="IRM105" s="219"/>
      <c r="IRN105" s="219"/>
      <c r="IRO105" s="219"/>
      <c r="IRP105" s="219"/>
      <c r="IRQ105" s="219"/>
      <c r="IRR105" s="219"/>
      <c r="IRS105" s="219"/>
      <c r="IRT105" s="219"/>
      <c r="IRU105" s="219"/>
      <c r="IRV105" s="219"/>
      <c r="IRW105" s="219"/>
      <c r="IRX105" s="219"/>
      <c r="IRY105" s="219"/>
      <c r="IRZ105" s="219"/>
      <c r="ISA105" s="219"/>
      <c r="ISB105" s="219"/>
      <c r="ISC105" s="219"/>
      <c r="ISD105" s="219"/>
      <c r="ISE105" s="219"/>
      <c r="ISF105" s="219"/>
      <c r="ISG105" s="219"/>
      <c r="ISH105" s="219"/>
      <c r="ISI105" s="219"/>
      <c r="ISJ105" s="219"/>
      <c r="ISK105" s="219"/>
      <c r="ISL105" s="219"/>
      <c r="ISM105" s="219"/>
      <c r="ISN105" s="219"/>
      <c r="ISO105" s="219"/>
      <c r="ISP105" s="219"/>
      <c r="ISQ105" s="219"/>
      <c r="ISR105" s="219"/>
      <c r="ISS105" s="219"/>
      <c r="IST105" s="219"/>
      <c r="ISU105" s="219"/>
      <c r="ISV105" s="219"/>
      <c r="ISW105" s="219"/>
      <c r="ISX105" s="219"/>
      <c r="ISY105" s="219"/>
      <c r="ISZ105" s="219"/>
      <c r="ITA105" s="219"/>
      <c r="ITB105" s="219"/>
      <c r="ITC105" s="219"/>
      <c r="ITD105" s="219"/>
      <c r="ITE105" s="219"/>
      <c r="ITF105" s="219"/>
      <c r="ITG105" s="219"/>
      <c r="ITH105" s="219"/>
      <c r="ITI105" s="219"/>
      <c r="ITJ105" s="219"/>
      <c r="ITK105" s="219"/>
      <c r="ITL105" s="219"/>
      <c r="ITM105" s="219"/>
      <c r="ITN105" s="219"/>
      <c r="ITO105" s="219"/>
      <c r="ITP105" s="219"/>
      <c r="ITQ105" s="219"/>
      <c r="ITR105" s="219"/>
      <c r="ITS105" s="219"/>
      <c r="ITT105" s="219"/>
      <c r="ITU105" s="219"/>
      <c r="ITV105" s="219"/>
      <c r="ITW105" s="219"/>
      <c r="ITX105" s="219"/>
      <c r="ITY105" s="219"/>
      <c r="ITZ105" s="219"/>
      <c r="IUA105" s="219"/>
      <c r="IUB105" s="219"/>
      <c r="IUC105" s="219"/>
      <c r="IUD105" s="219"/>
      <c r="IUE105" s="219"/>
      <c r="IUF105" s="219"/>
      <c r="IUG105" s="219"/>
      <c r="IUH105" s="219"/>
      <c r="IUI105" s="219"/>
      <c r="IUJ105" s="219"/>
      <c r="IUK105" s="219"/>
      <c r="IUL105" s="219"/>
      <c r="IUM105" s="219"/>
      <c r="IUN105" s="219"/>
      <c r="IUO105" s="219"/>
      <c r="IUP105" s="219"/>
      <c r="IUQ105" s="219"/>
      <c r="IUR105" s="219"/>
      <c r="IUS105" s="219"/>
      <c r="IUT105" s="219"/>
      <c r="IUU105" s="219"/>
      <c r="IUV105" s="219"/>
      <c r="IUW105" s="219"/>
      <c r="IUX105" s="219"/>
      <c r="IUY105" s="219"/>
      <c r="IUZ105" s="219"/>
      <c r="IVA105" s="219"/>
      <c r="IVB105" s="219"/>
      <c r="IVC105" s="219"/>
      <c r="IVD105" s="219"/>
      <c r="IVE105" s="219"/>
      <c r="IVF105" s="219"/>
      <c r="IVG105" s="219"/>
      <c r="IVH105" s="219"/>
      <c r="IVI105" s="219"/>
      <c r="IVJ105" s="219"/>
      <c r="IVK105" s="219"/>
      <c r="IVL105" s="219"/>
      <c r="IVM105" s="219"/>
      <c r="IVN105" s="219"/>
      <c r="IVO105" s="219"/>
      <c r="IVP105" s="219"/>
      <c r="IVQ105" s="219"/>
      <c r="IVR105" s="219"/>
      <c r="IVS105" s="219"/>
      <c r="IVT105" s="219"/>
      <c r="IVU105" s="219"/>
      <c r="IVV105" s="219"/>
      <c r="IVW105" s="219"/>
      <c r="IVX105" s="219"/>
      <c r="IVY105" s="219"/>
      <c r="IVZ105" s="219"/>
      <c r="IWA105" s="219"/>
      <c r="IWB105" s="219"/>
      <c r="IWC105" s="219"/>
      <c r="IWD105" s="219"/>
      <c r="IWE105" s="219"/>
      <c r="IWF105" s="219"/>
      <c r="IWG105" s="219"/>
      <c r="IWH105" s="219"/>
      <c r="IWI105" s="219"/>
      <c r="IWJ105" s="219"/>
      <c r="IWK105" s="219"/>
      <c r="IWL105" s="219"/>
      <c r="IWM105" s="219"/>
      <c r="IWN105" s="219"/>
      <c r="IWO105" s="219"/>
      <c r="IWP105" s="219"/>
      <c r="IWQ105" s="219"/>
      <c r="IWR105" s="219"/>
      <c r="IWS105" s="219"/>
      <c r="IWT105" s="219"/>
      <c r="IWU105" s="219"/>
      <c r="IWV105" s="219"/>
      <c r="IWW105" s="219"/>
      <c r="IWX105" s="219"/>
      <c r="IWY105" s="219"/>
      <c r="IWZ105" s="219"/>
      <c r="IXA105" s="219"/>
      <c r="IXB105" s="219"/>
      <c r="IXC105" s="219"/>
      <c r="IXD105" s="219"/>
      <c r="IXE105" s="219"/>
      <c r="IXF105" s="219"/>
      <c r="IXG105" s="219"/>
      <c r="IXH105" s="219"/>
      <c r="IXI105" s="219"/>
      <c r="IXJ105" s="219"/>
      <c r="IXK105" s="219"/>
      <c r="IXL105" s="219"/>
      <c r="IXM105" s="219"/>
      <c r="IXN105" s="219"/>
      <c r="IXO105" s="219"/>
      <c r="IXP105" s="219"/>
      <c r="IXQ105" s="219"/>
      <c r="IXR105" s="219"/>
      <c r="IXS105" s="219"/>
      <c r="IXT105" s="219"/>
      <c r="IXU105" s="219"/>
      <c r="IXV105" s="219"/>
      <c r="IXW105" s="219"/>
      <c r="IXX105" s="219"/>
      <c r="IXY105" s="219"/>
      <c r="IXZ105" s="219"/>
      <c r="IYA105" s="219"/>
      <c r="IYB105" s="219"/>
      <c r="IYC105" s="219"/>
      <c r="IYD105" s="219"/>
      <c r="IYE105" s="219"/>
      <c r="IYF105" s="219"/>
      <c r="IYG105" s="219"/>
      <c r="IYH105" s="219"/>
      <c r="IYI105" s="219"/>
      <c r="IYJ105" s="219"/>
      <c r="IYK105" s="219"/>
      <c r="IYL105" s="219"/>
      <c r="IYM105" s="219"/>
      <c r="IYN105" s="219"/>
      <c r="IYO105" s="219"/>
      <c r="IYP105" s="219"/>
      <c r="IYQ105" s="219"/>
      <c r="IYR105" s="219"/>
      <c r="IYS105" s="219"/>
      <c r="IYT105" s="219"/>
      <c r="IYU105" s="219"/>
      <c r="IYV105" s="219"/>
      <c r="IYW105" s="219"/>
      <c r="IYX105" s="219"/>
      <c r="IYY105" s="219"/>
      <c r="IYZ105" s="219"/>
      <c r="IZA105" s="219"/>
      <c r="IZB105" s="219"/>
      <c r="IZC105" s="219"/>
      <c r="IZD105" s="219"/>
      <c r="IZE105" s="219"/>
      <c r="IZF105" s="219"/>
      <c r="IZG105" s="219"/>
      <c r="IZH105" s="219"/>
      <c r="IZI105" s="219"/>
      <c r="IZJ105" s="219"/>
      <c r="IZK105" s="219"/>
      <c r="IZL105" s="219"/>
      <c r="IZM105" s="219"/>
      <c r="IZN105" s="219"/>
      <c r="IZO105" s="219"/>
      <c r="IZP105" s="219"/>
      <c r="IZQ105" s="219"/>
      <c r="IZR105" s="219"/>
      <c r="IZS105" s="219"/>
      <c r="IZT105" s="219"/>
      <c r="IZU105" s="219"/>
      <c r="IZV105" s="219"/>
      <c r="IZW105" s="219"/>
      <c r="IZX105" s="219"/>
      <c r="IZY105" s="219"/>
      <c r="IZZ105" s="219"/>
      <c r="JAA105" s="219"/>
      <c r="JAB105" s="219"/>
      <c r="JAC105" s="219"/>
      <c r="JAD105" s="219"/>
      <c r="JAE105" s="219"/>
      <c r="JAF105" s="219"/>
      <c r="JAG105" s="219"/>
      <c r="JAH105" s="219"/>
      <c r="JAI105" s="219"/>
      <c r="JAJ105" s="219"/>
      <c r="JAK105" s="219"/>
      <c r="JAL105" s="219"/>
      <c r="JAM105" s="219"/>
      <c r="JAN105" s="219"/>
      <c r="JAO105" s="219"/>
      <c r="JAP105" s="219"/>
      <c r="JAQ105" s="219"/>
      <c r="JAR105" s="219"/>
      <c r="JAS105" s="219"/>
      <c r="JAT105" s="219"/>
      <c r="JAU105" s="219"/>
      <c r="JAV105" s="219"/>
      <c r="JAW105" s="219"/>
      <c r="JAX105" s="219"/>
      <c r="JAY105" s="219"/>
      <c r="JAZ105" s="219"/>
      <c r="JBA105" s="219"/>
      <c r="JBB105" s="219"/>
      <c r="JBC105" s="219"/>
      <c r="JBD105" s="219"/>
      <c r="JBE105" s="219"/>
      <c r="JBF105" s="219"/>
      <c r="JBG105" s="219"/>
      <c r="JBH105" s="219"/>
      <c r="JBI105" s="219"/>
      <c r="JBJ105" s="219"/>
      <c r="JBK105" s="219"/>
      <c r="JBL105" s="219"/>
      <c r="JBM105" s="219"/>
      <c r="JBN105" s="219"/>
      <c r="JBO105" s="219"/>
      <c r="JBP105" s="219"/>
      <c r="JBQ105" s="219"/>
      <c r="JBR105" s="219"/>
      <c r="JBS105" s="219"/>
      <c r="JBT105" s="219"/>
      <c r="JBU105" s="219"/>
      <c r="JBV105" s="219"/>
      <c r="JBW105" s="219"/>
      <c r="JBX105" s="219"/>
      <c r="JBY105" s="219"/>
      <c r="JBZ105" s="219"/>
      <c r="JCA105" s="219"/>
      <c r="JCB105" s="219"/>
      <c r="JCC105" s="219"/>
      <c r="JCD105" s="219"/>
      <c r="JCE105" s="219"/>
      <c r="JCF105" s="219"/>
      <c r="JCG105" s="219"/>
      <c r="JCH105" s="219"/>
      <c r="JCI105" s="219"/>
      <c r="JCJ105" s="219"/>
      <c r="JCK105" s="219"/>
      <c r="JCL105" s="219"/>
      <c r="JCM105" s="219"/>
      <c r="JCN105" s="219"/>
      <c r="JCO105" s="219"/>
      <c r="JCP105" s="219"/>
      <c r="JCQ105" s="219"/>
      <c r="JCR105" s="219"/>
      <c r="JCS105" s="219"/>
      <c r="JCT105" s="219"/>
      <c r="JCU105" s="219"/>
      <c r="JCV105" s="219"/>
      <c r="JCW105" s="219"/>
      <c r="JCX105" s="219"/>
      <c r="JCY105" s="219"/>
      <c r="JCZ105" s="219"/>
      <c r="JDA105" s="219"/>
      <c r="JDB105" s="219"/>
      <c r="JDC105" s="219"/>
      <c r="JDD105" s="219"/>
      <c r="JDE105" s="219"/>
      <c r="JDF105" s="219"/>
      <c r="JDG105" s="219"/>
      <c r="JDH105" s="219"/>
      <c r="JDI105" s="219"/>
      <c r="JDJ105" s="219"/>
      <c r="JDK105" s="219"/>
      <c r="JDL105" s="219"/>
      <c r="JDM105" s="219"/>
      <c r="JDN105" s="219"/>
      <c r="JDO105" s="219"/>
      <c r="JDP105" s="219"/>
      <c r="JDQ105" s="219"/>
      <c r="JDR105" s="219"/>
      <c r="JDS105" s="219"/>
      <c r="JDT105" s="219"/>
      <c r="JDU105" s="219"/>
      <c r="JDV105" s="219"/>
      <c r="JDW105" s="219"/>
      <c r="JDX105" s="219"/>
      <c r="JDY105" s="219"/>
      <c r="JDZ105" s="219"/>
      <c r="JEA105" s="219"/>
      <c r="JEB105" s="219"/>
      <c r="JEC105" s="219"/>
      <c r="JED105" s="219"/>
      <c r="JEE105" s="219"/>
      <c r="JEF105" s="219"/>
      <c r="JEG105" s="219"/>
      <c r="JEH105" s="219"/>
      <c r="JEI105" s="219"/>
      <c r="JEJ105" s="219"/>
      <c r="JEK105" s="219"/>
      <c r="JEL105" s="219"/>
      <c r="JEM105" s="219"/>
      <c r="JEN105" s="219"/>
      <c r="JEO105" s="219"/>
      <c r="JEP105" s="219"/>
      <c r="JEQ105" s="219"/>
      <c r="JER105" s="219"/>
      <c r="JES105" s="219"/>
      <c r="JET105" s="219"/>
      <c r="JEU105" s="219"/>
      <c r="JEV105" s="219"/>
      <c r="JEW105" s="219"/>
      <c r="JEX105" s="219"/>
      <c r="JEY105" s="219"/>
      <c r="JEZ105" s="219"/>
      <c r="JFA105" s="219"/>
      <c r="JFB105" s="219"/>
      <c r="JFC105" s="219"/>
      <c r="JFD105" s="219"/>
      <c r="JFE105" s="219"/>
      <c r="JFF105" s="219"/>
      <c r="JFG105" s="219"/>
      <c r="JFH105" s="219"/>
      <c r="JFI105" s="219"/>
      <c r="JFJ105" s="219"/>
      <c r="JFK105" s="219"/>
      <c r="JFL105" s="219"/>
      <c r="JFM105" s="219"/>
      <c r="JFN105" s="219"/>
      <c r="JFO105" s="219"/>
      <c r="JFP105" s="219"/>
      <c r="JFQ105" s="219"/>
      <c r="JFR105" s="219"/>
      <c r="JFS105" s="219"/>
      <c r="JFT105" s="219"/>
      <c r="JFU105" s="219"/>
      <c r="JFV105" s="219"/>
      <c r="JFW105" s="219"/>
      <c r="JFX105" s="219"/>
      <c r="JFY105" s="219"/>
      <c r="JFZ105" s="219"/>
      <c r="JGA105" s="219"/>
      <c r="JGB105" s="219"/>
      <c r="JGC105" s="219"/>
      <c r="JGD105" s="219"/>
      <c r="JGE105" s="219"/>
      <c r="JGF105" s="219"/>
      <c r="JGG105" s="219"/>
      <c r="JGH105" s="219"/>
      <c r="JGI105" s="219"/>
      <c r="JGJ105" s="219"/>
      <c r="JGK105" s="219"/>
      <c r="JGL105" s="219"/>
      <c r="JGM105" s="219"/>
      <c r="JGN105" s="219"/>
      <c r="JGO105" s="219"/>
      <c r="JGP105" s="219"/>
      <c r="JGQ105" s="219"/>
      <c r="JGR105" s="219"/>
      <c r="JGS105" s="219"/>
      <c r="JGT105" s="219"/>
      <c r="JGU105" s="219"/>
      <c r="JGV105" s="219"/>
      <c r="JGW105" s="219"/>
      <c r="JGX105" s="219"/>
      <c r="JGY105" s="219"/>
      <c r="JGZ105" s="219"/>
      <c r="JHA105" s="219"/>
      <c r="JHB105" s="219"/>
      <c r="JHC105" s="219"/>
      <c r="JHD105" s="219"/>
      <c r="JHE105" s="219"/>
      <c r="JHF105" s="219"/>
      <c r="JHG105" s="219"/>
      <c r="JHH105" s="219"/>
      <c r="JHI105" s="219"/>
      <c r="JHJ105" s="219"/>
      <c r="JHK105" s="219"/>
      <c r="JHL105" s="219"/>
      <c r="JHM105" s="219"/>
      <c r="JHN105" s="219"/>
      <c r="JHO105" s="219"/>
      <c r="JHP105" s="219"/>
      <c r="JHQ105" s="219"/>
      <c r="JHR105" s="219"/>
      <c r="JHS105" s="219"/>
      <c r="JHT105" s="219"/>
      <c r="JHU105" s="219"/>
      <c r="JHV105" s="219"/>
      <c r="JHW105" s="219"/>
      <c r="JHX105" s="219"/>
      <c r="JHY105" s="219"/>
      <c r="JHZ105" s="219"/>
      <c r="JIA105" s="219"/>
      <c r="JIB105" s="219"/>
      <c r="JIC105" s="219"/>
      <c r="JID105" s="219"/>
      <c r="JIE105" s="219"/>
      <c r="JIF105" s="219"/>
      <c r="JIG105" s="219"/>
      <c r="JIH105" s="219"/>
      <c r="JII105" s="219"/>
      <c r="JIJ105" s="219"/>
      <c r="JIK105" s="219"/>
      <c r="JIL105" s="219"/>
      <c r="JIM105" s="219"/>
      <c r="JIN105" s="219"/>
      <c r="JIO105" s="219"/>
      <c r="JIP105" s="219"/>
      <c r="JIQ105" s="219"/>
      <c r="JIR105" s="219"/>
      <c r="JIS105" s="219"/>
      <c r="JIT105" s="219"/>
      <c r="JIU105" s="219"/>
      <c r="JIV105" s="219"/>
      <c r="JIW105" s="219"/>
      <c r="JIX105" s="219"/>
      <c r="JIY105" s="219"/>
      <c r="JIZ105" s="219"/>
      <c r="JJA105" s="219"/>
      <c r="JJB105" s="219"/>
      <c r="JJC105" s="219"/>
      <c r="JJD105" s="219"/>
      <c r="JJE105" s="219"/>
      <c r="JJF105" s="219"/>
      <c r="JJG105" s="219"/>
      <c r="JJH105" s="219"/>
      <c r="JJI105" s="219"/>
      <c r="JJJ105" s="219"/>
      <c r="JJK105" s="219"/>
      <c r="JJL105" s="219"/>
      <c r="JJM105" s="219"/>
      <c r="JJN105" s="219"/>
      <c r="JJO105" s="219"/>
      <c r="JJP105" s="219"/>
      <c r="JJQ105" s="219"/>
      <c r="JJR105" s="219"/>
      <c r="JJS105" s="219"/>
      <c r="JJT105" s="219"/>
      <c r="JJU105" s="219"/>
      <c r="JJV105" s="219"/>
      <c r="JJW105" s="219"/>
      <c r="JJX105" s="219"/>
      <c r="JJY105" s="219"/>
      <c r="JJZ105" s="219"/>
      <c r="JKA105" s="219"/>
      <c r="JKB105" s="219"/>
      <c r="JKC105" s="219"/>
      <c r="JKD105" s="219"/>
      <c r="JKE105" s="219"/>
      <c r="JKF105" s="219"/>
      <c r="JKG105" s="219"/>
      <c r="JKH105" s="219"/>
      <c r="JKI105" s="219"/>
      <c r="JKJ105" s="219"/>
      <c r="JKK105" s="219"/>
      <c r="JKL105" s="219"/>
      <c r="JKM105" s="219"/>
      <c r="JKN105" s="219"/>
      <c r="JKO105" s="219"/>
      <c r="JKP105" s="219"/>
      <c r="JKQ105" s="219"/>
      <c r="JKR105" s="219"/>
      <c r="JKS105" s="219"/>
      <c r="JKT105" s="219"/>
      <c r="JKU105" s="219"/>
      <c r="JKV105" s="219"/>
      <c r="JKW105" s="219"/>
      <c r="JKX105" s="219"/>
      <c r="JKY105" s="219"/>
      <c r="JKZ105" s="219"/>
      <c r="JLA105" s="219"/>
      <c r="JLB105" s="219"/>
      <c r="JLC105" s="219"/>
      <c r="JLD105" s="219"/>
      <c r="JLE105" s="219"/>
      <c r="JLF105" s="219"/>
      <c r="JLG105" s="219"/>
      <c r="JLH105" s="219"/>
      <c r="JLI105" s="219"/>
      <c r="JLJ105" s="219"/>
      <c r="JLK105" s="219"/>
      <c r="JLL105" s="219"/>
      <c r="JLM105" s="219"/>
      <c r="JLN105" s="219"/>
      <c r="JLO105" s="219"/>
      <c r="JLP105" s="219"/>
      <c r="JLQ105" s="219"/>
      <c r="JLR105" s="219"/>
      <c r="JLS105" s="219"/>
      <c r="JLT105" s="219"/>
      <c r="JLU105" s="219"/>
      <c r="JLV105" s="219"/>
      <c r="JLW105" s="219"/>
      <c r="JLX105" s="219"/>
      <c r="JLY105" s="219"/>
      <c r="JLZ105" s="219"/>
      <c r="JMA105" s="219"/>
      <c r="JMB105" s="219"/>
      <c r="JMC105" s="219"/>
      <c r="JMD105" s="219"/>
      <c r="JME105" s="219"/>
      <c r="JMF105" s="219"/>
      <c r="JMG105" s="219"/>
      <c r="JMH105" s="219"/>
      <c r="JMI105" s="219"/>
      <c r="JMJ105" s="219"/>
      <c r="JMK105" s="219"/>
      <c r="JML105" s="219"/>
      <c r="JMM105" s="219"/>
      <c r="JMN105" s="219"/>
      <c r="JMO105" s="219"/>
      <c r="JMP105" s="219"/>
      <c r="JMQ105" s="219"/>
      <c r="JMR105" s="219"/>
      <c r="JMS105" s="219"/>
      <c r="JMT105" s="219"/>
      <c r="JMU105" s="219"/>
      <c r="JMV105" s="219"/>
      <c r="JMW105" s="219"/>
      <c r="JMX105" s="219"/>
      <c r="JMY105" s="219"/>
      <c r="JMZ105" s="219"/>
      <c r="JNA105" s="219"/>
      <c r="JNB105" s="219"/>
      <c r="JNC105" s="219"/>
      <c r="JND105" s="219"/>
      <c r="JNE105" s="219"/>
      <c r="JNF105" s="219"/>
      <c r="JNG105" s="219"/>
      <c r="JNH105" s="219"/>
      <c r="JNI105" s="219"/>
      <c r="JNJ105" s="219"/>
      <c r="JNK105" s="219"/>
      <c r="JNL105" s="219"/>
      <c r="JNM105" s="219"/>
      <c r="JNN105" s="219"/>
      <c r="JNO105" s="219"/>
      <c r="JNP105" s="219"/>
      <c r="JNQ105" s="219"/>
      <c r="JNR105" s="219"/>
      <c r="JNS105" s="219"/>
      <c r="JNT105" s="219"/>
      <c r="JNU105" s="219"/>
      <c r="JNV105" s="219"/>
      <c r="JNW105" s="219"/>
      <c r="JNX105" s="219"/>
      <c r="JNY105" s="219"/>
      <c r="JNZ105" s="219"/>
      <c r="JOA105" s="219"/>
      <c r="JOB105" s="219"/>
      <c r="JOC105" s="219"/>
      <c r="JOD105" s="219"/>
      <c r="JOE105" s="219"/>
      <c r="JOF105" s="219"/>
      <c r="JOG105" s="219"/>
      <c r="JOH105" s="219"/>
      <c r="JOI105" s="219"/>
      <c r="JOJ105" s="219"/>
      <c r="JOK105" s="219"/>
      <c r="JOL105" s="219"/>
      <c r="JOM105" s="219"/>
      <c r="JON105" s="219"/>
      <c r="JOO105" s="219"/>
      <c r="JOP105" s="219"/>
      <c r="JOQ105" s="219"/>
      <c r="JOR105" s="219"/>
      <c r="JOS105" s="219"/>
      <c r="JOT105" s="219"/>
      <c r="JOU105" s="219"/>
      <c r="JOV105" s="219"/>
      <c r="JOW105" s="219"/>
      <c r="JOX105" s="219"/>
      <c r="JOY105" s="219"/>
      <c r="JOZ105" s="219"/>
      <c r="JPA105" s="219"/>
      <c r="JPB105" s="219"/>
      <c r="JPC105" s="219"/>
      <c r="JPD105" s="219"/>
      <c r="JPE105" s="219"/>
      <c r="JPF105" s="219"/>
      <c r="JPG105" s="219"/>
      <c r="JPH105" s="219"/>
      <c r="JPI105" s="219"/>
      <c r="JPJ105" s="219"/>
      <c r="JPK105" s="219"/>
      <c r="JPL105" s="219"/>
      <c r="JPM105" s="219"/>
      <c r="JPN105" s="219"/>
      <c r="JPO105" s="219"/>
      <c r="JPP105" s="219"/>
      <c r="JPQ105" s="219"/>
      <c r="JPR105" s="219"/>
      <c r="JPS105" s="219"/>
      <c r="JPT105" s="219"/>
      <c r="JPU105" s="219"/>
      <c r="JPV105" s="219"/>
      <c r="JPW105" s="219"/>
      <c r="JPX105" s="219"/>
      <c r="JPY105" s="219"/>
      <c r="JPZ105" s="219"/>
      <c r="JQA105" s="219"/>
      <c r="JQB105" s="219"/>
      <c r="JQC105" s="219"/>
      <c r="JQD105" s="219"/>
      <c r="JQE105" s="219"/>
      <c r="JQF105" s="219"/>
      <c r="JQG105" s="219"/>
      <c r="JQH105" s="219"/>
      <c r="JQI105" s="219"/>
      <c r="JQJ105" s="219"/>
      <c r="JQK105" s="219"/>
      <c r="JQL105" s="219"/>
      <c r="JQM105" s="219"/>
      <c r="JQN105" s="219"/>
      <c r="JQO105" s="219"/>
      <c r="JQP105" s="219"/>
      <c r="JQQ105" s="219"/>
      <c r="JQR105" s="219"/>
      <c r="JQS105" s="219"/>
      <c r="JQT105" s="219"/>
      <c r="JQU105" s="219"/>
      <c r="JQV105" s="219"/>
      <c r="JQW105" s="219"/>
      <c r="JQX105" s="219"/>
      <c r="JQY105" s="219"/>
      <c r="JQZ105" s="219"/>
      <c r="JRA105" s="219"/>
      <c r="JRB105" s="219"/>
      <c r="JRC105" s="219"/>
      <c r="JRD105" s="219"/>
      <c r="JRE105" s="219"/>
      <c r="JRF105" s="219"/>
      <c r="JRG105" s="219"/>
      <c r="JRH105" s="219"/>
      <c r="JRI105" s="219"/>
      <c r="JRJ105" s="219"/>
      <c r="JRK105" s="219"/>
      <c r="JRL105" s="219"/>
      <c r="JRM105" s="219"/>
      <c r="JRN105" s="219"/>
      <c r="JRO105" s="219"/>
      <c r="JRP105" s="219"/>
      <c r="JRQ105" s="219"/>
      <c r="JRR105" s="219"/>
      <c r="JRS105" s="219"/>
      <c r="JRT105" s="219"/>
      <c r="JRU105" s="219"/>
      <c r="JRV105" s="219"/>
      <c r="JRW105" s="219"/>
      <c r="JRX105" s="219"/>
      <c r="JRY105" s="219"/>
      <c r="JRZ105" s="219"/>
      <c r="JSA105" s="219"/>
      <c r="JSB105" s="219"/>
      <c r="JSC105" s="219"/>
      <c r="JSD105" s="219"/>
      <c r="JSE105" s="219"/>
      <c r="JSF105" s="219"/>
      <c r="JSG105" s="219"/>
      <c r="JSH105" s="219"/>
      <c r="JSI105" s="219"/>
      <c r="JSJ105" s="219"/>
      <c r="JSK105" s="219"/>
      <c r="JSL105" s="219"/>
      <c r="JSM105" s="219"/>
      <c r="JSN105" s="219"/>
      <c r="JSO105" s="219"/>
      <c r="JSP105" s="219"/>
      <c r="JSQ105" s="219"/>
      <c r="JSR105" s="219"/>
      <c r="JSS105" s="219"/>
      <c r="JST105" s="219"/>
      <c r="JSU105" s="219"/>
      <c r="JSV105" s="219"/>
      <c r="JSW105" s="219"/>
      <c r="JSX105" s="219"/>
      <c r="JSY105" s="219"/>
      <c r="JSZ105" s="219"/>
      <c r="JTA105" s="219"/>
      <c r="JTB105" s="219"/>
      <c r="JTC105" s="219"/>
      <c r="JTD105" s="219"/>
      <c r="JTE105" s="219"/>
      <c r="JTF105" s="219"/>
      <c r="JTG105" s="219"/>
      <c r="JTH105" s="219"/>
      <c r="JTI105" s="219"/>
      <c r="JTJ105" s="219"/>
      <c r="JTK105" s="219"/>
      <c r="JTL105" s="219"/>
      <c r="JTM105" s="219"/>
      <c r="JTN105" s="219"/>
      <c r="JTO105" s="219"/>
      <c r="JTP105" s="219"/>
      <c r="JTQ105" s="219"/>
      <c r="JTR105" s="219"/>
      <c r="JTS105" s="219"/>
      <c r="JTT105" s="219"/>
      <c r="JTU105" s="219"/>
      <c r="JTV105" s="219"/>
      <c r="JTW105" s="219"/>
      <c r="JTX105" s="219"/>
      <c r="JTY105" s="219"/>
      <c r="JTZ105" s="219"/>
      <c r="JUA105" s="219"/>
      <c r="JUB105" s="219"/>
      <c r="JUC105" s="219"/>
      <c r="JUD105" s="219"/>
      <c r="JUE105" s="219"/>
      <c r="JUF105" s="219"/>
      <c r="JUG105" s="219"/>
      <c r="JUH105" s="219"/>
      <c r="JUI105" s="219"/>
      <c r="JUJ105" s="219"/>
      <c r="JUK105" s="219"/>
      <c r="JUL105" s="219"/>
      <c r="JUM105" s="219"/>
      <c r="JUN105" s="219"/>
      <c r="JUO105" s="219"/>
      <c r="JUP105" s="219"/>
      <c r="JUQ105" s="219"/>
      <c r="JUR105" s="219"/>
      <c r="JUS105" s="219"/>
      <c r="JUT105" s="219"/>
      <c r="JUU105" s="219"/>
      <c r="JUV105" s="219"/>
      <c r="JUW105" s="219"/>
      <c r="JUX105" s="219"/>
      <c r="JUY105" s="219"/>
      <c r="JUZ105" s="219"/>
      <c r="JVA105" s="219"/>
      <c r="JVB105" s="219"/>
      <c r="JVC105" s="219"/>
      <c r="JVD105" s="219"/>
      <c r="JVE105" s="219"/>
      <c r="JVF105" s="219"/>
      <c r="JVG105" s="219"/>
      <c r="JVH105" s="219"/>
      <c r="JVI105" s="219"/>
      <c r="JVJ105" s="219"/>
      <c r="JVK105" s="219"/>
      <c r="JVL105" s="219"/>
      <c r="JVM105" s="219"/>
      <c r="JVN105" s="219"/>
      <c r="JVO105" s="219"/>
      <c r="JVP105" s="219"/>
      <c r="JVQ105" s="219"/>
      <c r="JVR105" s="219"/>
      <c r="JVS105" s="219"/>
      <c r="JVT105" s="219"/>
      <c r="JVU105" s="219"/>
      <c r="JVV105" s="219"/>
      <c r="JVW105" s="219"/>
      <c r="JVX105" s="219"/>
      <c r="JVY105" s="219"/>
      <c r="JVZ105" s="219"/>
      <c r="JWA105" s="219"/>
      <c r="JWB105" s="219"/>
      <c r="JWC105" s="219"/>
      <c r="JWD105" s="219"/>
      <c r="JWE105" s="219"/>
      <c r="JWF105" s="219"/>
      <c r="JWG105" s="219"/>
      <c r="JWH105" s="219"/>
      <c r="JWI105" s="219"/>
      <c r="JWJ105" s="219"/>
      <c r="JWK105" s="219"/>
      <c r="JWL105" s="219"/>
      <c r="JWM105" s="219"/>
      <c r="JWN105" s="219"/>
      <c r="JWO105" s="219"/>
      <c r="JWP105" s="219"/>
      <c r="JWQ105" s="219"/>
      <c r="JWR105" s="219"/>
      <c r="JWS105" s="219"/>
      <c r="JWT105" s="219"/>
      <c r="JWU105" s="219"/>
      <c r="JWV105" s="219"/>
      <c r="JWW105" s="219"/>
      <c r="JWX105" s="219"/>
      <c r="JWY105" s="219"/>
      <c r="JWZ105" s="219"/>
      <c r="JXA105" s="219"/>
      <c r="JXB105" s="219"/>
      <c r="JXC105" s="219"/>
      <c r="JXD105" s="219"/>
      <c r="JXE105" s="219"/>
      <c r="JXF105" s="219"/>
      <c r="JXG105" s="219"/>
      <c r="JXH105" s="219"/>
      <c r="JXI105" s="219"/>
      <c r="JXJ105" s="219"/>
      <c r="JXK105" s="219"/>
      <c r="JXL105" s="219"/>
      <c r="JXM105" s="219"/>
      <c r="JXN105" s="219"/>
      <c r="JXO105" s="219"/>
      <c r="JXP105" s="219"/>
      <c r="JXQ105" s="219"/>
      <c r="JXR105" s="219"/>
      <c r="JXS105" s="219"/>
      <c r="JXT105" s="219"/>
      <c r="JXU105" s="219"/>
      <c r="JXV105" s="219"/>
      <c r="JXW105" s="219"/>
      <c r="JXX105" s="219"/>
      <c r="JXY105" s="219"/>
      <c r="JXZ105" s="219"/>
      <c r="JYA105" s="219"/>
      <c r="JYB105" s="219"/>
      <c r="JYC105" s="219"/>
      <c r="JYD105" s="219"/>
      <c r="JYE105" s="219"/>
      <c r="JYF105" s="219"/>
      <c r="JYG105" s="219"/>
      <c r="JYH105" s="219"/>
      <c r="JYI105" s="219"/>
      <c r="JYJ105" s="219"/>
      <c r="JYK105" s="219"/>
      <c r="JYL105" s="219"/>
      <c r="JYM105" s="219"/>
      <c r="JYN105" s="219"/>
      <c r="JYO105" s="219"/>
      <c r="JYP105" s="219"/>
      <c r="JYQ105" s="219"/>
      <c r="JYR105" s="219"/>
      <c r="JYS105" s="219"/>
      <c r="JYT105" s="219"/>
      <c r="JYU105" s="219"/>
      <c r="JYV105" s="219"/>
      <c r="JYW105" s="219"/>
      <c r="JYX105" s="219"/>
      <c r="JYY105" s="219"/>
      <c r="JYZ105" s="219"/>
      <c r="JZA105" s="219"/>
      <c r="JZB105" s="219"/>
      <c r="JZC105" s="219"/>
      <c r="JZD105" s="219"/>
      <c r="JZE105" s="219"/>
      <c r="JZF105" s="219"/>
      <c r="JZG105" s="219"/>
      <c r="JZH105" s="219"/>
      <c r="JZI105" s="219"/>
      <c r="JZJ105" s="219"/>
      <c r="JZK105" s="219"/>
      <c r="JZL105" s="219"/>
      <c r="JZM105" s="219"/>
      <c r="JZN105" s="219"/>
      <c r="JZO105" s="219"/>
      <c r="JZP105" s="219"/>
      <c r="JZQ105" s="219"/>
      <c r="JZR105" s="219"/>
      <c r="JZS105" s="219"/>
      <c r="JZT105" s="219"/>
      <c r="JZU105" s="219"/>
      <c r="JZV105" s="219"/>
      <c r="JZW105" s="219"/>
      <c r="JZX105" s="219"/>
      <c r="JZY105" s="219"/>
      <c r="JZZ105" s="219"/>
      <c r="KAA105" s="219"/>
      <c r="KAB105" s="219"/>
      <c r="KAC105" s="219"/>
      <c r="KAD105" s="219"/>
      <c r="KAE105" s="219"/>
      <c r="KAF105" s="219"/>
      <c r="KAG105" s="219"/>
      <c r="KAH105" s="219"/>
      <c r="KAI105" s="219"/>
      <c r="KAJ105" s="219"/>
      <c r="KAK105" s="219"/>
      <c r="KAL105" s="219"/>
      <c r="KAM105" s="219"/>
      <c r="KAN105" s="219"/>
      <c r="KAO105" s="219"/>
      <c r="KAP105" s="219"/>
      <c r="KAQ105" s="219"/>
      <c r="KAR105" s="219"/>
      <c r="KAS105" s="219"/>
      <c r="KAT105" s="219"/>
      <c r="KAU105" s="219"/>
      <c r="KAV105" s="219"/>
      <c r="KAW105" s="219"/>
      <c r="KAX105" s="219"/>
      <c r="KAY105" s="219"/>
      <c r="KAZ105" s="219"/>
      <c r="KBA105" s="219"/>
      <c r="KBB105" s="219"/>
      <c r="KBC105" s="219"/>
      <c r="KBD105" s="219"/>
      <c r="KBE105" s="219"/>
      <c r="KBF105" s="219"/>
      <c r="KBG105" s="219"/>
      <c r="KBH105" s="219"/>
      <c r="KBI105" s="219"/>
      <c r="KBJ105" s="219"/>
      <c r="KBK105" s="219"/>
      <c r="KBL105" s="219"/>
      <c r="KBM105" s="219"/>
      <c r="KBN105" s="219"/>
      <c r="KBO105" s="219"/>
      <c r="KBP105" s="219"/>
      <c r="KBQ105" s="219"/>
      <c r="KBR105" s="219"/>
      <c r="KBS105" s="219"/>
      <c r="KBT105" s="219"/>
      <c r="KBU105" s="219"/>
      <c r="KBV105" s="219"/>
      <c r="KBW105" s="219"/>
      <c r="KBX105" s="219"/>
      <c r="KBY105" s="219"/>
      <c r="KBZ105" s="219"/>
      <c r="KCA105" s="219"/>
      <c r="KCB105" s="219"/>
      <c r="KCC105" s="219"/>
      <c r="KCD105" s="219"/>
      <c r="KCE105" s="219"/>
      <c r="KCF105" s="219"/>
      <c r="KCG105" s="219"/>
      <c r="KCH105" s="219"/>
      <c r="KCI105" s="219"/>
      <c r="KCJ105" s="219"/>
      <c r="KCK105" s="219"/>
      <c r="KCL105" s="219"/>
      <c r="KCM105" s="219"/>
      <c r="KCN105" s="219"/>
      <c r="KCO105" s="219"/>
      <c r="KCP105" s="219"/>
      <c r="KCQ105" s="219"/>
      <c r="KCR105" s="219"/>
      <c r="KCS105" s="219"/>
      <c r="KCT105" s="219"/>
      <c r="KCU105" s="219"/>
      <c r="KCV105" s="219"/>
      <c r="KCW105" s="219"/>
      <c r="KCX105" s="219"/>
      <c r="KCY105" s="219"/>
      <c r="KCZ105" s="219"/>
      <c r="KDA105" s="219"/>
      <c r="KDB105" s="219"/>
      <c r="KDC105" s="219"/>
      <c r="KDD105" s="219"/>
      <c r="KDE105" s="219"/>
      <c r="KDF105" s="219"/>
      <c r="KDG105" s="219"/>
      <c r="KDH105" s="219"/>
      <c r="KDI105" s="219"/>
      <c r="KDJ105" s="219"/>
      <c r="KDK105" s="219"/>
      <c r="KDL105" s="219"/>
      <c r="KDM105" s="219"/>
      <c r="KDN105" s="219"/>
      <c r="KDO105" s="219"/>
      <c r="KDP105" s="219"/>
      <c r="KDQ105" s="219"/>
      <c r="KDR105" s="219"/>
      <c r="KDS105" s="219"/>
      <c r="KDT105" s="219"/>
      <c r="KDU105" s="219"/>
      <c r="KDV105" s="219"/>
      <c r="KDW105" s="219"/>
      <c r="KDX105" s="219"/>
      <c r="KDY105" s="219"/>
      <c r="KDZ105" s="219"/>
      <c r="KEA105" s="219"/>
      <c r="KEB105" s="219"/>
      <c r="KEC105" s="219"/>
      <c r="KED105" s="219"/>
      <c r="KEE105" s="219"/>
      <c r="KEF105" s="219"/>
      <c r="KEG105" s="219"/>
      <c r="KEH105" s="219"/>
      <c r="KEI105" s="219"/>
      <c r="KEJ105" s="219"/>
      <c r="KEK105" s="219"/>
      <c r="KEL105" s="219"/>
      <c r="KEM105" s="219"/>
      <c r="KEN105" s="219"/>
      <c r="KEO105" s="219"/>
      <c r="KEP105" s="219"/>
      <c r="KEQ105" s="219"/>
      <c r="KER105" s="219"/>
      <c r="KES105" s="219"/>
      <c r="KET105" s="219"/>
      <c r="KEU105" s="219"/>
      <c r="KEV105" s="219"/>
      <c r="KEW105" s="219"/>
      <c r="KEX105" s="219"/>
      <c r="KEY105" s="219"/>
      <c r="KEZ105" s="219"/>
      <c r="KFA105" s="219"/>
      <c r="KFB105" s="219"/>
      <c r="KFC105" s="219"/>
      <c r="KFD105" s="219"/>
      <c r="KFE105" s="219"/>
      <c r="KFF105" s="219"/>
      <c r="KFG105" s="219"/>
      <c r="KFH105" s="219"/>
      <c r="KFI105" s="219"/>
      <c r="KFJ105" s="219"/>
      <c r="KFK105" s="219"/>
      <c r="KFL105" s="219"/>
      <c r="KFM105" s="219"/>
      <c r="KFN105" s="219"/>
      <c r="KFO105" s="219"/>
      <c r="KFP105" s="219"/>
      <c r="KFQ105" s="219"/>
      <c r="KFR105" s="219"/>
      <c r="KFS105" s="219"/>
      <c r="KFT105" s="219"/>
      <c r="KFU105" s="219"/>
      <c r="KFV105" s="219"/>
      <c r="KFW105" s="219"/>
      <c r="KFX105" s="219"/>
      <c r="KFY105" s="219"/>
      <c r="KFZ105" s="219"/>
      <c r="KGA105" s="219"/>
      <c r="KGB105" s="219"/>
      <c r="KGC105" s="219"/>
      <c r="KGD105" s="219"/>
      <c r="KGE105" s="219"/>
      <c r="KGF105" s="219"/>
      <c r="KGG105" s="219"/>
      <c r="KGH105" s="219"/>
      <c r="KGI105" s="219"/>
      <c r="KGJ105" s="219"/>
      <c r="KGK105" s="219"/>
      <c r="KGL105" s="219"/>
      <c r="KGM105" s="219"/>
      <c r="KGN105" s="219"/>
      <c r="KGO105" s="219"/>
      <c r="KGP105" s="219"/>
      <c r="KGQ105" s="219"/>
      <c r="KGR105" s="219"/>
      <c r="KGS105" s="219"/>
      <c r="KGT105" s="219"/>
      <c r="KGU105" s="219"/>
      <c r="KGV105" s="219"/>
      <c r="KGW105" s="219"/>
      <c r="KGX105" s="219"/>
      <c r="KGY105" s="219"/>
      <c r="KGZ105" s="219"/>
      <c r="KHA105" s="219"/>
      <c r="KHB105" s="219"/>
      <c r="KHC105" s="219"/>
      <c r="KHD105" s="219"/>
      <c r="KHE105" s="219"/>
      <c r="KHF105" s="219"/>
      <c r="KHG105" s="219"/>
      <c r="KHH105" s="219"/>
      <c r="KHI105" s="219"/>
      <c r="KHJ105" s="219"/>
      <c r="KHK105" s="219"/>
      <c r="KHL105" s="219"/>
      <c r="KHM105" s="219"/>
      <c r="KHN105" s="219"/>
      <c r="KHO105" s="219"/>
      <c r="KHP105" s="219"/>
      <c r="KHQ105" s="219"/>
      <c r="KHR105" s="219"/>
      <c r="KHS105" s="219"/>
      <c r="KHT105" s="219"/>
      <c r="KHU105" s="219"/>
      <c r="KHV105" s="219"/>
      <c r="KHW105" s="219"/>
      <c r="KHX105" s="219"/>
      <c r="KHY105" s="219"/>
      <c r="KHZ105" s="219"/>
      <c r="KIA105" s="219"/>
      <c r="KIB105" s="219"/>
      <c r="KIC105" s="219"/>
      <c r="KID105" s="219"/>
      <c r="KIE105" s="219"/>
      <c r="KIF105" s="219"/>
      <c r="KIG105" s="219"/>
      <c r="KIH105" s="219"/>
      <c r="KII105" s="219"/>
      <c r="KIJ105" s="219"/>
      <c r="KIK105" s="219"/>
      <c r="KIL105" s="219"/>
      <c r="KIM105" s="219"/>
      <c r="KIN105" s="219"/>
      <c r="KIO105" s="219"/>
      <c r="KIP105" s="219"/>
      <c r="KIQ105" s="219"/>
      <c r="KIR105" s="219"/>
      <c r="KIS105" s="219"/>
      <c r="KIT105" s="219"/>
      <c r="KIU105" s="219"/>
      <c r="KIV105" s="219"/>
      <c r="KIW105" s="219"/>
      <c r="KIX105" s="219"/>
      <c r="KIY105" s="219"/>
      <c r="KIZ105" s="219"/>
      <c r="KJA105" s="219"/>
      <c r="KJB105" s="219"/>
      <c r="KJC105" s="219"/>
      <c r="KJD105" s="219"/>
      <c r="KJE105" s="219"/>
      <c r="KJF105" s="219"/>
      <c r="KJG105" s="219"/>
      <c r="KJH105" s="219"/>
      <c r="KJI105" s="219"/>
      <c r="KJJ105" s="219"/>
      <c r="KJK105" s="219"/>
      <c r="KJL105" s="219"/>
      <c r="KJM105" s="219"/>
      <c r="KJN105" s="219"/>
      <c r="KJO105" s="219"/>
      <c r="KJP105" s="219"/>
      <c r="KJQ105" s="219"/>
      <c r="KJR105" s="219"/>
      <c r="KJS105" s="219"/>
      <c r="KJT105" s="219"/>
      <c r="KJU105" s="219"/>
      <c r="KJV105" s="219"/>
      <c r="KJW105" s="219"/>
      <c r="KJX105" s="219"/>
      <c r="KJY105" s="219"/>
      <c r="KJZ105" s="219"/>
      <c r="KKA105" s="219"/>
      <c r="KKB105" s="219"/>
      <c r="KKC105" s="219"/>
      <c r="KKD105" s="219"/>
      <c r="KKE105" s="219"/>
      <c r="KKF105" s="219"/>
      <c r="KKG105" s="219"/>
      <c r="KKH105" s="219"/>
      <c r="KKI105" s="219"/>
      <c r="KKJ105" s="219"/>
      <c r="KKK105" s="219"/>
      <c r="KKL105" s="219"/>
      <c r="KKM105" s="219"/>
      <c r="KKN105" s="219"/>
      <c r="KKO105" s="219"/>
      <c r="KKP105" s="219"/>
      <c r="KKQ105" s="219"/>
      <c r="KKR105" s="219"/>
      <c r="KKS105" s="219"/>
      <c r="KKT105" s="219"/>
      <c r="KKU105" s="219"/>
      <c r="KKV105" s="219"/>
      <c r="KKW105" s="219"/>
      <c r="KKX105" s="219"/>
      <c r="KKY105" s="219"/>
      <c r="KKZ105" s="219"/>
      <c r="KLA105" s="219"/>
      <c r="KLB105" s="219"/>
      <c r="KLC105" s="219"/>
      <c r="KLD105" s="219"/>
      <c r="KLE105" s="219"/>
      <c r="KLF105" s="219"/>
      <c r="KLG105" s="219"/>
      <c r="KLH105" s="219"/>
      <c r="KLI105" s="219"/>
      <c r="KLJ105" s="219"/>
      <c r="KLK105" s="219"/>
      <c r="KLL105" s="219"/>
      <c r="KLM105" s="219"/>
      <c r="KLN105" s="219"/>
      <c r="KLO105" s="219"/>
      <c r="KLP105" s="219"/>
      <c r="KLQ105" s="219"/>
      <c r="KLR105" s="219"/>
      <c r="KLS105" s="219"/>
      <c r="KLT105" s="219"/>
      <c r="KLU105" s="219"/>
      <c r="KLV105" s="219"/>
      <c r="KLW105" s="219"/>
      <c r="KLX105" s="219"/>
      <c r="KLY105" s="219"/>
      <c r="KLZ105" s="219"/>
      <c r="KMA105" s="219"/>
      <c r="KMB105" s="219"/>
      <c r="KMC105" s="219"/>
      <c r="KMD105" s="219"/>
      <c r="KME105" s="219"/>
      <c r="KMF105" s="219"/>
      <c r="KMG105" s="219"/>
      <c r="KMH105" s="219"/>
      <c r="KMI105" s="219"/>
      <c r="KMJ105" s="219"/>
      <c r="KMK105" s="219"/>
      <c r="KML105" s="219"/>
      <c r="KMM105" s="219"/>
      <c r="KMN105" s="219"/>
      <c r="KMO105" s="219"/>
      <c r="KMP105" s="219"/>
      <c r="KMQ105" s="219"/>
      <c r="KMR105" s="219"/>
      <c r="KMS105" s="219"/>
      <c r="KMT105" s="219"/>
      <c r="KMU105" s="219"/>
      <c r="KMV105" s="219"/>
      <c r="KMW105" s="219"/>
      <c r="KMX105" s="219"/>
      <c r="KMY105" s="219"/>
      <c r="KMZ105" s="219"/>
      <c r="KNA105" s="219"/>
      <c r="KNB105" s="219"/>
      <c r="KNC105" s="219"/>
      <c r="KND105" s="219"/>
      <c r="KNE105" s="219"/>
      <c r="KNF105" s="219"/>
      <c r="KNG105" s="219"/>
      <c r="KNH105" s="219"/>
      <c r="KNI105" s="219"/>
      <c r="KNJ105" s="219"/>
      <c r="KNK105" s="219"/>
      <c r="KNL105" s="219"/>
      <c r="KNM105" s="219"/>
      <c r="KNN105" s="219"/>
      <c r="KNO105" s="219"/>
      <c r="KNP105" s="219"/>
      <c r="KNQ105" s="219"/>
      <c r="KNR105" s="219"/>
      <c r="KNS105" s="219"/>
      <c r="KNT105" s="219"/>
      <c r="KNU105" s="219"/>
      <c r="KNV105" s="219"/>
      <c r="KNW105" s="219"/>
      <c r="KNX105" s="219"/>
      <c r="KNY105" s="219"/>
      <c r="KNZ105" s="219"/>
      <c r="KOA105" s="219"/>
      <c r="KOB105" s="219"/>
      <c r="KOC105" s="219"/>
      <c r="KOD105" s="219"/>
      <c r="KOE105" s="219"/>
      <c r="KOF105" s="219"/>
      <c r="KOG105" s="219"/>
      <c r="KOH105" s="219"/>
      <c r="KOI105" s="219"/>
      <c r="KOJ105" s="219"/>
      <c r="KOK105" s="219"/>
      <c r="KOL105" s="219"/>
      <c r="KOM105" s="219"/>
      <c r="KON105" s="219"/>
      <c r="KOO105" s="219"/>
      <c r="KOP105" s="219"/>
      <c r="KOQ105" s="219"/>
      <c r="KOR105" s="219"/>
      <c r="KOS105" s="219"/>
      <c r="KOT105" s="219"/>
      <c r="KOU105" s="219"/>
      <c r="KOV105" s="219"/>
      <c r="KOW105" s="219"/>
      <c r="KOX105" s="219"/>
      <c r="KOY105" s="219"/>
      <c r="KOZ105" s="219"/>
      <c r="KPA105" s="219"/>
      <c r="KPB105" s="219"/>
      <c r="KPC105" s="219"/>
      <c r="KPD105" s="219"/>
      <c r="KPE105" s="219"/>
      <c r="KPF105" s="219"/>
      <c r="KPG105" s="219"/>
      <c r="KPH105" s="219"/>
      <c r="KPI105" s="219"/>
      <c r="KPJ105" s="219"/>
      <c r="KPK105" s="219"/>
      <c r="KPL105" s="219"/>
      <c r="KPM105" s="219"/>
      <c r="KPN105" s="219"/>
      <c r="KPO105" s="219"/>
      <c r="KPP105" s="219"/>
      <c r="KPQ105" s="219"/>
      <c r="KPR105" s="219"/>
      <c r="KPS105" s="219"/>
      <c r="KPT105" s="219"/>
      <c r="KPU105" s="219"/>
      <c r="KPV105" s="219"/>
      <c r="KPW105" s="219"/>
      <c r="KPX105" s="219"/>
      <c r="KPY105" s="219"/>
      <c r="KPZ105" s="219"/>
      <c r="KQA105" s="219"/>
      <c r="KQB105" s="219"/>
      <c r="KQC105" s="219"/>
      <c r="KQD105" s="219"/>
      <c r="KQE105" s="219"/>
      <c r="KQF105" s="219"/>
      <c r="KQG105" s="219"/>
      <c r="KQH105" s="219"/>
      <c r="KQI105" s="219"/>
      <c r="KQJ105" s="219"/>
      <c r="KQK105" s="219"/>
      <c r="KQL105" s="219"/>
      <c r="KQM105" s="219"/>
      <c r="KQN105" s="219"/>
      <c r="KQO105" s="219"/>
      <c r="KQP105" s="219"/>
      <c r="KQQ105" s="219"/>
      <c r="KQR105" s="219"/>
      <c r="KQS105" s="219"/>
      <c r="KQT105" s="219"/>
      <c r="KQU105" s="219"/>
      <c r="KQV105" s="219"/>
      <c r="KQW105" s="219"/>
      <c r="KQX105" s="219"/>
      <c r="KQY105" s="219"/>
      <c r="KQZ105" s="219"/>
      <c r="KRA105" s="219"/>
      <c r="KRB105" s="219"/>
      <c r="KRC105" s="219"/>
      <c r="KRD105" s="219"/>
      <c r="KRE105" s="219"/>
      <c r="KRF105" s="219"/>
      <c r="KRG105" s="219"/>
      <c r="KRH105" s="219"/>
      <c r="KRI105" s="219"/>
      <c r="KRJ105" s="219"/>
      <c r="KRK105" s="219"/>
      <c r="KRL105" s="219"/>
      <c r="KRM105" s="219"/>
      <c r="KRN105" s="219"/>
      <c r="KRO105" s="219"/>
      <c r="KRP105" s="219"/>
      <c r="KRQ105" s="219"/>
      <c r="KRR105" s="219"/>
      <c r="KRS105" s="219"/>
      <c r="KRT105" s="219"/>
      <c r="KRU105" s="219"/>
      <c r="KRV105" s="219"/>
      <c r="KRW105" s="219"/>
      <c r="KRX105" s="219"/>
      <c r="KRY105" s="219"/>
      <c r="KRZ105" s="219"/>
      <c r="KSA105" s="219"/>
      <c r="KSB105" s="219"/>
      <c r="KSC105" s="219"/>
      <c r="KSD105" s="219"/>
      <c r="KSE105" s="219"/>
      <c r="KSF105" s="219"/>
      <c r="KSG105" s="219"/>
      <c r="KSH105" s="219"/>
      <c r="KSI105" s="219"/>
      <c r="KSJ105" s="219"/>
      <c r="KSK105" s="219"/>
      <c r="KSL105" s="219"/>
      <c r="KSM105" s="219"/>
      <c r="KSN105" s="219"/>
      <c r="KSO105" s="219"/>
      <c r="KSP105" s="219"/>
      <c r="KSQ105" s="219"/>
      <c r="KSR105" s="219"/>
      <c r="KSS105" s="219"/>
      <c r="KST105" s="219"/>
      <c r="KSU105" s="219"/>
      <c r="KSV105" s="219"/>
      <c r="KSW105" s="219"/>
      <c r="KSX105" s="219"/>
      <c r="KSY105" s="219"/>
      <c r="KSZ105" s="219"/>
      <c r="KTA105" s="219"/>
      <c r="KTB105" s="219"/>
      <c r="KTC105" s="219"/>
      <c r="KTD105" s="219"/>
      <c r="KTE105" s="219"/>
      <c r="KTF105" s="219"/>
      <c r="KTG105" s="219"/>
      <c r="KTH105" s="219"/>
      <c r="KTI105" s="219"/>
      <c r="KTJ105" s="219"/>
      <c r="KTK105" s="219"/>
      <c r="KTL105" s="219"/>
      <c r="KTM105" s="219"/>
      <c r="KTN105" s="219"/>
      <c r="KTO105" s="219"/>
      <c r="KTP105" s="219"/>
      <c r="KTQ105" s="219"/>
      <c r="KTR105" s="219"/>
      <c r="KTS105" s="219"/>
      <c r="KTT105" s="219"/>
      <c r="KTU105" s="219"/>
      <c r="KTV105" s="219"/>
      <c r="KTW105" s="219"/>
      <c r="KTX105" s="219"/>
      <c r="KTY105" s="219"/>
      <c r="KTZ105" s="219"/>
      <c r="KUA105" s="219"/>
      <c r="KUB105" s="219"/>
      <c r="KUC105" s="219"/>
      <c r="KUD105" s="219"/>
      <c r="KUE105" s="219"/>
      <c r="KUF105" s="219"/>
      <c r="KUG105" s="219"/>
      <c r="KUH105" s="219"/>
      <c r="KUI105" s="219"/>
      <c r="KUJ105" s="219"/>
      <c r="KUK105" s="219"/>
      <c r="KUL105" s="219"/>
      <c r="KUM105" s="219"/>
      <c r="KUN105" s="219"/>
      <c r="KUO105" s="219"/>
      <c r="KUP105" s="219"/>
      <c r="KUQ105" s="219"/>
      <c r="KUR105" s="219"/>
      <c r="KUS105" s="219"/>
      <c r="KUT105" s="219"/>
      <c r="KUU105" s="219"/>
      <c r="KUV105" s="219"/>
      <c r="KUW105" s="219"/>
      <c r="KUX105" s="219"/>
      <c r="KUY105" s="219"/>
      <c r="KUZ105" s="219"/>
      <c r="KVA105" s="219"/>
      <c r="KVB105" s="219"/>
      <c r="KVC105" s="219"/>
      <c r="KVD105" s="219"/>
      <c r="KVE105" s="219"/>
      <c r="KVF105" s="219"/>
      <c r="KVG105" s="219"/>
      <c r="KVH105" s="219"/>
      <c r="KVI105" s="219"/>
      <c r="KVJ105" s="219"/>
      <c r="KVK105" s="219"/>
      <c r="KVL105" s="219"/>
      <c r="KVM105" s="219"/>
      <c r="KVN105" s="219"/>
      <c r="KVO105" s="219"/>
      <c r="KVP105" s="219"/>
      <c r="KVQ105" s="219"/>
      <c r="KVR105" s="219"/>
      <c r="KVS105" s="219"/>
      <c r="KVT105" s="219"/>
      <c r="KVU105" s="219"/>
      <c r="KVV105" s="219"/>
      <c r="KVW105" s="219"/>
      <c r="KVX105" s="219"/>
      <c r="KVY105" s="219"/>
      <c r="KVZ105" s="219"/>
      <c r="KWA105" s="219"/>
      <c r="KWB105" s="219"/>
      <c r="KWC105" s="219"/>
      <c r="KWD105" s="219"/>
      <c r="KWE105" s="219"/>
      <c r="KWF105" s="219"/>
      <c r="KWG105" s="219"/>
      <c r="KWH105" s="219"/>
      <c r="KWI105" s="219"/>
      <c r="KWJ105" s="219"/>
      <c r="KWK105" s="219"/>
      <c r="KWL105" s="219"/>
      <c r="KWM105" s="219"/>
      <c r="KWN105" s="219"/>
      <c r="KWO105" s="219"/>
      <c r="KWP105" s="219"/>
      <c r="KWQ105" s="219"/>
      <c r="KWR105" s="219"/>
      <c r="KWS105" s="219"/>
      <c r="KWT105" s="219"/>
      <c r="KWU105" s="219"/>
      <c r="KWV105" s="219"/>
      <c r="KWW105" s="219"/>
      <c r="KWX105" s="219"/>
      <c r="KWY105" s="219"/>
      <c r="KWZ105" s="219"/>
      <c r="KXA105" s="219"/>
      <c r="KXB105" s="219"/>
      <c r="KXC105" s="219"/>
      <c r="KXD105" s="219"/>
      <c r="KXE105" s="219"/>
      <c r="KXF105" s="219"/>
      <c r="KXG105" s="219"/>
      <c r="KXH105" s="219"/>
      <c r="KXI105" s="219"/>
      <c r="KXJ105" s="219"/>
      <c r="KXK105" s="219"/>
      <c r="KXL105" s="219"/>
      <c r="KXM105" s="219"/>
      <c r="KXN105" s="219"/>
      <c r="KXO105" s="219"/>
      <c r="KXP105" s="219"/>
      <c r="KXQ105" s="219"/>
      <c r="KXR105" s="219"/>
      <c r="KXS105" s="219"/>
      <c r="KXT105" s="219"/>
      <c r="KXU105" s="219"/>
      <c r="KXV105" s="219"/>
      <c r="KXW105" s="219"/>
      <c r="KXX105" s="219"/>
      <c r="KXY105" s="219"/>
      <c r="KXZ105" s="219"/>
      <c r="KYA105" s="219"/>
      <c r="KYB105" s="219"/>
      <c r="KYC105" s="219"/>
      <c r="KYD105" s="219"/>
      <c r="KYE105" s="219"/>
      <c r="KYF105" s="219"/>
      <c r="KYG105" s="219"/>
      <c r="KYH105" s="219"/>
      <c r="KYI105" s="219"/>
      <c r="KYJ105" s="219"/>
      <c r="KYK105" s="219"/>
      <c r="KYL105" s="219"/>
      <c r="KYM105" s="219"/>
      <c r="KYN105" s="219"/>
      <c r="KYO105" s="219"/>
      <c r="KYP105" s="219"/>
      <c r="KYQ105" s="219"/>
      <c r="KYR105" s="219"/>
      <c r="KYS105" s="219"/>
      <c r="KYT105" s="219"/>
      <c r="KYU105" s="219"/>
      <c r="KYV105" s="219"/>
      <c r="KYW105" s="219"/>
      <c r="KYX105" s="219"/>
      <c r="KYY105" s="219"/>
      <c r="KYZ105" s="219"/>
      <c r="KZA105" s="219"/>
      <c r="KZB105" s="219"/>
      <c r="KZC105" s="219"/>
      <c r="KZD105" s="219"/>
      <c r="KZE105" s="219"/>
      <c r="KZF105" s="219"/>
      <c r="KZG105" s="219"/>
      <c r="KZH105" s="219"/>
      <c r="KZI105" s="219"/>
      <c r="KZJ105" s="219"/>
      <c r="KZK105" s="219"/>
      <c r="KZL105" s="219"/>
      <c r="KZM105" s="219"/>
      <c r="KZN105" s="219"/>
      <c r="KZO105" s="219"/>
      <c r="KZP105" s="219"/>
      <c r="KZQ105" s="219"/>
      <c r="KZR105" s="219"/>
      <c r="KZS105" s="219"/>
      <c r="KZT105" s="219"/>
      <c r="KZU105" s="219"/>
      <c r="KZV105" s="219"/>
      <c r="KZW105" s="219"/>
      <c r="KZX105" s="219"/>
      <c r="KZY105" s="219"/>
      <c r="KZZ105" s="219"/>
      <c r="LAA105" s="219"/>
      <c r="LAB105" s="219"/>
      <c r="LAC105" s="219"/>
      <c r="LAD105" s="219"/>
      <c r="LAE105" s="219"/>
      <c r="LAF105" s="219"/>
      <c r="LAG105" s="219"/>
      <c r="LAH105" s="219"/>
      <c r="LAI105" s="219"/>
      <c r="LAJ105" s="219"/>
      <c r="LAK105" s="219"/>
      <c r="LAL105" s="219"/>
      <c r="LAM105" s="219"/>
      <c r="LAN105" s="219"/>
      <c r="LAO105" s="219"/>
      <c r="LAP105" s="219"/>
      <c r="LAQ105" s="219"/>
      <c r="LAR105" s="219"/>
      <c r="LAS105" s="219"/>
      <c r="LAT105" s="219"/>
      <c r="LAU105" s="219"/>
      <c r="LAV105" s="219"/>
      <c r="LAW105" s="219"/>
      <c r="LAX105" s="219"/>
      <c r="LAY105" s="219"/>
      <c r="LAZ105" s="219"/>
      <c r="LBA105" s="219"/>
      <c r="LBB105" s="219"/>
      <c r="LBC105" s="219"/>
      <c r="LBD105" s="219"/>
      <c r="LBE105" s="219"/>
      <c r="LBF105" s="219"/>
      <c r="LBG105" s="219"/>
      <c r="LBH105" s="219"/>
      <c r="LBI105" s="219"/>
      <c r="LBJ105" s="219"/>
      <c r="LBK105" s="219"/>
      <c r="LBL105" s="219"/>
      <c r="LBM105" s="219"/>
      <c r="LBN105" s="219"/>
      <c r="LBO105" s="219"/>
      <c r="LBP105" s="219"/>
      <c r="LBQ105" s="219"/>
      <c r="LBR105" s="219"/>
      <c r="LBS105" s="219"/>
      <c r="LBT105" s="219"/>
      <c r="LBU105" s="219"/>
      <c r="LBV105" s="219"/>
      <c r="LBW105" s="219"/>
      <c r="LBX105" s="219"/>
      <c r="LBY105" s="219"/>
      <c r="LBZ105" s="219"/>
      <c r="LCA105" s="219"/>
      <c r="LCB105" s="219"/>
      <c r="LCC105" s="219"/>
      <c r="LCD105" s="219"/>
      <c r="LCE105" s="219"/>
      <c r="LCF105" s="219"/>
      <c r="LCG105" s="219"/>
      <c r="LCH105" s="219"/>
      <c r="LCI105" s="219"/>
      <c r="LCJ105" s="219"/>
      <c r="LCK105" s="219"/>
      <c r="LCL105" s="219"/>
      <c r="LCM105" s="219"/>
      <c r="LCN105" s="219"/>
      <c r="LCO105" s="219"/>
      <c r="LCP105" s="219"/>
      <c r="LCQ105" s="219"/>
      <c r="LCR105" s="219"/>
      <c r="LCS105" s="219"/>
      <c r="LCT105" s="219"/>
      <c r="LCU105" s="219"/>
      <c r="LCV105" s="219"/>
      <c r="LCW105" s="219"/>
      <c r="LCX105" s="219"/>
      <c r="LCY105" s="219"/>
      <c r="LCZ105" s="219"/>
      <c r="LDA105" s="219"/>
      <c r="LDB105" s="219"/>
      <c r="LDC105" s="219"/>
      <c r="LDD105" s="219"/>
      <c r="LDE105" s="219"/>
      <c r="LDF105" s="219"/>
      <c r="LDG105" s="219"/>
      <c r="LDH105" s="219"/>
      <c r="LDI105" s="219"/>
      <c r="LDJ105" s="219"/>
      <c r="LDK105" s="219"/>
      <c r="LDL105" s="219"/>
      <c r="LDM105" s="219"/>
      <c r="LDN105" s="219"/>
      <c r="LDO105" s="219"/>
      <c r="LDP105" s="219"/>
      <c r="LDQ105" s="219"/>
      <c r="LDR105" s="219"/>
      <c r="LDS105" s="219"/>
      <c r="LDT105" s="219"/>
      <c r="LDU105" s="219"/>
      <c r="LDV105" s="219"/>
      <c r="LDW105" s="219"/>
      <c r="LDX105" s="219"/>
      <c r="LDY105" s="219"/>
      <c r="LDZ105" s="219"/>
      <c r="LEA105" s="219"/>
      <c r="LEB105" s="219"/>
      <c r="LEC105" s="219"/>
      <c r="LED105" s="219"/>
      <c r="LEE105" s="219"/>
      <c r="LEF105" s="219"/>
      <c r="LEG105" s="219"/>
      <c r="LEH105" s="219"/>
      <c r="LEI105" s="219"/>
      <c r="LEJ105" s="219"/>
      <c r="LEK105" s="219"/>
      <c r="LEL105" s="219"/>
      <c r="LEM105" s="219"/>
      <c r="LEN105" s="219"/>
      <c r="LEO105" s="219"/>
      <c r="LEP105" s="219"/>
      <c r="LEQ105" s="219"/>
      <c r="LER105" s="219"/>
      <c r="LES105" s="219"/>
      <c r="LET105" s="219"/>
      <c r="LEU105" s="219"/>
      <c r="LEV105" s="219"/>
      <c r="LEW105" s="219"/>
      <c r="LEX105" s="219"/>
      <c r="LEY105" s="219"/>
      <c r="LEZ105" s="219"/>
      <c r="LFA105" s="219"/>
      <c r="LFB105" s="219"/>
      <c r="LFC105" s="219"/>
      <c r="LFD105" s="219"/>
      <c r="LFE105" s="219"/>
      <c r="LFF105" s="219"/>
      <c r="LFG105" s="219"/>
      <c r="LFH105" s="219"/>
      <c r="LFI105" s="219"/>
      <c r="LFJ105" s="219"/>
      <c r="LFK105" s="219"/>
      <c r="LFL105" s="219"/>
      <c r="LFM105" s="219"/>
      <c r="LFN105" s="219"/>
      <c r="LFO105" s="219"/>
      <c r="LFP105" s="219"/>
      <c r="LFQ105" s="219"/>
      <c r="LFR105" s="219"/>
      <c r="LFS105" s="219"/>
      <c r="LFT105" s="219"/>
      <c r="LFU105" s="219"/>
      <c r="LFV105" s="219"/>
      <c r="LFW105" s="219"/>
      <c r="LFX105" s="219"/>
      <c r="LFY105" s="219"/>
      <c r="LFZ105" s="219"/>
      <c r="LGA105" s="219"/>
      <c r="LGB105" s="219"/>
      <c r="LGC105" s="219"/>
      <c r="LGD105" s="219"/>
      <c r="LGE105" s="219"/>
      <c r="LGF105" s="219"/>
      <c r="LGG105" s="219"/>
      <c r="LGH105" s="219"/>
      <c r="LGI105" s="219"/>
      <c r="LGJ105" s="219"/>
      <c r="LGK105" s="219"/>
      <c r="LGL105" s="219"/>
      <c r="LGM105" s="219"/>
      <c r="LGN105" s="219"/>
      <c r="LGO105" s="219"/>
      <c r="LGP105" s="219"/>
      <c r="LGQ105" s="219"/>
      <c r="LGR105" s="219"/>
      <c r="LGS105" s="219"/>
      <c r="LGT105" s="219"/>
      <c r="LGU105" s="219"/>
      <c r="LGV105" s="219"/>
      <c r="LGW105" s="219"/>
      <c r="LGX105" s="219"/>
      <c r="LGY105" s="219"/>
      <c r="LGZ105" s="219"/>
      <c r="LHA105" s="219"/>
      <c r="LHB105" s="219"/>
      <c r="LHC105" s="219"/>
      <c r="LHD105" s="219"/>
      <c r="LHE105" s="219"/>
      <c r="LHF105" s="219"/>
      <c r="LHG105" s="219"/>
      <c r="LHH105" s="219"/>
      <c r="LHI105" s="219"/>
      <c r="LHJ105" s="219"/>
      <c r="LHK105" s="219"/>
      <c r="LHL105" s="219"/>
      <c r="LHM105" s="219"/>
      <c r="LHN105" s="219"/>
      <c r="LHO105" s="219"/>
      <c r="LHP105" s="219"/>
      <c r="LHQ105" s="219"/>
      <c r="LHR105" s="219"/>
      <c r="LHS105" s="219"/>
      <c r="LHT105" s="219"/>
      <c r="LHU105" s="219"/>
      <c r="LHV105" s="219"/>
      <c r="LHW105" s="219"/>
      <c r="LHX105" s="219"/>
      <c r="LHY105" s="219"/>
      <c r="LHZ105" s="219"/>
      <c r="LIA105" s="219"/>
      <c r="LIB105" s="219"/>
      <c r="LIC105" s="219"/>
      <c r="LID105" s="219"/>
      <c r="LIE105" s="219"/>
      <c r="LIF105" s="219"/>
      <c r="LIG105" s="219"/>
      <c r="LIH105" s="219"/>
      <c r="LII105" s="219"/>
      <c r="LIJ105" s="219"/>
      <c r="LIK105" s="219"/>
      <c r="LIL105" s="219"/>
      <c r="LIM105" s="219"/>
      <c r="LIN105" s="219"/>
      <c r="LIO105" s="219"/>
      <c r="LIP105" s="219"/>
      <c r="LIQ105" s="219"/>
      <c r="LIR105" s="219"/>
      <c r="LIS105" s="219"/>
      <c r="LIT105" s="219"/>
      <c r="LIU105" s="219"/>
      <c r="LIV105" s="219"/>
      <c r="LIW105" s="219"/>
      <c r="LIX105" s="219"/>
      <c r="LIY105" s="219"/>
      <c r="LIZ105" s="219"/>
      <c r="LJA105" s="219"/>
      <c r="LJB105" s="219"/>
      <c r="LJC105" s="219"/>
      <c r="LJD105" s="219"/>
      <c r="LJE105" s="219"/>
      <c r="LJF105" s="219"/>
      <c r="LJG105" s="219"/>
      <c r="LJH105" s="219"/>
      <c r="LJI105" s="219"/>
      <c r="LJJ105" s="219"/>
      <c r="LJK105" s="219"/>
      <c r="LJL105" s="219"/>
      <c r="LJM105" s="219"/>
      <c r="LJN105" s="219"/>
      <c r="LJO105" s="219"/>
      <c r="LJP105" s="219"/>
      <c r="LJQ105" s="219"/>
      <c r="LJR105" s="219"/>
      <c r="LJS105" s="219"/>
      <c r="LJT105" s="219"/>
      <c r="LJU105" s="219"/>
      <c r="LJV105" s="219"/>
      <c r="LJW105" s="219"/>
      <c r="LJX105" s="219"/>
      <c r="LJY105" s="219"/>
      <c r="LJZ105" s="219"/>
      <c r="LKA105" s="219"/>
      <c r="LKB105" s="219"/>
      <c r="LKC105" s="219"/>
      <c r="LKD105" s="219"/>
      <c r="LKE105" s="219"/>
      <c r="LKF105" s="219"/>
      <c r="LKG105" s="219"/>
      <c r="LKH105" s="219"/>
      <c r="LKI105" s="219"/>
      <c r="LKJ105" s="219"/>
      <c r="LKK105" s="219"/>
      <c r="LKL105" s="219"/>
      <c r="LKM105" s="219"/>
      <c r="LKN105" s="219"/>
      <c r="LKO105" s="219"/>
      <c r="LKP105" s="219"/>
      <c r="LKQ105" s="219"/>
      <c r="LKR105" s="219"/>
      <c r="LKS105" s="219"/>
      <c r="LKT105" s="219"/>
      <c r="LKU105" s="219"/>
      <c r="LKV105" s="219"/>
      <c r="LKW105" s="219"/>
      <c r="LKX105" s="219"/>
      <c r="LKY105" s="219"/>
      <c r="LKZ105" s="219"/>
      <c r="LLA105" s="219"/>
      <c r="LLB105" s="219"/>
      <c r="LLC105" s="219"/>
      <c r="LLD105" s="219"/>
      <c r="LLE105" s="219"/>
      <c r="LLF105" s="219"/>
      <c r="LLG105" s="219"/>
      <c r="LLH105" s="219"/>
      <c r="LLI105" s="219"/>
      <c r="LLJ105" s="219"/>
      <c r="LLK105" s="219"/>
      <c r="LLL105" s="219"/>
      <c r="LLM105" s="219"/>
      <c r="LLN105" s="219"/>
      <c r="LLO105" s="219"/>
      <c r="LLP105" s="219"/>
      <c r="LLQ105" s="219"/>
      <c r="LLR105" s="219"/>
      <c r="LLS105" s="219"/>
      <c r="LLT105" s="219"/>
      <c r="LLU105" s="219"/>
      <c r="LLV105" s="219"/>
      <c r="LLW105" s="219"/>
      <c r="LLX105" s="219"/>
      <c r="LLY105" s="219"/>
      <c r="LLZ105" s="219"/>
      <c r="LMA105" s="219"/>
      <c r="LMB105" s="219"/>
      <c r="LMC105" s="219"/>
      <c r="LMD105" s="219"/>
      <c r="LME105" s="219"/>
      <c r="LMF105" s="219"/>
      <c r="LMG105" s="219"/>
      <c r="LMH105" s="219"/>
      <c r="LMI105" s="219"/>
      <c r="LMJ105" s="219"/>
      <c r="LMK105" s="219"/>
      <c r="LML105" s="219"/>
      <c r="LMM105" s="219"/>
      <c r="LMN105" s="219"/>
      <c r="LMO105" s="219"/>
      <c r="LMP105" s="219"/>
      <c r="LMQ105" s="219"/>
      <c r="LMR105" s="219"/>
      <c r="LMS105" s="219"/>
      <c r="LMT105" s="219"/>
      <c r="LMU105" s="219"/>
      <c r="LMV105" s="219"/>
      <c r="LMW105" s="219"/>
      <c r="LMX105" s="219"/>
      <c r="LMY105" s="219"/>
      <c r="LMZ105" s="219"/>
      <c r="LNA105" s="219"/>
      <c r="LNB105" s="219"/>
      <c r="LNC105" s="219"/>
      <c r="LND105" s="219"/>
      <c r="LNE105" s="219"/>
      <c r="LNF105" s="219"/>
      <c r="LNG105" s="219"/>
      <c r="LNH105" s="219"/>
      <c r="LNI105" s="219"/>
      <c r="LNJ105" s="219"/>
      <c r="LNK105" s="219"/>
      <c r="LNL105" s="219"/>
      <c r="LNM105" s="219"/>
      <c r="LNN105" s="219"/>
      <c r="LNO105" s="219"/>
      <c r="LNP105" s="219"/>
      <c r="LNQ105" s="219"/>
      <c r="LNR105" s="219"/>
      <c r="LNS105" s="219"/>
      <c r="LNT105" s="219"/>
      <c r="LNU105" s="219"/>
      <c r="LNV105" s="219"/>
      <c r="LNW105" s="219"/>
      <c r="LNX105" s="219"/>
      <c r="LNY105" s="219"/>
      <c r="LNZ105" s="219"/>
      <c r="LOA105" s="219"/>
      <c r="LOB105" s="219"/>
      <c r="LOC105" s="219"/>
      <c r="LOD105" s="219"/>
      <c r="LOE105" s="219"/>
      <c r="LOF105" s="219"/>
      <c r="LOG105" s="219"/>
      <c r="LOH105" s="219"/>
      <c r="LOI105" s="219"/>
      <c r="LOJ105" s="219"/>
      <c r="LOK105" s="219"/>
      <c r="LOL105" s="219"/>
      <c r="LOM105" s="219"/>
      <c r="LON105" s="219"/>
      <c r="LOO105" s="219"/>
      <c r="LOP105" s="219"/>
      <c r="LOQ105" s="219"/>
      <c r="LOR105" s="219"/>
      <c r="LOS105" s="219"/>
      <c r="LOT105" s="219"/>
      <c r="LOU105" s="219"/>
      <c r="LOV105" s="219"/>
      <c r="LOW105" s="219"/>
      <c r="LOX105" s="219"/>
      <c r="LOY105" s="219"/>
      <c r="LOZ105" s="219"/>
      <c r="LPA105" s="219"/>
      <c r="LPB105" s="219"/>
      <c r="LPC105" s="219"/>
      <c r="LPD105" s="219"/>
      <c r="LPE105" s="219"/>
      <c r="LPF105" s="219"/>
      <c r="LPG105" s="219"/>
      <c r="LPH105" s="219"/>
      <c r="LPI105" s="219"/>
      <c r="LPJ105" s="219"/>
      <c r="LPK105" s="219"/>
      <c r="LPL105" s="219"/>
      <c r="LPM105" s="219"/>
      <c r="LPN105" s="219"/>
      <c r="LPO105" s="219"/>
      <c r="LPP105" s="219"/>
      <c r="LPQ105" s="219"/>
      <c r="LPR105" s="219"/>
      <c r="LPS105" s="219"/>
      <c r="LPT105" s="219"/>
      <c r="LPU105" s="219"/>
      <c r="LPV105" s="219"/>
      <c r="LPW105" s="219"/>
      <c r="LPX105" s="219"/>
      <c r="LPY105" s="219"/>
      <c r="LPZ105" s="219"/>
      <c r="LQA105" s="219"/>
      <c r="LQB105" s="219"/>
      <c r="LQC105" s="219"/>
      <c r="LQD105" s="219"/>
      <c r="LQE105" s="219"/>
      <c r="LQF105" s="219"/>
      <c r="LQG105" s="219"/>
      <c r="LQH105" s="219"/>
      <c r="LQI105" s="219"/>
      <c r="LQJ105" s="219"/>
      <c r="LQK105" s="219"/>
      <c r="LQL105" s="219"/>
      <c r="LQM105" s="219"/>
      <c r="LQN105" s="219"/>
      <c r="LQO105" s="219"/>
      <c r="LQP105" s="219"/>
      <c r="LQQ105" s="219"/>
      <c r="LQR105" s="219"/>
      <c r="LQS105" s="219"/>
      <c r="LQT105" s="219"/>
      <c r="LQU105" s="219"/>
      <c r="LQV105" s="219"/>
      <c r="LQW105" s="219"/>
      <c r="LQX105" s="219"/>
      <c r="LQY105" s="219"/>
      <c r="LQZ105" s="219"/>
      <c r="LRA105" s="219"/>
      <c r="LRB105" s="219"/>
      <c r="LRC105" s="219"/>
      <c r="LRD105" s="219"/>
      <c r="LRE105" s="219"/>
      <c r="LRF105" s="219"/>
      <c r="LRG105" s="219"/>
      <c r="LRH105" s="219"/>
      <c r="LRI105" s="219"/>
      <c r="LRJ105" s="219"/>
      <c r="LRK105" s="219"/>
      <c r="LRL105" s="219"/>
      <c r="LRM105" s="219"/>
      <c r="LRN105" s="219"/>
      <c r="LRO105" s="219"/>
      <c r="LRP105" s="219"/>
      <c r="LRQ105" s="219"/>
      <c r="LRR105" s="219"/>
      <c r="LRS105" s="219"/>
      <c r="LRT105" s="219"/>
      <c r="LRU105" s="219"/>
      <c r="LRV105" s="219"/>
      <c r="LRW105" s="219"/>
      <c r="LRX105" s="219"/>
      <c r="LRY105" s="219"/>
      <c r="LRZ105" s="219"/>
      <c r="LSA105" s="219"/>
      <c r="LSB105" s="219"/>
      <c r="LSC105" s="219"/>
      <c r="LSD105" s="219"/>
      <c r="LSE105" s="219"/>
      <c r="LSF105" s="219"/>
      <c r="LSG105" s="219"/>
      <c r="LSH105" s="219"/>
      <c r="LSI105" s="219"/>
      <c r="LSJ105" s="219"/>
      <c r="LSK105" s="219"/>
      <c r="LSL105" s="219"/>
      <c r="LSM105" s="219"/>
      <c r="LSN105" s="219"/>
      <c r="LSO105" s="219"/>
      <c r="LSP105" s="219"/>
      <c r="LSQ105" s="219"/>
      <c r="LSR105" s="219"/>
      <c r="LSS105" s="219"/>
      <c r="LST105" s="219"/>
      <c r="LSU105" s="219"/>
      <c r="LSV105" s="219"/>
      <c r="LSW105" s="219"/>
      <c r="LSX105" s="219"/>
      <c r="LSY105" s="219"/>
      <c r="LSZ105" s="219"/>
      <c r="LTA105" s="219"/>
      <c r="LTB105" s="219"/>
      <c r="LTC105" s="219"/>
      <c r="LTD105" s="219"/>
      <c r="LTE105" s="219"/>
      <c r="LTF105" s="219"/>
      <c r="LTG105" s="219"/>
      <c r="LTH105" s="219"/>
      <c r="LTI105" s="219"/>
      <c r="LTJ105" s="219"/>
      <c r="LTK105" s="219"/>
      <c r="LTL105" s="219"/>
      <c r="LTM105" s="219"/>
      <c r="LTN105" s="219"/>
      <c r="LTO105" s="219"/>
      <c r="LTP105" s="219"/>
      <c r="LTQ105" s="219"/>
      <c r="LTR105" s="219"/>
      <c r="LTS105" s="219"/>
      <c r="LTT105" s="219"/>
      <c r="LTU105" s="219"/>
      <c r="LTV105" s="219"/>
      <c r="LTW105" s="219"/>
      <c r="LTX105" s="219"/>
      <c r="LTY105" s="219"/>
      <c r="LTZ105" s="219"/>
      <c r="LUA105" s="219"/>
      <c r="LUB105" s="219"/>
      <c r="LUC105" s="219"/>
      <c r="LUD105" s="219"/>
      <c r="LUE105" s="219"/>
      <c r="LUF105" s="219"/>
      <c r="LUG105" s="219"/>
      <c r="LUH105" s="219"/>
      <c r="LUI105" s="219"/>
      <c r="LUJ105" s="219"/>
      <c r="LUK105" s="219"/>
      <c r="LUL105" s="219"/>
      <c r="LUM105" s="219"/>
      <c r="LUN105" s="219"/>
      <c r="LUO105" s="219"/>
      <c r="LUP105" s="219"/>
      <c r="LUQ105" s="219"/>
      <c r="LUR105" s="219"/>
      <c r="LUS105" s="219"/>
      <c r="LUT105" s="219"/>
      <c r="LUU105" s="219"/>
      <c r="LUV105" s="219"/>
      <c r="LUW105" s="219"/>
      <c r="LUX105" s="219"/>
      <c r="LUY105" s="219"/>
      <c r="LUZ105" s="219"/>
      <c r="LVA105" s="219"/>
      <c r="LVB105" s="219"/>
      <c r="LVC105" s="219"/>
      <c r="LVD105" s="219"/>
      <c r="LVE105" s="219"/>
      <c r="LVF105" s="219"/>
      <c r="LVG105" s="219"/>
      <c r="LVH105" s="219"/>
      <c r="LVI105" s="219"/>
      <c r="LVJ105" s="219"/>
      <c r="LVK105" s="219"/>
      <c r="LVL105" s="219"/>
      <c r="LVM105" s="219"/>
      <c r="LVN105" s="219"/>
      <c r="LVO105" s="219"/>
      <c r="LVP105" s="219"/>
      <c r="LVQ105" s="219"/>
      <c r="LVR105" s="219"/>
      <c r="LVS105" s="219"/>
      <c r="LVT105" s="219"/>
      <c r="LVU105" s="219"/>
      <c r="LVV105" s="219"/>
      <c r="LVW105" s="219"/>
      <c r="LVX105" s="219"/>
      <c r="LVY105" s="219"/>
      <c r="LVZ105" s="219"/>
      <c r="LWA105" s="219"/>
      <c r="LWB105" s="219"/>
      <c r="LWC105" s="219"/>
      <c r="LWD105" s="219"/>
      <c r="LWE105" s="219"/>
      <c r="LWF105" s="219"/>
      <c r="LWG105" s="219"/>
      <c r="LWH105" s="219"/>
      <c r="LWI105" s="219"/>
      <c r="LWJ105" s="219"/>
      <c r="LWK105" s="219"/>
      <c r="LWL105" s="219"/>
      <c r="LWM105" s="219"/>
      <c r="LWN105" s="219"/>
      <c r="LWO105" s="219"/>
      <c r="LWP105" s="219"/>
      <c r="LWQ105" s="219"/>
      <c r="LWR105" s="219"/>
      <c r="LWS105" s="219"/>
      <c r="LWT105" s="219"/>
      <c r="LWU105" s="219"/>
      <c r="LWV105" s="219"/>
      <c r="LWW105" s="219"/>
      <c r="LWX105" s="219"/>
      <c r="LWY105" s="219"/>
      <c r="LWZ105" s="219"/>
      <c r="LXA105" s="219"/>
      <c r="LXB105" s="219"/>
      <c r="LXC105" s="219"/>
      <c r="LXD105" s="219"/>
      <c r="LXE105" s="219"/>
      <c r="LXF105" s="219"/>
      <c r="LXG105" s="219"/>
      <c r="LXH105" s="219"/>
      <c r="LXI105" s="219"/>
      <c r="LXJ105" s="219"/>
      <c r="LXK105" s="219"/>
      <c r="LXL105" s="219"/>
      <c r="LXM105" s="219"/>
      <c r="LXN105" s="219"/>
      <c r="LXO105" s="219"/>
      <c r="LXP105" s="219"/>
      <c r="LXQ105" s="219"/>
      <c r="LXR105" s="219"/>
      <c r="LXS105" s="219"/>
      <c r="LXT105" s="219"/>
      <c r="LXU105" s="219"/>
      <c r="LXV105" s="219"/>
      <c r="LXW105" s="219"/>
      <c r="LXX105" s="219"/>
      <c r="LXY105" s="219"/>
      <c r="LXZ105" s="219"/>
      <c r="LYA105" s="219"/>
      <c r="LYB105" s="219"/>
      <c r="LYC105" s="219"/>
      <c r="LYD105" s="219"/>
      <c r="LYE105" s="219"/>
      <c r="LYF105" s="219"/>
      <c r="LYG105" s="219"/>
      <c r="LYH105" s="219"/>
      <c r="LYI105" s="219"/>
      <c r="LYJ105" s="219"/>
      <c r="LYK105" s="219"/>
      <c r="LYL105" s="219"/>
      <c r="LYM105" s="219"/>
      <c r="LYN105" s="219"/>
      <c r="LYO105" s="219"/>
      <c r="LYP105" s="219"/>
      <c r="LYQ105" s="219"/>
      <c r="LYR105" s="219"/>
      <c r="LYS105" s="219"/>
      <c r="LYT105" s="219"/>
      <c r="LYU105" s="219"/>
      <c r="LYV105" s="219"/>
      <c r="LYW105" s="219"/>
      <c r="LYX105" s="219"/>
      <c r="LYY105" s="219"/>
      <c r="LYZ105" s="219"/>
      <c r="LZA105" s="219"/>
      <c r="LZB105" s="219"/>
      <c r="LZC105" s="219"/>
      <c r="LZD105" s="219"/>
      <c r="LZE105" s="219"/>
      <c r="LZF105" s="219"/>
      <c r="LZG105" s="219"/>
      <c r="LZH105" s="219"/>
      <c r="LZI105" s="219"/>
      <c r="LZJ105" s="219"/>
      <c r="LZK105" s="219"/>
      <c r="LZL105" s="219"/>
      <c r="LZM105" s="219"/>
      <c r="LZN105" s="219"/>
      <c r="LZO105" s="219"/>
      <c r="LZP105" s="219"/>
      <c r="LZQ105" s="219"/>
      <c r="LZR105" s="219"/>
      <c r="LZS105" s="219"/>
      <c r="LZT105" s="219"/>
      <c r="LZU105" s="219"/>
      <c r="LZV105" s="219"/>
      <c r="LZW105" s="219"/>
      <c r="LZX105" s="219"/>
      <c r="LZY105" s="219"/>
      <c r="LZZ105" s="219"/>
      <c r="MAA105" s="219"/>
      <c r="MAB105" s="219"/>
      <c r="MAC105" s="219"/>
      <c r="MAD105" s="219"/>
      <c r="MAE105" s="219"/>
      <c r="MAF105" s="219"/>
      <c r="MAG105" s="219"/>
      <c r="MAH105" s="219"/>
      <c r="MAI105" s="219"/>
      <c r="MAJ105" s="219"/>
      <c r="MAK105" s="219"/>
      <c r="MAL105" s="219"/>
      <c r="MAM105" s="219"/>
      <c r="MAN105" s="219"/>
      <c r="MAO105" s="219"/>
      <c r="MAP105" s="219"/>
      <c r="MAQ105" s="219"/>
      <c r="MAR105" s="219"/>
      <c r="MAS105" s="219"/>
      <c r="MAT105" s="219"/>
      <c r="MAU105" s="219"/>
      <c r="MAV105" s="219"/>
      <c r="MAW105" s="219"/>
      <c r="MAX105" s="219"/>
      <c r="MAY105" s="219"/>
      <c r="MAZ105" s="219"/>
      <c r="MBA105" s="219"/>
      <c r="MBB105" s="219"/>
      <c r="MBC105" s="219"/>
      <c r="MBD105" s="219"/>
      <c r="MBE105" s="219"/>
      <c r="MBF105" s="219"/>
      <c r="MBG105" s="219"/>
      <c r="MBH105" s="219"/>
      <c r="MBI105" s="219"/>
      <c r="MBJ105" s="219"/>
      <c r="MBK105" s="219"/>
      <c r="MBL105" s="219"/>
      <c r="MBM105" s="219"/>
      <c r="MBN105" s="219"/>
      <c r="MBO105" s="219"/>
      <c r="MBP105" s="219"/>
      <c r="MBQ105" s="219"/>
      <c r="MBR105" s="219"/>
      <c r="MBS105" s="219"/>
      <c r="MBT105" s="219"/>
      <c r="MBU105" s="219"/>
      <c r="MBV105" s="219"/>
      <c r="MBW105" s="219"/>
      <c r="MBX105" s="219"/>
      <c r="MBY105" s="219"/>
      <c r="MBZ105" s="219"/>
      <c r="MCA105" s="219"/>
      <c r="MCB105" s="219"/>
      <c r="MCC105" s="219"/>
      <c r="MCD105" s="219"/>
      <c r="MCE105" s="219"/>
      <c r="MCF105" s="219"/>
      <c r="MCG105" s="219"/>
      <c r="MCH105" s="219"/>
      <c r="MCI105" s="219"/>
      <c r="MCJ105" s="219"/>
      <c r="MCK105" s="219"/>
      <c r="MCL105" s="219"/>
      <c r="MCM105" s="219"/>
      <c r="MCN105" s="219"/>
      <c r="MCO105" s="219"/>
      <c r="MCP105" s="219"/>
      <c r="MCQ105" s="219"/>
      <c r="MCR105" s="219"/>
      <c r="MCS105" s="219"/>
      <c r="MCT105" s="219"/>
      <c r="MCU105" s="219"/>
      <c r="MCV105" s="219"/>
      <c r="MCW105" s="219"/>
      <c r="MCX105" s="219"/>
      <c r="MCY105" s="219"/>
      <c r="MCZ105" s="219"/>
      <c r="MDA105" s="219"/>
      <c r="MDB105" s="219"/>
      <c r="MDC105" s="219"/>
      <c r="MDD105" s="219"/>
      <c r="MDE105" s="219"/>
      <c r="MDF105" s="219"/>
      <c r="MDG105" s="219"/>
      <c r="MDH105" s="219"/>
      <c r="MDI105" s="219"/>
      <c r="MDJ105" s="219"/>
      <c r="MDK105" s="219"/>
      <c r="MDL105" s="219"/>
      <c r="MDM105" s="219"/>
      <c r="MDN105" s="219"/>
      <c r="MDO105" s="219"/>
      <c r="MDP105" s="219"/>
      <c r="MDQ105" s="219"/>
      <c r="MDR105" s="219"/>
      <c r="MDS105" s="219"/>
      <c r="MDT105" s="219"/>
      <c r="MDU105" s="219"/>
      <c r="MDV105" s="219"/>
      <c r="MDW105" s="219"/>
      <c r="MDX105" s="219"/>
      <c r="MDY105" s="219"/>
      <c r="MDZ105" s="219"/>
      <c r="MEA105" s="219"/>
      <c r="MEB105" s="219"/>
      <c r="MEC105" s="219"/>
      <c r="MED105" s="219"/>
      <c r="MEE105" s="219"/>
      <c r="MEF105" s="219"/>
      <c r="MEG105" s="219"/>
      <c r="MEH105" s="219"/>
      <c r="MEI105" s="219"/>
      <c r="MEJ105" s="219"/>
      <c r="MEK105" s="219"/>
      <c r="MEL105" s="219"/>
      <c r="MEM105" s="219"/>
      <c r="MEN105" s="219"/>
      <c r="MEO105" s="219"/>
      <c r="MEP105" s="219"/>
      <c r="MEQ105" s="219"/>
      <c r="MER105" s="219"/>
      <c r="MES105" s="219"/>
      <c r="MET105" s="219"/>
      <c r="MEU105" s="219"/>
      <c r="MEV105" s="219"/>
      <c r="MEW105" s="219"/>
      <c r="MEX105" s="219"/>
      <c r="MEY105" s="219"/>
      <c r="MEZ105" s="219"/>
      <c r="MFA105" s="219"/>
      <c r="MFB105" s="219"/>
      <c r="MFC105" s="219"/>
      <c r="MFD105" s="219"/>
      <c r="MFE105" s="219"/>
      <c r="MFF105" s="219"/>
      <c r="MFG105" s="219"/>
      <c r="MFH105" s="219"/>
      <c r="MFI105" s="219"/>
      <c r="MFJ105" s="219"/>
      <c r="MFK105" s="219"/>
      <c r="MFL105" s="219"/>
      <c r="MFM105" s="219"/>
      <c r="MFN105" s="219"/>
      <c r="MFO105" s="219"/>
      <c r="MFP105" s="219"/>
      <c r="MFQ105" s="219"/>
      <c r="MFR105" s="219"/>
      <c r="MFS105" s="219"/>
      <c r="MFT105" s="219"/>
      <c r="MFU105" s="219"/>
      <c r="MFV105" s="219"/>
      <c r="MFW105" s="219"/>
      <c r="MFX105" s="219"/>
      <c r="MFY105" s="219"/>
      <c r="MFZ105" s="219"/>
      <c r="MGA105" s="219"/>
      <c r="MGB105" s="219"/>
      <c r="MGC105" s="219"/>
      <c r="MGD105" s="219"/>
      <c r="MGE105" s="219"/>
      <c r="MGF105" s="219"/>
      <c r="MGG105" s="219"/>
      <c r="MGH105" s="219"/>
      <c r="MGI105" s="219"/>
      <c r="MGJ105" s="219"/>
      <c r="MGK105" s="219"/>
      <c r="MGL105" s="219"/>
      <c r="MGM105" s="219"/>
      <c r="MGN105" s="219"/>
      <c r="MGO105" s="219"/>
      <c r="MGP105" s="219"/>
      <c r="MGQ105" s="219"/>
      <c r="MGR105" s="219"/>
      <c r="MGS105" s="219"/>
      <c r="MGT105" s="219"/>
      <c r="MGU105" s="219"/>
      <c r="MGV105" s="219"/>
      <c r="MGW105" s="219"/>
      <c r="MGX105" s="219"/>
      <c r="MGY105" s="219"/>
      <c r="MGZ105" s="219"/>
      <c r="MHA105" s="219"/>
      <c r="MHB105" s="219"/>
      <c r="MHC105" s="219"/>
      <c r="MHD105" s="219"/>
      <c r="MHE105" s="219"/>
      <c r="MHF105" s="219"/>
      <c r="MHG105" s="219"/>
      <c r="MHH105" s="219"/>
      <c r="MHI105" s="219"/>
      <c r="MHJ105" s="219"/>
      <c r="MHK105" s="219"/>
      <c r="MHL105" s="219"/>
      <c r="MHM105" s="219"/>
      <c r="MHN105" s="219"/>
      <c r="MHO105" s="219"/>
      <c r="MHP105" s="219"/>
      <c r="MHQ105" s="219"/>
      <c r="MHR105" s="219"/>
      <c r="MHS105" s="219"/>
      <c r="MHT105" s="219"/>
      <c r="MHU105" s="219"/>
      <c r="MHV105" s="219"/>
      <c r="MHW105" s="219"/>
      <c r="MHX105" s="219"/>
      <c r="MHY105" s="219"/>
      <c r="MHZ105" s="219"/>
      <c r="MIA105" s="219"/>
      <c r="MIB105" s="219"/>
      <c r="MIC105" s="219"/>
      <c r="MID105" s="219"/>
      <c r="MIE105" s="219"/>
      <c r="MIF105" s="219"/>
      <c r="MIG105" s="219"/>
      <c r="MIH105" s="219"/>
      <c r="MII105" s="219"/>
      <c r="MIJ105" s="219"/>
      <c r="MIK105" s="219"/>
      <c r="MIL105" s="219"/>
      <c r="MIM105" s="219"/>
      <c r="MIN105" s="219"/>
      <c r="MIO105" s="219"/>
      <c r="MIP105" s="219"/>
      <c r="MIQ105" s="219"/>
      <c r="MIR105" s="219"/>
      <c r="MIS105" s="219"/>
      <c r="MIT105" s="219"/>
      <c r="MIU105" s="219"/>
      <c r="MIV105" s="219"/>
      <c r="MIW105" s="219"/>
      <c r="MIX105" s="219"/>
      <c r="MIY105" s="219"/>
      <c r="MIZ105" s="219"/>
      <c r="MJA105" s="219"/>
      <c r="MJB105" s="219"/>
      <c r="MJC105" s="219"/>
      <c r="MJD105" s="219"/>
      <c r="MJE105" s="219"/>
      <c r="MJF105" s="219"/>
      <c r="MJG105" s="219"/>
      <c r="MJH105" s="219"/>
      <c r="MJI105" s="219"/>
      <c r="MJJ105" s="219"/>
      <c r="MJK105" s="219"/>
      <c r="MJL105" s="219"/>
      <c r="MJM105" s="219"/>
      <c r="MJN105" s="219"/>
      <c r="MJO105" s="219"/>
      <c r="MJP105" s="219"/>
      <c r="MJQ105" s="219"/>
      <c r="MJR105" s="219"/>
      <c r="MJS105" s="219"/>
      <c r="MJT105" s="219"/>
      <c r="MJU105" s="219"/>
      <c r="MJV105" s="219"/>
      <c r="MJW105" s="219"/>
      <c r="MJX105" s="219"/>
      <c r="MJY105" s="219"/>
      <c r="MJZ105" s="219"/>
      <c r="MKA105" s="219"/>
      <c r="MKB105" s="219"/>
      <c r="MKC105" s="219"/>
      <c r="MKD105" s="219"/>
      <c r="MKE105" s="219"/>
      <c r="MKF105" s="219"/>
      <c r="MKG105" s="219"/>
      <c r="MKH105" s="219"/>
      <c r="MKI105" s="219"/>
      <c r="MKJ105" s="219"/>
      <c r="MKK105" s="219"/>
      <c r="MKL105" s="219"/>
      <c r="MKM105" s="219"/>
      <c r="MKN105" s="219"/>
      <c r="MKO105" s="219"/>
      <c r="MKP105" s="219"/>
      <c r="MKQ105" s="219"/>
      <c r="MKR105" s="219"/>
      <c r="MKS105" s="219"/>
      <c r="MKT105" s="219"/>
      <c r="MKU105" s="219"/>
      <c r="MKV105" s="219"/>
      <c r="MKW105" s="219"/>
      <c r="MKX105" s="219"/>
      <c r="MKY105" s="219"/>
      <c r="MKZ105" s="219"/>
      <c r="MLA105" s="219"/>
      <c r="MLB105" s="219"/>
      <c r="MLC105" s="219"/>
      <c r="MLD105" s="219"/>
      <c r="MLE105" s="219"/>
      <c r="MLF105" s="219"/>
      <c r="MLG105" s="219"/>
      <c r="MLH105" s="219"/>
      <c r="MLI105" s="219"/>
      <c r="MLJ105" s="219"/>
      <c r="MLK105" s="219"/>
      <c r="MLL105" s="219"/>
      <c r="MLM105" s="219"/>
      <c r="MLN105" s="219"/>
      <c r="MLO105" s="219"/>
      <c r="MLP105" s="219"/>
      <c r="MLQ105" s="219"/>
      <c r="MLR105" s="219"/>
      <c r="MLS105" s="219"/>
      <c r="MLT105" s="219"/>
      <c r="MLU105" s="219"/>
      <c r="MLV105" s="219"/>
      <c r="MLW105" s="219"/>
      <c r="MLX105" s="219"/>
      <c r="MLY105" s="219"/>
      <c r="MLZ105" s="219"/>
      <c r="MMA105" s="219"/>
      <c r="MMB105" s="219"/>
      <c r="MMC105" s="219"/>
      <c r="MMD105" s="219"/>
      <c r="MME105" s="219"/>
      <c r="MMF105" s="219"/>
      <c r="MMG105" s="219"/>
      <c r="MMH105" s="219"/>
      <c r="MMI105" s="219"/>
      <c r="MMJ105" s="219"/>
      <c r="MMK105" s="219"/>
      <c r="MML105" s="219"/>
      <c r="MMM105" s="219"/>
      <c r="MMN105" s="219"/>
      <c r="MMO105" s="219"/>
      <c r="MMP105" s="219"/>
      <c r="MMQ105" s="219"/>
      <c r="MMR105" s="219"/>
      <c r="MMS105" s="219"/>
      <c r="MMT105" s="219"/>
      <c r="MMU105" s="219"/>
      <c r="MMV105" s="219"/>
      <c r="MMW105" s="219"/>
      <c r="MMX105" s="219"/>
      <c r="MMY105" s="219"/>
      <c r="MMZ105" s="219"/>
      <c r="MNA105" s="219"/>
      <c r="MNB105" s="219"/>
      <c r="MNC105" s="219"/>
      <c r="MND105" s="219"/>
      <c r="MNE105" s="219"/>
      <c r="MNF105" s="219"/>
      <c r="MNG105" s="219"/>
      <c r="MNH105" s="219"/>
      <c r="MNI105" s="219"/>
      <c r="MNJ105" s="219"/>
      <c r="MNK105" s="219"/>
      <c r="MNL105" s="219"/>
      <c r="MNM105" s="219"/>
      <c r="MNN105" s="219"/>
      <c r="MNO105" s="219"/>
      <c r="MNP105" s="219"/>
      <c r="MNQ105" s="219"/>
      <c r="MNR105" s="219"/>
      <c r="MNS105" s="219"/>
      <c r="MNT105" s="219"/>
      <c r="MNU105" s="219"/>
      <c r="MNV105" s="219"/>
      <c r="MNW105" s="219"/>
      <c r="MNX105" s="219"/>
      <c r="MNY105" s="219"/>
      <c r="MNZ105" s="219"/>
      <c r="MOA105" s="219"/>
      <c r="MOB105" s="219"/>
      <c r="MOC105" s="219"/>
      <c r="MOD105" s="219"/>
      <c r="MOE105" s="219"/>
      <c r="MOF105" s="219"/>
      <c r="MOG105" s="219"/>
      <c r="MOH105" s="219"/>
      <c r="MOI105" s="219"/>
      <c r="MOJ105" s="219"/>
      <c r="MOK105" s="219"/>
      <c r="MOL105" s="219"/>
      <c r="MOM105" s="219"/>
      <c r="MON105" s="219"/>
      <c r="MOO105" s="219"/>
      <c r="MOP105" s="219"/>
      <c r="MOQ105" s="219"/>
      <c r="MOR105" s="219"/>
      <c r="MOS105" s="219"/>
      <c r="MOT105" s="219"/>
      <c r="MOU105" s="219"/>
      <c r="MOV105" s="219"/>
      <c r="MOW105" s="219"/>
      <c r="MOX105" s="219"/>
      <c r="MOY105" s="219"/>
      <c r="MOZ105" s="219"/>
      <c r="MPA105" s="219"/>
      <c r="MPB105" s="219"/>
      <c r="MPC105" s="219"/>
      <c r="MPD105" s="219"/>
      <c r="MPE105" s="219"/>
      <c r="MPF105" s="219"/>
      <c r="MPG105" s="219"/>
      <c r="MPH105" s="219"/>
      <c r="MPI105" s="219"/>
      <c r="MPJ105" s="219"/>
      <c r="MPK105" s="219"/>
      <c r="MPL105" s="219"/>
      <c r="MPM105" s="219"/>
      <c r="MPN105" s="219"/>
      <c r="MPO105" s="219"/>
      <c r="MPP105" s="219"/>
      <c r="MPQ105" s="219"/>
      <c r="MPR105" s="219"/>
      <c r="MPS105" s="219"/>
      <c r="MPT105" s="219"/>
      <c r="MPU105" s="219"/>
      <c r="MPV105" s="219"/>
      <c r="MPW105" s="219"/>
      <c r="MPX105" s="219"/>
      <c r="MPY105" s="219"/>
      <c r="MPZ105" s="219"/>
      <c r="MQA105" s="219"/>
      <c r="MQB105" s="219"/>
      <c r="MQC105" s="219"/>
      <c r="MQD105" s="219"/>
      <c r="MQE105" s="219"/>
      <c r="MQF105" s="219"/>
      <c r="MQG105" s="219"/>
      <c r="MQH105" s="219"/>
      <c r="MQI105" s="219"/>
      <c r="MQJ105" s="219"/>
      <c r="MQK105" s="219"/>
      <c r="MQL105" s="219"/>
      <c r="MQM105" s="219"/>
      <c r="MQN105" s="219"/>
      <c r="MQO105" s="219"/>
      <c r="MQP105" s="219"/>
      <c r="MQQ105" s="219"/>
      <c r="MQR105" s="219"/>
      <c r="MQS105" s="219"/>
      <c r="MQT105" s="219"/>
      <c r="MQU105" s="219"/>
      <c r="MQV105" s="219"/>
      <c r="MQW105" s="219"/>
      <c r="MQX105" s="219"/>
      <c r="MQY105" s="219"/>
      <c r="MQZ105" s="219"/>
      <c r="MRA105" s="219"/>
      <c r="MRB105" s="219"/>
      <c r="MRC105" s="219"/>
      <c r="MRD105" s="219"/>
      <c r="MRE105" s="219"/>
      <c r="MRF105" s="219"/>
      <c r="MRG105" s="219"/>
      <c r="MRH105" s="219"/>
      <c r="MRI105" s="219"/>
      <c r="MRJ105" s="219"/>
      <c r="MRK105" s="219"/>
      <c r="MRL105" s="219"/>
      <c r="MRM105" s="219"/>
      <c r="MRN105" s="219"/>
      <c r="MRO105" s="219"/>
      <c r="MRP105" s="219"/>
      <c r="MRQ105" s="219"/>
      <c r="MRR105" s="219"/>
      <c r="MRS105" s="219"/>
      <c r="MRT105" s="219"/>
      <c r="MRU105" s="219"/>
      <c r="MRV105" s="219"/>
      <c r="MRW105" s="219"/>
      <c r="MRX105" s="219"/>
      <c r="MRY105" s="219"/>
      <c r="MRZ105" s="219"/>
      <c r="MSA105" s="219"/>
      <c r="MSB105" s="219"/>
      <c r="MSC105" s="219"/>
      <c r="MSD105" s="219"/>
      <c r="MSE105" s="219"/>
      <c r="MSF105" s="219"/>
      <c r="MSG105" s="219"/>
      <c r="MSH105" s="219"/>
      <c r="MSI105" s="219"/>
      <c r="MSJ105" s="219"/>
      <c r="MSK105" s="219"/>
      <c r="MSL105" s="219"/>
      <c r="MSM105" s="219"/>
      <c r="MSN105" s="219"/>
      <c r="MSO105" s="219"/>
      <c r="MSP105" s="219"/>
      <c r="MSQ105" s="219"/>
      <c r="MSR105" s="219"/>
      <c r="MSS105" s="219"/>
      <c r="MST105" s="219"/>
      <c r="MSU105" s="219"/>
      <c r="MSV105" s="219"/>
      <c r="MSW105" s="219"/>
      <c r="MSX105" s="219"/>
      <c r="MSY105" s="219"/>
      <c r="MSZ105" s="219"/>
      <c r="MTA105" s="219"/>
      <c r="MTB105" s="219"/>
      <c r="MTC105" s="219"/>
      <c r="MTD105" s="219"/>
      <c r="MTE105" s="219"/>
      <c r="MTF105" s="219"/>
      <c r="MTG105" s="219"/>
      <c r="MTH105" s="219"/>
      <c r="MTI105" s="219"/>
      <c r="MTJ105" s="219"/>
      <c r="MTK105" s="219"/>
      <c r="MTL105" s="219"/>
      <c r="MTM105" s="219"/>
      <c r="MTN105" s="219"/>
      <c r="MTO105" s="219"/>
      <c r="MTP105" s="219"/>
      <c r="MTQ105" s="219"/>
      <c r="MTR105" s="219"/>
      <c r="MTS105" s="219"/>
      <c r="MTT105" s="219"/>
      <c r="MTU105" s="219"/>
      <c r="MTV105" s="219"/>
      <c r="MTW105" s="219"/>
      <c r="MTX105" s="219"/>
      <c r="MTY105" s="219"/>
      <c r="MTZ105" s="219"/>
      <c r="MUA105" s="219"/>
      <c r="MUB105" s="219"/>
      <c r="MUC105" s="219"/>
      <c r="MUD105" s="219"/>
      <c r="MUE105" s="219"/>
      <c r="MUF105" s="219"/>
      <c r="MUG105" s="219"/>
      <c r="MUH105" s="219"/>
      <c r="MUI105" s="219"/>
      <c r="MUJ105" s="219"/>
      <c r="MUK105" s="219"/>
      <c r="MUL105" s="219"/>
      <c r="MUM105" s="219"/>
      <c r="MUN105" s="219"/>
      <c r="MUO105" s="219"/>
      <c r="MUP105" s="219"/>
      <c r="MUQ105" s="219"/>
      <c r="MUR105" s="219"/>
      <c r="MUS105" s="219"/>
      <c r="MUT105" s="219"/>
      <c r="MUU105" s="219"/>
      <c r="MUV105" s="219"/>
      <c r="MUW105" s="219"/>
      <c r="MUX105" s="219"/>
      <c r="MUY105" s="219"/>
      <c r="MUZ105" s="219"/>
      <c r="MVA105" s="219"/>
      <c r="MVB105" s="219"/>
      <c r="MVC105" s="219"/>
      <c r="MVD105" s="219"/>
      <c r="MVE105" s="219"/>
      <c r="MVF105" s="219"/>
      <c r="MVG105" s="219"/>
      <c r="MVH105" s="219"/>
      <c r="MVI105" s="219"/>
      <c r="MVJ105" s="219"/>
      <c r="MVK105" s="219"/>
      <c r="MVL105" s="219"/>
      <c r="MVM105" s="219"/>
      <c r="MVN105" s="219"/>
      <c r="MVO105" s="219"/>
      <c r="MVP105" s="219"/>
      <c r="MVQ105" s="219"/>
      <c r="MVR105" s="219"/>
      <c r="MVS105" s="219"/>
      <c r="MVT105" s="219"/>
      <c r="MVU105" s="219"/>
      <c r="MVV105" s="219"/>
      <c r="MVW105" s="219"/>
      <c r="MVX105" s="219"/>
      <c r="MVY105" s="219"/>
      <c r="MVZ105" s="219"/>
      <c r="MWA105" s="219"/>
      <c r="MWB105" s="219"/>
      <c r="MWC105" s="219"/>
      <c r="MWD105" s="219"/>
      <c r="MWE105" s="219"/>
      <c r="MWF105" s="219"/>
      <c r="MWG105" s="219"/>
      <c r="MWH105" s="219"/>
      <c r="MWI105" s="219"/>
      <c r="MWJ105" s="219"/>
      <c r="MWK105" s="219"/>
      <c r="MWL105" s="219"/>
      <c r="MWM105" s="219"/>
      <c r="MWN105" s="219"/>
      <c r="MWO105" s="219"/>
      <c r="MWP105" s="219"/>
      <c r="MWQ105" s="219"/>
      <c r="MWR105" s="219"/>
      <c r="MWS105" s="219"/>
      <c r="MWT105" s="219"/>
      <c r="MWU105" s="219"/>
      <c r="MWV105" s="219"/>
      <c r="MWW105" s="219"/>
      <c r="MWX105" s="219"/>
      <c r="MWY105" s="219"/>
      <c r="MWZ105" s="219"/>
      <c r="MXA105" s="219"/>
      <c r="MXB105" s="219"/>
      <c r="MXC105" s="219"/>
      <c r="MXD105" s="219"/>
      <c r="MXE105" s="219"/>
      <c r="MXF105" s="219"/>
      <c r="MXG105" s="219"/>
      <c r="MXH105" s="219"/>
      <c r="MXI105" s="219"/>
      <c r="MXJ105" s="219"/>
      <c r="MXK105" s="219"/>
      <c r="MXL105" s="219"/>
      <c r="MXM105" s="219"/>
      <c r="MXN105" s="219"/>
      <c r="MXO105" s="219"/>
      <c r="MXP105" s="219"/>
      <c r="MXQ105" s="219"/>
      <c r="MXR105" s="219"/>
      <c r="MXS105" s="219"/>
      <c r="MXT105" s="219"/>
      <c r="MXU105" s="219"/>
      <c r="MXV105" s="219"/>
      <c r="MXW105" s="219"/>
      <c r="MXX105" s="219"/>
      <c r="MXY105" s="219"/>
      <c r="MXZ105" s="219"/>
      <c r="MYA105" s="219"/>
      <c r="MYB105" s="219"/>
      <c r="MYC105" s="219"/>
      <c r="MYD105" s="219"/>
      <c r="MYE105" s="219"/>
      <c r="MYF105" s="219"/>
      <c r="MYG105" s="219"/>
      <c r="MYH105" s="219"/>
      <c r="MYI105" s="219"/>
      <c r="MYJ105" s="219"/>
      <c r="MYK105" s="219"/>
      <c r="MYL105" s="219"/>
      <c r="MYM105" s="219"/>
      <c r="MYN105" s="219"/>
      <c r="MYO105" s="219"/>
      <c r="MYP105" s="219"/>
      <c r="MYQ105" s="219"/>
      <c r="MYR105" s="219"/>
      <c r="MYS105" s="219"/>
      <c r="MYT105" s="219"/>
      <c r="MYU105" s="219"/>
      <c r="MYV105" s="219"/>
      <c r="MYW105" s="219"/>
      <c r="MYX105" s="219"/>
      <c r="MYY105" s="219"/>
      <c r="MYZ105" s="219"/>
      <c r="MZA105" s="219"/>
      <c r="MZB105" s="219"/>
      <c r="MZC105" s="219"/>
      <c r="MZD105" s="219"/>
      <c r="MZE105" s="219"/>
      <c r="MZF105" s="219"/>
      <c r="MZG105" s="219"/>
      <c r="MZH105" s="219"/>
      <c r="MZI105" s="219"/>
      <c r="MZJ105" s="219"/>
      <c r="MZK105" s="219"/>
      <c r="MZL105" s="219"/>
      <c r="MZM105" s="219"/>
      <c r="MZN105" s="219"/>
      <c r="MZO105" s="219"/>
      <c r="MZP105" s="219"/>
      <c r="MZQ105" s="219"/>
      <c r="MZR105" s="219"/>
      <c r="MZS105" s="219"/>
      <c r="MZT105" s="219"/>
      <c r="MZU105" s="219"/>
      <c r="MZV105" s="219"/>
      <c r="MZW105" s="219"/>
      <c r="MZX105" s="219"/>
      <c r="MZY105" s="219"/>
      <c r="MZZ105" s="219"/>
      <c r="NAA105" s="219"/>
      <c r="NAB105" s="219"/>
      <c r="NAC105" s="219"/>
      <c r="NAD105" s="219"/>
      <c r="NAE105" s="219"/>
      <c r="NAF105" s="219"/>
      <c r="NAG105" s="219"/>
      <c r="NAH105" s="219"/>
      <c r="NAI105" s="219"/>
      <c r="NAJ105" s="219"/>
      <c r="NAK105" s="219"/>
      <c r="NAL105" s="219"/>
      <c r="NAM105" s="219"/>
      <c r="NAN105" s="219"/>
      <c r="NAO105" s="219"/>
      <c r="NAP105" s="219"/>
      <c r="NAQ105" s="219"/>
      <c r="NAR105" s="219"/>
      <c r="NAS105" s="219"/>
      <c r="NAT105" s="219"/>
      <c r="NAU105" s="219"/>
      <c r="NAV105" s="219"/>
      <c r="NAW105" s="219"/>
      <c r="NAX105" s="219"/>
      <c r="NAY105" s="219"/>
      <c r="NAZ105" s="219"/>
      <c r="NBA105" s="219"/>
      <c r="NBB105" s="219"/>
      <c r="NBC105" s="219"/>
      <c r="NBD105" s="219"/>
      <c r="NBE105" s="219"/>
      <c r="NBF105" s="219"/>
      <c r="NBG105" s="219"/>
      <c r="NBH105" s="219"/>
      <c r="NBI105" s="219"/>
      <c r="NBJ105" s="219"/>
      <c r="NBK105" s="219"/>
      <c r="NBL105" s="219"/>
      <c r="NBM105" s="219"/>
      <c r="NBN105" s="219"/>
      <c r="NBO105" s="219"/>
      <c r="NBP105" s="219"/>
      <c r="NBQ105" s="219"/>
      <c r="NBR105" s="219"/>
      <c r="NBS105" s="219"/>
      <c r="NBT105" s="219"/>
      <c r="NBU105" s="219"/>
      <c r="NBV105" s="219"/>
      <c r="NBW105" s="219"/>
      <c r="NBX105" s="219"/>
      <c r="NBY105" s="219"/>
      <c r="NBZ105" s="219"/>
      <c r="NCA105" s="219"/>
      <c r="NCB105" s="219"/>
      <c r="NCC105" s="219"/>
      <c r="NCD105" s="219"/>
      <c r="NCE105" s="219"/>
      <c r="NCF105" s="219"/>
      <c r="NCG105" s="219"/>
      <c r="NCH105" s="219"/>
      <c r="NCI105" s="219"/>
      <c r="NCJ105" s="219"/>
      <c r="NCK105" s="219"/>
      <c r="NCL105" s="219"/>
      <c r="NCM105" s="219"/>
      <c r="NCN105" s="219"/>
      <c r="NCO105" s="219"/>
      <c r="NCP105" s="219"/>
      <c r="NCQ105" s="219"/>
      <c r="NCR105" s="219"/>
      <c r="NCS105" s="219"/>
      <c r="NCT105" s="219"/>
      <c r="NCU105" s="219"/>
      <c r="NCV105" s="219"/>
      <c r="NCW105" s="219"/>
      <c r="NCX105" s="219"/>
      <c r="NCY105" s="219"/>
      <c r="NCZ105" s="219"/>
      <c r="NDA105" s="219"/>
      <c r="NDB105" s="219"/>
      <c r="NDC105" s="219"/>
      <c r="NDD105" s="219"/>
      <c r="NDE105" s="219"/>
      <c r="NDF105" s="219"/>
      <c r="NDG105" s="219"/>
      <c r="NDH105" s="219"/>
      <c r="NDI105" s="219"/>
      <c r="NDJ105" s="219"/>
      <c r="NDK105" s="219"/>
      <c r="NDL105" s="219"/>
      <c r="NDM105" s="219"/>
      <c r="NDN105" s="219"/>
      <c r="NDO105" s="219"/>
      <c r="NDP105" s="219"/>
      <c r="NDQ105" s="219"/>
      <c r="NDR105" s="219"/>
      <c r="NDS105" s="219"/>
      <c r="NDT105" s="219"/>
      <c r="NDU105" s="219"/>
      <c r="NDV105" s="219"/>
      <c r="NDW105" s="219"/>
      <c r="NDX105" s="219"/>
      <c r="NDY105" s="219"/>
      <c r="NDZ105" s="219"/>
      <c r="NEA105" s="219"/>
      <c r="NEB105" s="219"/>
      <c r="NEC105" s="219"/>
      <c r="NED105" s="219"/>
      <c r="NEE105" s="219"/>
      <c r="NEF105" s="219"/>
      <c r="NEG105" s="219"/>
      <c r="NEH105" s="219"/>
      <c r="NEI105" s="219"/>
      <c r="NEJ105" s="219"/>
      <c r="NEK105" s="219"/>
      <c r="NEL105" s="219"/>
      <c r="NEM105" s="219"/>
      <c r="NEN105" s="219"/>
      <c r="NEO105" s="219"/>
      <c r="NEP105" s="219"/>
      <c r="NEQ105" s="219"/>
      <c r="NER105" s="219"/>
      <c r="NES105" s="219"/>
      <c r="NET105" s="219"/>
      <c r="NEU105" s="219"/>
      <c r="NEV105" s="219"/>
      <c r="NEW105" s="219"/>
      <c r="NEX105" s="219"/>
      <c r="NEY105" s="219"/>
      <c r="NEZ105" s="219"/>
      <c r="NFA105" s="219"/>
      <c r="NFB105" s="219"/>
      <c r="NFC105" s="219"/>
      <c r="NFD105" s="219"/>
      <c r="NFE105" s="219"/>
      <c r="NFF105" s="219"/>
      <c r="NFG105" s="219"/>
      <c r="NFH105" s="219"/>
      <c r="NFI105" s="219"/>
      <c r="NFJ105" s="219"/>
      <c r="NFK105" s="219"/>
      <c r="NFL105" s="219"/>
      <c r="NFM105" s="219"/>
      <c r="NFN105" s="219"/>
      <c r="NFO105" s="219"/>
      <c r="NFP105" s="219"/>
      <c r="NFQ105" s="219"/>
      <c r="NFR105" s="219"/>
      <c r="NFS105" s="219"/>
      <c r="NFT105" s="219"/>
      <c r="NFU105" s="219"/>
      <c r="NFV105" s="219"/>
      <c r="NFW105" s="219"/>
      <c r="NFX105" s="219"/>
      <c r="NFY105" s="219"/>
      <c r="NFZ105" s="219"/>
      <c r="NGA105" s="219"/>
      <c r="NGB105" s="219"/>
      <c r="NGC105" s="219"/>
      <c r="NGD105" s="219"/>
      <c r="NGE105" s="219"/>
      <c r="NGF105" s="219"/>
      <c r="NGG105" s="219"/>
      <c r="NGH105" s="219"/>
      <c r="NGI105" s="219"/>
      <c r="NGJ105" s="219"/>
      <c r="NGK105" s="219"/>
      <c r="NGL105" s="219"/>
      <c r="NGM105" s="219"/>
      <c r="NGN105" s="219"/>
      <c r="NGO105" s="219"/>
      <c r="NGP105" s="219"/>
      <c r="NGQ105" s="219"/>
      <c r="NGR105" s="219"/>
      <c r="NGS105" s="219"/>
      <c r="NGT105" s="219"/>
      <c r="NGU105" s="219"/>
      <c r="NGV105" s="219"/>
      <c r="NGW105" s="219"/>
      <c r="NGX105" s="219"/>
      <c r="NGY105" s="219"/>
      <c r="NGZ105" s="219"/>
      <c r="NHA105" s="219"/>
      <c r="NHB105" s="219"/>
      <c r="NHC105" s="219"/>
      <c r="NHD105" s="219"/>
      <c r="NHE105" s="219"/>
      <c r="NHF105" s="219"/>
      <c r="NHG105" s="219"/>
      <c r="NHH105" s="219"/>
      <c r="NHI105" s="219"/>
      <c r="NHJ105" s="219"/>
      <c r="NHK105" s="219"/>
      <c r="NHL105" s="219"/>
      <c r="NHM105" s="219"/>
      <c r="NHN105" s="219"/>
      <c r="NHO105" s="219"/>
      <c r="NHP105" s="219"/>
      <c r="NHQ105" s="219"/>
      <c r="NHR105" s="219"/>
      <c r="NHS105" s="219"/>
      <c r="NHT105" s="219"/>
      <c r="NHU105" s="219"/>
      <c r="NHV105" s="219"/>
      <c r="NHW105" s="219"/>
      <c r="NHX105" s="219"/>
      <c r="NHY105" s="219"/>
      <c r="NHZ105" s="219"/>
      <c r="NIA105" s="219"/>
      <c r="NIB105" s="219"/>
      <c r="NIC105" s="219"/>
      <c r="NID105" s="219"/>
      <c r="NIE105" s="219"/>
      <c r="NIF105" s="219"/>
      <c r="NIG105" s="219"/>
      <c r="NIH105" s="219"/>
      <c r="NII105" s="219"/>
      <c r="NIJ105" s="219"/>
      <c r="NIK105" s="219"/>
      <c r="NIL105" s="219"/>
      <c r="NIM105" s="219"/>
      <c r="NIN105" s="219"/>
      <c r="NIO105" s="219"/>
      <c r="NIP105" s="219"/>
      <c r="NIQ105" s="219"/>
      <c r="NIR105" s="219"/>
      <c r="NIS105" s="219"/>
      <c r="NIT105" s="219"/>
      <c r="NIU105" s="219"/>
      <c r="NIV105" s="219"/>
      <c r="NIW105" s="219"/>
      <c r="NIX105" s="219"/>
      <c r="NIY105" s="219"/>
      <c r="NIZ105" s="219"/>
      <c r="NJA105" s="219"/>
      <c r="NJB105" s="219"/>
      <c r="NJC105" s="219"/>
      <c r="NJD105" s="219"/>
      <c r="NJE105" s="219"/>
      <c r="NJF105" s="219"/>
      <c r="NJG105" s="219"/>
      <c r="NJH105" s="219"/>
      <c r="NJI105" s="219"/>
      <c r="NJJ105" s="219"/>
      <c r="NJK105" s="219"/>
      <c r="NJL105" s="219"/>
      <c r="NJM105" s="219"/>
      <c r="NJN105" s="219"/>
      <c r="NJO105" s="219"/>
      <c r="NJP105" s="219"/>
      <c r="NJQ105" s="219"/>
      <c r="NJR105" s="219"/>
      <c r="NJS105" s="219"/>
      <c r="NJT105" s="219"/>
      <c r="NJU105" s="219"/>
      <c r="NJV105" s="219"/>
      <c r="NJW105" s="219"/>
      <c r="NJX105" s="219"/>
      <c r="NJY105" s="219"/>
      <c r="NJZ105" s="219"/>
      <c r="NKA105" s="219"/>
      <c r="NKB105" s="219"/>
      <c r="NKC105" s="219"/>
      <c r="NKD105" s="219"/>
      <c r="NKE105" s="219"/>
      <c r="NKF105" s="219"/>
      <c r="NKG105" s="219"/>
      <c r="NKH105" s="219"/>
      <c r="NKI105" s="219"/>
      <c r="NKJ105" s="219"/>
      <c r="NKK105" s="219"/>
      <c r="NKL105" s="219"/>
      <c r="NKM105" s="219"/>
      <c r="NKN105" s="219"/>
      <c r="NKO105" s="219"/>
      <c r="NKP105" s="219"/>
      <c r="NKQ105" s="219"/>
      <c r="NKR105" s="219"/>
      <c r="NKS105" s="219"/>
      <c r="NKT105" s="219"/>
      <c r="NKU105" s="219"/>
      <c r="NKV105" s="219"/>
      <c r="NKW105" s="219"/>
      <c r="NKX105" s="219"/>
      <c r="NKY105" s="219"/>
      <c r="NKZ105" s="219"/>
      <c r="NLA105" s="219"/>
      <c r="NLB105" s="219"/>
      <c r="NLC105" s="219"/>
      <c r="NLD105" s="219"/>
      <c r="NLE105" s="219"/>
      <c r="NLF105" s="219"/>
      <c r="NLG105" s="219"/>
      <c r="NLH105" s="219"/>
      <c r="NLI105" s="219"/>
      <c r="NLJ105" s="219"/>
      <c r="NLK105" s="219"/>
      <c r="NLL105" s="219"/>
      <c r="NLM105" s="219"/>
      <c r="NLN105" s="219"/>
      <c r="NLO105" s="219"/>
      <c r="NLP105" s="219"/>
      <c r="NLQ105" s="219"/>
      <c r="NLR105" s="219"/>
      <c r="NLS105" s="219"/>
      <c r="NLT105" s="219"/>
      <c r="NLU105" s="219"/>
      <c r="NLV105" s="219"/>
      <c r="NLW105" s="219"/>
      <c r="NLX105" s="219"/>
      <c r="NLY105" s="219"/>
      <c r="NLZ105" s="219"/>
      <c r="NMA105" s="219"/>
      <c r="NMB105" s="219"/>
      <c r="NMC105" s="219"/>
      <c r="NMD105" s="219"/>
      <c r="NME105" s="219"/>
      <c r="NMF105" s="219"/>
      <c r="NMG105" s="219"/>
      <c r="NMH105" s="219"/>
      <c r="NMI105" s="219"/>
      <c r="NMJ105" s="219"/>
      <c r="NMK105" s="219"/>
      <c r="NML105" s="219"/>
      <c r="NMM105" s="219"/>
      <c r="NMN105" s="219"/>
      <c r="NMO105" s="219"/>
      <c r="NMP105" s="219"/>
      <c r="NMQ105" s="219"/>
      <c r="NMR105" s="219"/>
      <c r="NMS105" s="219"/>
      <c r="NMT105" s="219"/>
      <c r="NMU105" s="219"/>
      <c r="NMV105" s="219"/>
      <c r="NMW105" s="219"/>
      <c r="NMX105" s="219"/>
      <c r="NMY105" s="219"/>
      <c r="NMZ105" s="219"/>
      <c r="NNA105" s="219"/>
      <c r="NNB105" s="219"/>
      <c r="NNC105" s="219"/>
      <c r="NND105" s="219"/>
      <c r="NNE105" s="219"/>
      <c r="NNF105" s="219"/>
      <c r="NNG105" s="219"/>
      <c r="NNH105" s="219"/>
      <c r="NNI105" s="219"/>
      <c r="NNJ105" s="219"/>
      <c r="NNK105" s="219"/>
      <c r="NNL105" s="219"/>
      <c r="NNM105" s="219"/>
      <c r="NNN105" s="219"/>
      <c r="NNO105" s="219"/>
      <c r="NNP105" s="219"/>
      <c r="NNQ105" s="219"/>
      <c r="NNR105" s="219"/>
      <c r="NNS105" s="219"/>
      <c r="NNT105" s="219"/>
      <c r="NNU105" s="219"/>
      <c r="NNV105" s="219"/>
      <c r="NNW105" s="219"/>
      <c r="NNX105" s="219"/>
      <c r="NNY105" s="219"/>
      <c r="NNZ105" s="219"/>
      <c r="NOA105" s="219"/>
      <c r="NOB105" s="219"/>
      <c r="NOC105" s="219"/>
      <c r="NOD105" s="219"/>
      <c r="NOE105" s="219"/>
      <c r="NOF105" s="219"/>
      <c r="NOG105" s="219"/>
      <c r="NOH105" s="219"/>
      <c r="NOI105" s="219"/>
      <c r="NOJ105" s="219"/>
      <c r="NOK105" s="219"/>
      <c r="NOL105" s="219"/>
      <c r="NOM105" s="219"/>
      <c r="NON105" s="219"/>
      <c r="NOO105" s="219"/>
      <c r="NOP105" s="219"/>
      <c r="NOQ105" s="219"/>
      <c r="NOR105" s="219"/>
      <c r="NOS105" s="219"/>
      <c r="NOT105" s="219"/>
      <c r="NOU105" s="219"/>
      <c r="NOV105" s="219"/>
      <c r="NOW105" s="219"/>
      <c r="NOX105" s="219"/>
      <c r="NOY105" s="219"/>
      <c r="NOZ105" s="219"/>
      <c r="NPA105" s="219"/>
      <c r="NPB105" s="219"/>
      <c r="NPC105" s="219"/>
      <c r="NPD105" s="219"/>
      <c r="NPE105" s="219"/>
      <c r="NPF105" s="219"/>
      <c r="NPG105" s="219"/>
      <c r="NPH105" s="219"/>
      <c r="NPI105" s="219"/>
      <c r="NPJ105" s="219"/>
      <c r="NPK105" s="219"/>
      <c r="NPL105" s="219"/>
      <c r="NPM105" s="219"/>
      <c r="NPN105" s="219"/>
      <c r="NPO105" s="219"/>
      <c r="NPP105" s="219"/>
      <c r="NPQ105" s="219"/>
      <c r="NPR105" s="219"/>
      <c r="NPS105" s="219"/>
      <c r="NPT105" s="219"/>
      <c r="NPU105" s="219"/>
      <c r="NPV105" s="219"/>
      <c r="NPW105" s="219"/>
      <c r="NPX105" s="219"/>
      <c r="NPY105" s="219"/>
      <c r="NPZ105" s="219"/>
      <c r="NQA105" s="219"/>
      <c r="NQB105" s="219"/>
      <c r="NQC105" s="219"/>
      <c r="NQD105" s="219"/>
      <c r="NQE105" s="219"/>
      <c r="NQF105" s="219"/>
      <c r="NQG105" s="219"/>
      <c r="NQH105" s="219"/>
      <c r="NQI105" s="219"/>
      <c r="NQJ105" s="219"/>
      <c r="NQK105" s="219"/>
      <c r="NQL105" s="219"/>
      <c r="NQM105" s="219"/>
      <c r="NQN105" s="219"/>
      <c r="NQO105" s="219"/>
      <c r="NQP105" s="219"/>
      <c r="NQQ105" s="219"/>
      <c r="NQR105" s="219"/>
      <c r="NQS105" s="219"/>
      <c r="NQT105" s="219"/>
      <c r="NQU105" s="219"/>
      <c r="NQV105" s="219"/>
      <c r="NQW105" s="219"/>
      <c r="NQX105" s="219"/>
      <c r="NQY105" s="219"/>
      <c r="NQZ105" s="219"/>
      <c r="NRA105" s="219"/>
      <c r="NRB105" s="219"/>
      <c r="NRC105" s="219"/>
      <c r="NRD105" s="219"/>
      <c r="NRE105" s="219"/>
      <c r="NRF105" s="219"/>
      <c r="NRG105" s="219"/>
      <c r="NRH105" s="219"/>
      <c r="NRI105" s="219"/>
      <c r="NRJ105" s="219"/>
      <c r="NRK105" s="219"/>
      <c r="NRL105" s="219"/>
      <c r="NRM105" s="219"/>
      <c r="NRN105" s="219"/>
      <c r="NRO105" s="219"/>
      <c r="NRP105" s="219"/>
      <c r="NRQ105" s="219"/>
      <c r="NRR105" s="219"/>
      <c r="NRS105" s="219"/>
      <c r="NRT105" s="219"/>
      <c r="NRU105" s="219"/>
      <c r="NRV105" s="219"/>
      <c r="NRW105" s="219"/>
      <c r="NRX105" s="219"/>
      <c r="NRY105" s="219"/>
      <c r="NRZ105" s="219"/>
      <c r="NSA105" s="219"/>
      <c r="NSB105" s="219"/>
      <c r="NSC105" s="219"/>
      <c r="NSD105" s="219"/>
      <c r="NSE105" s="219"/>
      <c r="NSF105" s="219"/>
      <c r="NSG105" s="219"/>
      <c r="NSH105" s="219"/>
      <c r="NSI105" s="219"/>
      <c r="NSJ105" s="219"/>
      <c r="NSK105" s="219"/>
      <c r="NSL105" s="219"/>
      <c r="NSM105" s="219"/>
      <c r="NSN105" s="219"/>
      <c r="NSO105" s="219"/>
      <c r="NSP105" s="219"/>
      <c r="NSQ105" s="219"/>
      <c r="NSR105" s="219"/>
      <c r="NSS105" s="219"/>
      <c r="NST105" s="219"/>
      <c r="NSU105" s="219"/>
      <c r="NSV105" s="219"/>
      <c r="NSW105" s="219"/>
      <c r="NSX105" s="219"/>
      <c r="NSY105" s="219"/>
      <c r="NSZ105" s="219"/>
      <c r="NTA105" s="219"/>
      <c r="NTB105" s="219"/>
      <c r="NTC105" s="219"/>
      <c r="NTD105" s="219"/>
      <c r="NTE105" s="219"/>
      <c r="NTF105" s="219"/>
      <c r="NTG105" s="219"/>
      <c r="NTH105" s="219"/>
      <c r="NTI105" s="219"/>
      <c r="NTJ105" s="219"/>
      <c r="NTK105" s="219"/>
      <c r="NTL105" s="219"/>
      <c r="NTM105" s="219"/>
      <c r="NTN105" s="219"/>
      <c r="NTO105" s="219"/>
      <c r="NTP105" s="219"/>
      <c r="NTQ105" s="219"/>
      <c r="NTR105" s="219"/>
      <c r="NTS105" s="219"/>
      <c r="NTT105" s="219"/>
      <c r="NTU105" s="219"/>
      <c r="NTV105" s="219"/>
      <c r="NTW105" s="219"/>
      <c r="NTX105" s="219"/>
      <c r="NTY105" s="219"/>
      <c r="NTZ105" s="219"/>
      <c r="NUA105" s="219"/>
      <c r="NUB105" s="219"/>
      <c r="NUC105" s="219"/>
      <c r="NUD105" s="219"/>
      <c r="NUE105" s="219"/>
      <c r="NUF105" s="219"/>
      <c r="NUG105" s="219"/>
      <c r="NUH105" s="219"/>
      <c r="NUI105" s="219"/>
      <c r="NUJ105" s="219"/>
      <c r="NUK105" s="219"/>
      <c r="NUL105" s="219"/>
      <c r="NUM105" s="219"/>
      <c r="NUN105" s="219"/>
      <c r="NUO105" s="219"/>
      <c r="NUP105" s="219"/>
      <c r="NUQ105" s="219"/>
      <c r="NUR105" s="219"/>
      <c r="NUS105" s="219"/>
      <c r="NUT105" s="219"/>
      <c r="NUU105" s="219"/>
      <c r="NUV105" s="219"/>
      <c r="NUW105" s="219"/>
      <c r="NUX105" s="219"/>
      <c r="NUY105" s="219"/>
      <c r="NUZ105" s="219"/>
      <c r="NVA105" s="219"/>
      <c r="NVB105" s="219"/>
      <c r="NVC105" s="219"/>
      <c r="NVD105" s="219"/>
      <c r="NVE105" s="219"/>
      <c r="NVF105" s="219"/>
      <c r="NVG105" s="219"/>
      <c r="NVH105" s="219"/>
      <c r="NVI105" s="219"/>
      <c r="NVJ105" s="219"/>
      <c r="NVK105" s="219"/>
      <c r="NVL105" s="219"/>
      <c r="NVM105" s="219"/>
      <c r="NVN105" s="219"/>
      <c r="NVO105" s="219"/>
      <c r="NVP105" s="219"/>
      <c r="NVQ105" s="219"/>
      <c r="NVR105" s="219"/>
      <c r="NVS105" s="219"/>
      <c r="NVT105" s="219"/>
      <c r="NVU105" s="219"/>
      <c r="NVV105" s="219"/>
      <c r="NVW105" s="219"/>
      <c r="NVX105" s="219"/>
      <c r="NVY105" s="219"/>
      <c r="NVZ105" s="219"/>
      <c r="NWA105" s="219"/>
      <c r="NWB105" s="219"/>
      <c r="NWC105" s="219"/>
      <c r="NWD105" s="219"/>
      <c r="NWE105" s="219"/>
      <c r="NWF105" s="219"/>
      <c r="NWG105" s="219"/>
      <c r="NWH105" s="219"/>
      <c r="NWI105" s="219"/>
      <c r="NWJ105" s="219"/>
      <c r="NWK105" s="219"/>
      <c r="NWL105" s="219"/>
      <c r="NWM105" s="219"/>
      <c r="NWN105" s="219"/>
      <c r="NWO105" s="219"/>
      <c r="NWP105" s="219"/>
      <c r="NWQ105" s="219"/>
      <c r="NWR105" s="219"/>
      <c r="NWS105" s="219"/>
      <c r="NWT105" s="219"/>
      <c r="NWU105" s="219"/>
      <c r="NWV105" s="219"/>
      <c r="NWW105" s="219"/>
      <c r="NWX105" s="219"/>
      <c r="NWY105" s="219"/>
      <c r="NWZ105" s="219"/>
      <c r="NXA105" s="219"/>
      <c r="NXB105" s="219"/>
      <c r="NXC105" s="219"/>
      <c r="NXD105" s="219"/>
      <c r="NXE105" s="219"/>
      <c r="NXF105" s="219"/>
      <c r="NXG105" s="219"/>
      <c r="NXH105" s="219"/>
      <c r="NXI105" s="219"/>
      <c r="NXJ105" s="219"/>
      <c r="NXK105" s="219"/>
      <c r="NXL105" s="219"/>
      <c r="NXM105" s="219"/>
      <c r="NXN105" s="219"/>
      <c r="NXO105" s="219"/>
      <c r="NXP105" s="219"/>
      <c r="NXQ105" s="219"/>
      <c r="NXR105" s="219"/>
      <c r="NXS105" s="219"/>
      <c r="NXT105" s="219"/>
      <c r="NXU105" s="219"/>
      <c r="NXV105" s="219"/>
      <c r="NXW105" s="219"/>
      <c r="NXX105" s="219"/>
      <c r="NXY105" s="219"/>
      <c r="NXZ105" s="219"/>
      <c r="NYA105" s="219"/>
      <c r="NYB105" s="219"/>
      <c r="NYC105" s="219"/>
      <c r="NYD105" s="219"/>
      <c r="NYE105" s="219"/>
      <c r="NYF105" s="219"/>
      <c r="NYG105" s="219"/>
      <c r="NYH105" s="219"/>
      <c r="NYI105" s="219"/>
      <c r="NYJ105" s="219"/>
      <c r="NYK105" s="219"/>
      <c r="NYL105" s="219"/>
      <c r="NYM105" s="219"/>
      <c r="NYN105" s="219"/>
      <c r="NYO105" s="219"/>
      <c r="NYP105" s="219"/>
      <c r="NYQ105" s="219"/>
      <c r="NYR105" s="219"/>
      <c r="NYS105" s="219"/>
      <c r="NYT105" s="219"/>
      <c r="NYU105" s="219"/>
      <c r="NYV105" s="219"/>
      <c r="NYW105" s="219"/>
      <c r="NYX105" s="219"/>
      <c r="NYY105" s="219"/>
      <c r="NYZ105" s="219"/>
      <c r="NZA105" s="219"/>
      <c r="NZB105" s="219"/>
      <c r="NZC105" s="219"/>
      <c r="NZD105" s="219"/>
      <c r="NZE105" s="219"/>
      <c r="NZF105" s="219"/>
      <c r="NZG105" s="219"/>
      <c r="NZH105" s="219"/>
      <c r="NZI105" s="219"/>
      <c r="NZJ105" s="219"/>
      <c r="NZK105" s="219"/>
      <c r="NZL105" s="219"/>
      <c r="NZM105" s="219"/>
      <c r="NZN105" s="219"/>
      <c r="NZO105" s="219"/>
      <c r="NZP105" s="219"/>
      <c r="NZQ105" s="219"/>
      <c r="NZR105" s="219"/>
      <c r="NZS105" s="219"/>
      <c r="NZT105" s="219"/>
      <c r="NZU105" s="219"/>
      <c r="NZV105" s="219"/>
      <c r="NZW105" s="219"/>
      <c r="NZX105" s="219"/>
      <c r="NZY105" s="219"/>
      <c r="NZZ105" s="219"/>
      <c r="OAA105" s="219"/>
      <c r="OAB105" s="219"/>
      <c r="OAC105" s="219"/>
      <c r="OAD105" s="219"/>
      <c r="OAE105" s="219"/>
      <c r="OAF105" s="219"/>
      <c r="OAG105" s="219"/>
      <c r="OAH105" s="219"/>
      <c r="OAI105" s="219"/>
      <c r="OAJ105" s="219"/>
      <c r="OAK105" s="219"/>
      <c r="OAL105" s="219"/>
      <c r="OAM105" s="219"/>
      <c r="OAN105" s="219"/>
      <c r="OAO105" s="219"/>
      <c r="OAP105" s="219"/>
      <c r="OAQ105" s="219"/>
      <c r="OAR105" s="219"/>
      <c r="OAS105" s="219"/>
      <c r="OAT105" s="219"/>
      <c r="OAU105" s="219"/>
      <c r="OAV105" s="219"/>
      <c r="OAW105" s="219"/>
      <c r="OAX105" s="219"/>
      <c r="OAY105" s="219"/>
      <c r="OAZ105" s="219"/>
      <c r="OBA105" s="219"/>
      <c r="OBB105" s="219"/>
      <c r="OBC105" s="219"/>
      <c r="OBD105" s="219"/>
      <c r="OBE105" s="219"/>
      <c r="OBF105" s="219"/>
      <c r="OBG105" s="219"/>
      <c r="OBH105" s="219"/>
      <c r="OBI105" s="219"/>
      <c r="OBJ105" s="219"/>
      <c r="OBK105" s="219"/>
      <c r="OBL105" s="219"/>
      <c r="OBM105" s="219"/>
      <c r="OBN105" s="219"/>
      <c r="OBO105" s="219"/>
      <c r="OBP105" s="219"/>
      <c r="OBQ105" s="219"/>
      <c r="OBR105" s="219"/>
      <c r="OBS105" s="219"/>
      <c r="OBT105" s="219"/>
      <c r="OBU105" s="219"/>
      <c r="OBV105" s="219"/>
      <c r="OBW105" s="219"/>
      <c r="OBX105" s="219"/>
      <c r="OBY105" s="219"/>
      <c r="OBZ105" s="219"/>
      <c r="OCA105" s="219"/>
      <c r="OCB105" s="219"/>
      <c r="OCC105" s="219"/>
      <c r="OCD105" s="219"/>
      <c r="OCE105" s="219"/>
      <c r="OCF105" s="219"/>
      <c r="OCG105" s="219"/>
      <c r="OCH105" s="219"/>
      <c r="OCI105" s="219"/>
      <c r="OCJ105" s="219"/>
      <c r="OCK105" s="219"/>
      <c r="OCL105" s="219"/>
      <c r="OCM105" s="219"/>
      <c r="OCN105" s="219"/>
      <c r="OCO105" s="219"/>
      <c r="OCP105" s="219"/>
      <c r="OCQ105" s="219"/>
      <c r="OCR105" s="219"/>
      <c r="OCS105" s="219"/>
      <c r="OCT105" s="219"/>
      <c r="OCU105" s="219"/>
      <c r="OCV105" s="219"/>
      <c r="OCW105" s="219"/>
      <c r="OCX105" s="219"/>
      <c r="OCY105" s="219"/>
      <c r="OCZ105" s="219"/>
      <c r="ODA105" s="219"/>
      <c r="ODB105" s="219"/>
      <c r="ODC105" s="219"/>
      <c r="ODD105" s="219"/>
      <c r="ODE105" s="219"/>
      <c r="ODF105" s="219"/>
      <c r="ODG105" s="219"/>
      <c r="ODH105" s="219"/>
      <c r="ODI105" s="219"/>
      <c r="ODJ105" s="219"/>
      <c r="ODK105" s="219"/>
      <c r="ODL105" s="219"/>
      <c r="ODM105" s="219"/>
      <c r="ODN105" s="219"/>
      <c r="ODO105" s="219"/>
      <c r="ODP105" s="219"/>
      <c r="ODQ105" s="219"/>
      <c r="ODR105" s="219"/>
      <c r="ODS105" s="219"/>
      <c r="ODT105" s="219"/>
      <c r="ODU105" s="219"/>
      <c r="ODV105" s="219"/>
      <c r="ODW105" s="219"/>
      <c r="ODX105" s="219"/>
      <c r="ODY105" s="219"/>
      <c r="ODZ105" s="219"/>
      <c r="OEA105" s="219"/>
      <c r="OEB105" s="219"/>
      <c r="OEC105" s="219"/>
      <c r="OED105" s="219"/>
      <c r="OEE105" s="219"/>
      <c r="OEF105" s="219"/>
      <c r="OEG105" s="219"/>
      <c r="OEH105" s="219"/>
      <c r="OEI105" s="219"/>
      <c r="OEJ105" s="219"/>
      <c r="OEK105" s="219"/>
      <c r="OEL105" s="219"/>
      <c r="OEM105" s="219"/>
      <c r="OEN105" s="219"/>
      <c r="OEO105" s="219"/>
      <c r="OEP105" s="219"/>
      <c r="OEQ105" s="219"/>
      <c r="OER105" s="219"/>
      <c r="OES105" s="219"/>
      <c r="OET105" s="219"/>
      <c r="OEU105" s="219"/>
      <c r="OEV105" s="219"/>
      <c r="OEW105" s="219"/>
      <c r="OEX105" s="219"/>
      <c r="OEY105" s="219"/>
      <c r="OEZ105" s="219"/>
      <c r="OFA105" s="219"/>
      <c r="OFB105" s="219"/>
      <c r="OFC105" s="219"/>
      <c r="OFD105" s="219"/>
      <c r="OFE105" s="219"/>
      <c r="OFF105" s="219"/>
      <c r="OFG105" s="219"/>
      <c r="OFH105" s="219"/>
      <c r="OFI105" s="219"/>
      <c r="OFJ105" s="219"/>
      <c r="OFK105" s="219"/>
      <c r="OFL105" s="219"/>
      <c r="OFM105" s="219"/>
      <c r="OFN105" s="219"/>
      <c r="OFO105" s="219"/>
      <c r="OFP105" s="219"/>
      <c r="OFQ105" s="219"/>
      <c r="OFR105" s="219"/>
      <c r="OFS105" s="219"/>
      <c r="OFT105" s="219"/>
      <c r="OFU105" s="219"/>
      <c r="OFV105" s="219"/>
      <c r="OFW105" s="219"/>
      <c r="OFX105" s="219"/>
      <c r="OFY105" s="219"/>
      <c r="OFZ105" s="219"/>
      <c r="OGA105" s="219"/>
      <c r="OGB105" s="219"/>
      <c r="OGC105" s="219"/>
      <c r="OGD105" s="219"/>
      <c r="OGE105" s="219"/>
      <c r="OGF105" s="219"/>
      <c r="OGG105" s="219"/>
      <c r="OGH105" s="219"/>
      <c r="OGI105" s="219"/>
      <c r="OGJ105" s="219"/>
      <c r="OGK105" s="219"/>
      <c r="OGL105" s="219"/>
      <c r="OGM105" s="219"/>
      <c r="OGN105" s="219"/>
      <c r="OGO105" s="219"/>
      <c r="OGP105" s="219"/>
      <c r="OGQ105" s="219"/>
      <c r="OGR105" s="219"/>
      <c r="OGS105" s="219"/>
      <c r="OGT105" s="219"/>
      <c r="OGU105" s="219"/>
      <c r="OGV105" s="219"/>
      <c r="OGW105" s="219"/>
      <c r="OGX105" s="219"/>
      <c r="OGY105" s="219"/>
      <c r="OGZ105" s="219"/>
      <c r="OHA105" s="219"/>
      <c r="OHB105" s="219"/>
      <c r="OHC105" s="219"/>
      <c r="OHD105" s="219"/>
      <c r="OHE105" s="219"/>
      <c r="OHF105" s="219"/>
      <c r="OHG105" s="219"/>
      <c r="OHH105" s="219"/>
      <c r="OHI105" s="219"/>
      <c r="OHJ105" s="219"/>
      <c r="OHK105" s="219"/>
      <c r="OHL105" s="219"/>
      <c r="OHM105" s="219"/>
      <c r="OHN105" s="219"/>
      <c r="OHO105" s="219"/>
      <c r="OHP105" s="219"/>
      <c r="OHQ105" s="219"/>
      <c r="OHR105" s="219"/>
      <c r="OHS105" s="219"/>
      <c r="OHT105" s="219"/>
      <c r="OHU105" s="219"/>
      <c r="OHV105" s="219"/>
      <c r="OHW105" s="219"/>
      <c r="OHX105" s="219"/>
      <c r="OHY105" s="219"/>
      <c r="OHZ105" s="219"/>
      <c r="OIA105" s="219"/>
      <c r="OIB105" s="219"/>
      <c r="OIC105" s="219"/>
      <c r="OID105" s="219"/>
      <c r="OIE105" s="219"/>
      <c r="OIF105" s="219"/>
      <c r="OIG105" s="219"/>
      <c r="OIH105" s="219"/>
      <c r="OII105" s="219"/>
      <c r="OIJ105" s="219"/>
      <c r="OIK105" s="219"/>
      <c r="OIL105" s="219"/>
      <c r="OIM105" s="219"/>
      <c r="OIN105" s="219"/>
      <c r="OIO105" s="219"/>
      <c r="OIP105" s="219"/>
      <c r="OIQ105" s="219"/>
      <c r="OIR105" s="219"/>
      <c r="OIS105" s="219"/>
      <c r="OIT105" s="219"/>
      <c r="OIU105" s="219"/>
      <c r="OIV105" s="219"/>
      <c r="OIW105" s="219"/>
      <c r="OIX105" s="219"/>
      <c r="OIY105" s="219"/>
      <c r="OIZ105" s="219"/>
      <c r="OJA105" s="219"/>
      <c r="OJB105" s="219"/>
      <c r="OJC105" s="219"/>
      <c r="OJD105" s="219"/>
      <c r="OJE105" s="219"/>
      <c r="OJF105" s="219"/>
      <c r="OJG105" s="219"/>
      <c r="OJH105" s="219"/>
      <c r="OJI105" s="219"/>
      <c r="OJJ105" s="219"/>
      <c r="OJK105" s="219"/>
      <c r="OJL105" s="219"/>
      <c r="OJM105" s="219"/>
      <c r="OJN105" s="219"/>
      <c r="OJO105" s="219"/>
      <c r="OJP105" s="219"/>
      <c r="OJQ105" s="219"/>
      <c r="OJR105" s="219"/>
      <c r="OJS105" s="219"/>
      <c r="OJT105" s="219"/>
      <c r="OJU105" s="219"/>
      <c r="OJV105" s="219"/>
      <c r="OJW105" s="219"/>
      <c r="OJX105" s="219"/>
      <c r="OJY105" s="219"/>
      <c r="OJZ105" s="219"/>
      <c r="OKA105" s="219"/>
      <c r="OKB105" s="219"/>
      <c r="OKC105" s="219"/>
      <c r="OKD105" s="219"/>
      <c r="OKE105" s="219"/>
      <c r="OKF105" s="219"/>
      <c r="OKG105" s="219"/>
      <c r="OKH105" s="219"/>
      <c r="OKI105" s="219"/>
      <c r="OKJ105" s="219"/>
      <c r="OKK105" s="219"/>
      <c r="OKL105" s="219"/>
      <c r="OKM105" s="219"/>
      <c r="OKN105" s="219"/>
      <c r="OKO105" s="219"/>
      <c r="OKP105" s="219"/>
      <c r="OKQ105" s="219"/>
      <c r="OKR105" s="219"/>
      <c r="OKS105" s="219"/>
      <c r="OKT105" s="219"/>
      <c r="OKU105" s="219"/>
      <c r="OKV105" s="219"/>
      <c r="OKW105" s="219"/>
      <c r="OKX105" s="219"/>
      <c r="OKY105" s="219"/>
      <c r="OKZ105" s="219"/>
      <c r="OLA105" s="219"/>
      <c r="OLB105" s="219"/>
      <c r="OLC105" s="219"/>
      <c r="OLD105" s="219"/>
      <c r="OLE105" s="219"/>
      <c r="OLF105" s="219"/>
      <c r="OLG105" s="219"/>
      <c r="OLH105" s="219"/>
      <c r="OLI105" s="219"/>
      <c r="OLJ105" s="219"/>
      <c r="OLK105" s="219"/>
      <c r="OLL105" s="219"/>
      <c r="OLM105" s="219"/>
      <c r="OLN105" s="219"/>
      <c r="OLO105" s="219"/>
      <c r="OLP105" s="219"/>
      <c r="OLQ105" s="219"/>
      <c r="OLR105" s="219"/>
      <c r="OLS105" s="219"/>
      <c r="OLT105" s="219"/>
      <c r="OLU105" s="219"/>
      <c r="OLV105" s="219"/>
      <c r="OLW105" s="219"/>
      <c r="OLX105" s="219"/>
      <c r="OLY105" s="219"/>
      <c r="OLZ105" s="219"/>
      <c r="OMA105" s="219"/>
      <c r="OMB105" s="219"/>
      <c r="OMC105" s="219"/>
      <c r="OMD105" s="219"/>
      <c r="OME105" s="219"/>
      <c r="OMF105" s="219"/>
      <c r="OMG105" s="219"/>
      <c r="OMH105" s="219"/>
      <c r="OMI105" s="219"/>
      <c r="OMJ105" s="219"/>
      <c r="OMK105" s="219"/>
      <c r="OML105" s="219"/>
      <c r="OMM105" s="219"/>
      <c r="OMN105" s="219"/>
      <c r="OMO105" s="219"/>
      <c r="OMP105" s="219"/>
      <c r="OMQ105" s="219"/>
      <c r="OMR105" s="219"/>
      <c r="OMS105" s="219"/>
      <c r="OMT105" s="219"/>
      <c r="OMU105" s="219"/>
      <c r="OMV105" s="219"/>
      <c r="OMW105" s="219"/>
      <c r="OMX105" s="219"/>
      <c r="OMY105" s="219"/>
      <c r="OMZ105" s="219"/>
      <c r="ONA105" s="219"/>
      <c r="ONB105" s="219"/>
      <c r="ONC105" s="219"/>
      <c r="OND105" s="219"/>
      <c r="ONE105" s="219"/>
      <c r="ONF105" s="219"/>
      <c r="ONG105" s="219"/>
      <c r="ONH105" s="219"/>
      <c r="ONI105" s="219"/>
      <c r="ONJ105" s="219"/>
      <c r="ONK105" s="219"/>
      <c r="ONL105" s="219"/>
      <c r="ONM105" s="219"/>
      <c r="ONN105" s="219"/>
      <c r="ONO105" s="219"/>
      <c r="ONP105" s="219"/>
      <c r="ONQ105" s="219"/>
      <c r="ONR105" s="219"/>
      <c r="ONS105" s="219"/>
      <c r="ONT105" s="219"/>
      <c r="ONU105" s="219"/>
      <c r="ONV105" s="219"/>
      <c r="ONW105" s="219"/>
      <c r="ONX105" s="219"/>
      <c r="ONY105" s="219"/>
      <c r="ONZ105" s="219"/>
      <c r="OOA105" s="219"/>
      <c r="OOB105" s="219"/>
      <c r="OOC105" s="219"/>
      <c r="OOD105" s="219"/>
      <c r="OOE105" s="219"/>
      <c r="OOF105" s="219"/>
      <c r="OOG105" s="219"/>
      <c r="OOH105" s="219"/>
      <c r="OOI105" s="219"/>
      <c r="OOJ105" s="219"/>
      <c r="OOK105" s="219"/>
      <c r="OOL105" s="219"/>
      <c r="OOM105" s="219"/>
      <c r="OON105" s="219"/>
      <c r="OOO105" s="219"/>
      <c r="OOP105" s="219"/>
      <c r="OOQ105" s="219"/>
      <c r="OOR105" s="219"/>
      <c r="OOS105" s="219"/>
      <c r="OOT105" s="219"/>
      <c r="OOU105" s="219"/>
      <c r="OOV105" s="219"/>
      <c r="OOW105" s="219"/>
      <c r="OOX105" s="219"/>
      <c r="OOY105" s="219"/>
      <c r="OOZ105" s="219"/>
      <c r="OPA105" s="219"/>
      <c r="OPB105" s="219"/>
      <c r="OPC105" s="219"/>
      <c r="OPD105" s="219"/>
      <c r="OPE105" s="219"/>
      <c r="OPF105" s="219"/>
      <c r="OPG105" s="219"/>
      <c r="OPH105" s="219"/>
      <c r="OPI105" s="219"/>
      <c r="OPJ105" s="219"/>
      <c r="OPK105" s="219"/>
      <c r="OPL105" s="219"/>
      <c r="OPM105" s="219"/>
      <c r="OPN105" s="219"/>
      <c r="OPO105" s="219"/>
      <c r="OPP105" s="219"/>
      <c r="OPQ105" s="219"/>
      <c r="OPR105" s="219"/>
      <c r="OPS105" s="219"/>
      <c r="OPT105" s="219"/>
      <c r="OPU105" s="219"/>
      <c r="OPV105" s="219"/>
      <c r="OPW105" s="219"/>
      <c r="OPX105" s="219"/>
      <c r="OPY105" s="219"/>
      <c r="OPZ105" s="219"/>
      <c r="OQA105" s="219"/>
      <c r="OQB105" s="219"/>
      <c r="OQC105" s="219"/>
      <c r="OQD105" s="219"/>
      <c r="OQE105" s="219"/>
      <c r="OQF105" s="219"/>
      <c r="OQG105" s="219"/>
      <c r="OQH105" s="219"/>
      <c r="OQI105" s="219"/>
      <c r="OQJ105" s="219"/>
      <c r="OQK105" s="219"/>
      <c r="OQL105" s="219"/>
      <c r="OQM105" s="219"/>
      <c r="OQN105" s="219"/>
      <c r="OQO105" s="219"/>
      <c r="OQP105" s="219"/>
      <c r="OQQ105" s="219"/>
      <c r="OQR105" s="219"/>
      <c r="OQS105" s="219"/>
      <c r="OQT105" s="219"/>
      <c r="OQU105" s="219"/>
      <c r="OQV105" s="219"/>
      <c r="OQW105" s="219"/>
      <c r="OQX105" s="219"/>
      <c r="OQY105" s="219"/>
      <c r="OQZ105" s="219"/>
      <c r="ORA105" s="219"/>
      <c r="ORB105" s="219"/>
      <c r="ORC105" s="219"/>
      <c r="ORD105" s="219"/>
      <c r="ORE105" s="219"/>
      <c r="ORF105" s="219"/>
      <c r="ORG105" s="219"/>
      <c r="ORH105" s="219"/>
      <c r="ORI105" s="219"/>
      <c r="ORJ105" s="219"/>
      <c r="ORK105" s="219"/>
      <c r="ORL105" s="219"/>
      <c r="ORM105" s="219"/>
      <c r="ORN105" s="219"/>
      <c r="ORO105" s="219"/>
      <c r="ORP105" s="219"/>
      <c r="ORQ105" s="219"/>
      <c r="ORR105" s="219"/>
      <c r="ORS105" s="219"/>
      <c r="ORT105" s="219"/>
      <c r="ORU105" s="219"/>
      <c r="ORV105" s="219"/>
      <c r="ORW105" s="219"/>
      <c r="ORX105" s="219"/>
      <c r="ORY105" s="219"/>
      <c r="ORZ105" s="219"/>
      <c r="OSA105" s="219"/>
      <c r="OSB105" s="219"/>
      <c r="OSC105" s="219"/>
      <c r="OSD105" s="219"/>
      <c r="OSE105" s="219"/>
      <c r="OSF105" s="219"/>
      <c r="OSG105" s="219"/>
      <c r="OSH105" s="219"/>
      <c r="OSI105" s="219"/>
      <c r="OSJ105" s="219"/>
      <c r="OSK105" s="219"/>
      <c r="OSL105" s="219"/>
      <c r="OSM105" s="219"/>
      <c r="OSN105" s="219"/>
      <c r="OSO105" s="219"/>
      <c r="OSP105" s="219"/>
      <c r="OSQ105" s="219"/>
      <c r="OSR105" s="219"/>
      <c r="OSS105" s="219"/>
      <c r="OST105" s="219"/>
      <c r="OSU105" s="219"/>
      <c r="OSV105" s="219"/>
      <c r="OSW105" s="219"/>
      <c r="OSX105" s="219"/>
      <c r="OSY105" s="219"/>
      <c r="OSZ105" s="219"/>
      <c r="OTA105" s="219"/>
      <c r="OTB105" s="219"/>
      <c r="OTC105" s="219"/>
      <c r="OTD105" s="219"/>
      <c r="OTE105" s="219"/>
      <c r="OTF105" s="219"/>
      <c r="OTG105" s="219"/>
      <c r="OTH105" s="219"/>
      <c r="OTI105" s="219"/>
      <c r="OTJ105" s="219"/>
      <c r="OTK105" s="219"/>
      <c r="OTL105" s="219"/>
      <c r="OTM105" s="219"/>
      <c r="OTN105" s="219"/>
      <c r="OTO105" s="219"/>
      <c r="OTP105" s="219"/>
      <c r="OTQ105" s="219"/>
      <c r="OTR105" s="219"/>
      <c r="OTS105" s="219"/>
      <c r="OTT105" s="219"/>
      <c r="OTU105" s="219"/>
      <c r="OTV105" s="219"/>
      <c r="OTW105" s="219"/>
      <c r="OTX105" s="219"/>
      <c r="OTY105" s="219"/>
      <c r="OTZ105" s="219"/>
      <c r="OUA105" s="219"/>
      <c r="OUB105" s="219"/>
      <c r="OUC105" s="219"/>
      <c r="OUD105" s="219"/>
      <c r="OUE105" s="219"/>
      <c r="OUF105" s="219"/>
      <c r="OUG105" s="219"/>
      <c r="OUH105" s="219"/>
      <c r="OUI105" s="219"/>
      <c r="OUJ105" s="219"/>
      <c r="OUK105" s="219"/>
      <c r="OUL105" s="219"/>
      <c r="OUM105" s="219"/>
      <c r="OUN105" s="219"/>
      <c r="OUO105" s="219"/>
      <c r="OUP105" s="219"/>
      <c r="OUQ105" s="219"/>
      <c r="OUR105" s="219"/>
      <c r="OUS105" s="219"/>
      <c r="OUT105" s="219"/>
      <c r="OUU105" s="219"/>
      <c r="OUV105" s="219"/>
      <c r="OUW105" s="219"/>
      <c r="OUX105" s="219"/>
      <c r="OUY105" s="219"/>
      <c r="OUZ105" s="219"/>
      <c r="OVA105" s="219"/>
      <c r="OVB105" s="219"/>
      <c r="OVC105" s="219"/>
      <c r="OVD105" s="219"/>
      <c r="OVE105" s="219"/>
      <c r="OVF105" s="219"/>
      <c r="OVG105" s="219"/>
      <c r="OVH105" s="219"/>
      <c r="OVI105" s="219"/>
      <c r="OVJ105" s="219"/>
      <c r="OVK105" s="219"/>
      <c r="OVL105" s="219"/>
      <c r="OVM105" s="219"/>
      <c r="OVN105" s="219"/>
      <c r="OVO105" s="219"/>
      <c r="OVP105" s="219"/>
      <c r="OVQ105" s="219"/>
      <c r="OVR105" s="219"/>
      <c r="OVS105" s="219"/>
      <c r="OVT105" s="219"/>
      <c r="OVU105" s="219"/>
      <c r="OVV105" s="219"/>
      <c r="OVW105" s="219"/>
      <c r="OVX105" s="219"/>
      <c r="OVY105" s="219"/>
      <c r="OVZ105" s="219"/>
      <c r="OWA105" s="219"/>
      <c r="OWB105" s="219"/>
      <c r="OWC105" s="219"/>
      <c r="OWD105" s="219"/>
      <c r="OWE105" s="219"/>
      <c r="OWF105" s="219"/>
      <c r="OWG105" s="219"/>
      <c r="OWH105" s="219"/>
      <c r="OWI105" s="219"/>
      <c r="OWJ105" s="219"/>
      <c r="OWK105" s="219"/>
      <c r="OWL105" s="219"/>
      <c r="OWM105" s="219"/>
      <c r="OWN105" s="219"/>
      <c r="OWO105" s="219"/>
      <c r="OWP105" s="219"/>
      <c r="OWQ105" s="219"/>
      <c r="OWR105" s="219"/>
      <c r="OWS105" s="219"/>
      <c r="OWT105" s="219"/>
      <c r="OWU105" s="219"/>
      <c r="OWV105" s="219"/>
      <c r="OWW105" s="219"/>
      <c r="OWX105" s="219"/>
      <c r="OWY105" s="219"/>
      <c r="OWZ105" s="219"/>
      <c r="OXA105" s="219"/>
      <c r="OXB105" s="219"/>
      <c r="OXC105" s="219"/>
      <c r="OXD105" s="219"/>
      <c r="OXE105" s="219"/>
      <c r="OXF105" s="219"/>
      <c r="OXG105" s="219"/>
      <c r="OXH105" s="219"/>
      <c r="OXI105" s="219"/>
      <c r="OXJ105" s="219"/>
      <c r="OXK105" s="219"/>
      <c r="OXL105" s="219"/>
      <c r="OXM105" s="219"/>
      <c r="OXN105" s="219"/>
      <c r="OXO105" s="219"/>
      <c r="OXP105" s="219"/>
      <c r="OXQ105" s="219"/>
      <c r="OXR105" s="219"/>
      <c r="OXS105" s="219"/>
      <c r="OXT105" s="219"/>
      <c r="OXU105" s="219"/>
      <c r="OXV105" s="219"/>
      <c r="OXW105" s="219"/>
      <c r="OXX105" s="219"/>
      <c r="OXY105" s="219"/>
      <c r="OXZ105" s="219"/>
      <c r="OYA105" s="219"/>
      <c r="OYB105" s="219"/>
      <c r="OYC105" s="219"/>
      <c r="OYD105" s="219"/>
      <c r="OYE105" s="219"/>
      <c r="OYF105" s="219"/>
      <c r="OYG105" s="219"/>
      <c r="OYH105" s="219"/>
      <c r="OYI105" s="219"/>
      <c r="OYJ105" s="219"/>
      <c r="OYK105" s="219"/>
      <c r="OYL105" s="219"/>
      <c r="OYM105" s="219"/>
      <c r="OYN105" s="219"/>
      <c r="OYO105" s="219"/>
      <c r="OYP105" s="219"/>
      <c r="OYQ105" s="219"/>
      <c r="OYR105" s="219"/>
      <c r="OYS105" s="219"/>
      <c r="OYT105" s="219"/>
      <c r="OYU105" s="219"/>
      <c r="OYV105" s="219"/>
      <c r="OYW105" s="219"/>
      <c r="OYX105" s="219"/>
      <c r="OYY105" s="219"/>
      <c r="OYZ105" s="219"/>
      <c r="OZA105" s="219"/>
      <c r="OZB105" s="219"/>
      <c r="OZC105" s="219"/>
      <c r="OZD105" s="219"/>
      <c r="OZE105" s="219"/>
      <c r="OZF105" s="219"/>
      <c r="OZG105" s="219"/>
      <c r="OZH105" s="219"/>
      <c r="OZI105" s="219"/>
      <c r="OZJ105" s="219"/>
      <c r="OZK105" s="219"/>
      <c r="OZL105" s="219"/>
      <c r="OZM105" s="219"/>
      <c r="OZN105" s="219"/>
      <c r="OZO105" s="219"/>
      <c r="OZP105" s="219"/>
      <c r="OZQ105" s="219"/>
      <c r="OZR105" s="219"/>
      <c r="OZS105" s="219"/>
      <c r="OZT105" s="219"/>
      <c r="OZU105" s="219"/>
      <c r="OZV105" s="219"/>
      <c r="OZW105" s="219"/>
      <c r="OZX105" s="219"/>
      <c r="OZY105" s="219"/>
      <c r="OZZ105" s="219"/>
      <c r="PAA105" s="219"/>
      <c r="PAB105" s="219"/>
      <c r="PAC105" s="219"/>
      <c r="PAD105" s="219"/>
      <c r="PAE105" s="219"/>
      <c r="PAF105" s="219"/>
      <c r="PAG105" s="219"/>
      <c r="PAH105" s="219"/>
      <c r="PAI105" s="219"/>
      <c r="PAJ105" s="219"/>
      <c r="PAK105" s="219"/>
      <c r="PAL105" s="219"/>
      <c r="PAM105" s="219"/>
      <c r="PAN105" s="219"/>
      <c r="PAO105" s="219"/>
      <c r="PAP105" s="219"/>
      <c r="PAQ105" s="219"/>
      <c r="PAR105" s="219"/>
      <c r="PAS105" s="219"/>
      <c r="PAT105" s="219"/>
      <c r="PAU105" s="219"/>
      <c r="PAV105" s="219"/>
      <c r="PAW105" s="219"/>
      <c r="PAX105" s="219"/>
      <c r="PAY105" s="219"/>
      <c r="PAZ105" s="219"/>
      <c r="PBA105" s="219"/>
      <c r="PBB105" s="219"/>
      <c r="PBC105" s="219"/>
      <c r="PBD105" s="219"/>
      <c r="PBE105" s="219"/>
      <c r="PBF105" s="219"/>
      <c r="PBG105" s="219"/>
      <c r="PBH105" s="219"/>
      <c r="PBI105" s="219"/>
      <c r="PBJ105" s="219"/>
      <c r="PBK105" s="219"/>
      <c r="PBL105" s="219"/>
      <c r="PBM105" s="219"/>
      <c r="PBN105" s="219"/>
      <c r="PBO105" s="219"/>
      <c r="PBP105" s="219"/>
      <c r="PBQ105" s="219"/>
      <c r="PBR105" s="219"/>
      <c r="PBS105" s="219"/>
      <c r="PBT105" s="219"/>
      <c r="PBU105" s="219"/>
      <c r="PBV105" s="219"/>
      <c r="PBW105" s="219"/>
      <c r="PBX105" s="219"/>
      <c r="PBY105" s="219"/>
      <c r="PBZ105" s="219"/>
      <c r="PCA105" s="219"/>
      <c r="PCB105" s="219"/>
      <c r="PCC105" s="219"/>
      <c r="PCD105" s="219"/>
      <c r="PCE105" s="219"/>
      <c r="PCF105" s="219"/>
      <c r="PCG105" s="219"/>
      <c r="PCH105" s="219"/>
      <c r="PCI105" s="219"/>
      <c r="PCJ105" s="219"/>
      <c r="PCK105" s="219"/>
      <c r="PCL105" s="219"/>
      <c r="PCM105" s="219"/>
      <c r="PCN105" s="219"/>
      <c r="PCO105" s="219"/>
      <c r="PCP105" s="219"/>
      <c r="PCQ105" s="219"/>
      <c r="PCR105" s="219"/>
      <c r="PCS105" s="219"/>
      <c r="PCT105" s="219"/>
      <c r="PCU105" s="219"/>
      <c r="PCV105" s="219"/>
      <c r="PCW105" s="219"/>
      <c r="PCX105" s="219"/>
      <c r="PCY105" s="219"/>
      <c r="PCZ105" s="219"/>
      <c r="PDA105" s="219"/>
      <c r="PDB105" s="219"/>
      <c r="PDC105" s="219"/>
      <c r="PDD105" s="219"/>
      <c r="PDE105" s="219"/>
      <c r="PDF105" s="219"/>
      <c r="PDG105" s="219"/>
      <c r="PDH105" s="219"/>
      <c r="PDI105" s="219"/>
      <c r="PDJ105" s="219"/>
      <c r="PDK105" s="219"/>
      <c r="PDL105" s="219"/>
      <c r="PDM105" s="219"/>
      <c r="PDN105" s="219"/>
      <c r="PDO105" s="219"/>
      <c r="PDP105" s="219"/>
      <c r="PDQ105" s="219"/>
      <c r="PDR105" s="219"/>
      <c r="PDS105" s="219"/>
      <c r="PDT105" s="219"/>
      <c r="PDU105" s="219"/>
      <c r="PDV105" s="219"/>
      <c r="PDW105" s="219"/>
      <c r="PDX105" s="219"/>
      <c r="PDY105" s="219"/>
      <c r="PDZ105" s="219"/>
      <c r="PEA105" s="219"/>
      <c r="PEB105" s="219"/>
      <c r="PEC105" s="219"/>
      <c r="PED105" s="219"/>
      <c r="PEE105" s="219"/>
      <c r="PEF105" s="219"/>
      <c r="PEG105" s="219"/>
      <c r="PEH105" s="219"/>
      <c r="PEI105" s="219"/>
      <c r="PEJ105" s="219"/>
      <c r="PEK105" s="219"/>
      <c r="PEL105" s="219"/>
      <c r="PEM105" s="219"/>
      <c r="PEN105" s="219"/>
      <c r="PEO105" s="219"/>
      <c r="PEP105" s="219"/>
      <c r="PEQ105" s="219"/>
      <c r="PER105" s="219"/>
      <c r="PES105" s="219"/>
      <c r="PET105" s="219"/>
      <c r="PEU105" s="219"/>
      <c r="PEV105" s="219"/>
      <c r="PEW105" s="219"/>
      <c r="PEX105" s="219"/>
      <c r="PEY105" s="219"/>
      <c r="PEZ105" s="219"/>
      <c r="PFA105" s="219"/>
      <c r="PFB105" s="219"/>
      <c r="PFC105" s="219"/>
      <c r="PFD105" s="219"/>
      <c r="PFE105" s="219"/>
      <c r="PFF105" s="219"/>
      <c r="PFG105" s="219"/>
      <c r="PFH105" s="219"/>
      <c r="PFI105" s="219"/>
      <c r="PFJ105" s="219"/>
      <c r="PFK105" s="219"/>
      <c r="PFL105" s="219"/>
      <c r="PFM105" s="219"/>
      <c r="PFN105" s="219"/>
      <c r="PFO105" s="219"/>
      <c r="PFP105" s="219"/>
      <c r="PFQ105" s="219"/>
      <c r="PFR105" s="219"/>
      <c r="PFS105" s="219"/>
      <c r="PFT105" s="219"/>
      <c r="PFU105" s="219"/>
      <c r="PFV105" s="219"/>
      <c r="PFW105" s="219"/>
      <c r="PFX105" s="219"/>
      <c r="PFY105" s="219"/>
      <c r="PFZ105" s="219"/>
      <c r="PGA105" s="219"/>
      <c r="PGB105" s="219"/>
      <c r="PGC105" s="219"/>
      <c r="PGD105" s="219"/>
      <c r="PGE105" s="219"/>
      <c r="PGF105" s="219"/>
      <c r="PGG105" s="219"/>
      <c r="PGH105" s="219"/>
      <c r="PGI105" s="219"/>
      <c r="PGJ105" s="219"/>
      <c r="PGK105" s="219"/>
      <c r="PGL105" s="219"/>
      <c r="PGM105" s="219"/>
      <c r="PGN105" s="219"/>
      <c r="PGO105" s="219"/>
      <c r="PGP105" s="219"/>
      <c r="PGQ105" s="219"/>
      <c r="PGR105" s="219"/>
      <c r="PGS105" s="219"/>
      <c r="PGT105" s="219"/>
      <c r="PGU105" s="219"/>
      <c r="PGV105" s="219"/>
      <c r="PGW105" s="219"/>
      <c r="PGX105" s="219"/>
      <c r="PGY105" s="219"/>
      <c r="PGZ105" s="219"/>
      <c r="PHA105" s="219"/>
      <c r="PHB105" s="219"/>
      <c r="PHC105" s="219"/>
      <c r="PHD105" s="219"/>
      <c r="PHE105" s="219"/>
      <c r="PHF105" s="219"/>
      <c r="PHG105" s="219"/>
      <c r="PHH105" s="219"/>
      <c r="PHI105" s="219"/>
      <c r="PHJ105" s="219"/>
      <c r="PHK105" s="219"/>
      <c r="PHL105" s="219"/>
      <c r="PHM105" s="219"/>
      <c r="PHN105" s="219"/>
      <c r="PHO105" s="219"/>
      <c r="PHP105" s="219"/>
      <c r="PHQ105" s="219"/>
      <c r="PHR105" s="219"/>
      <c r="PHS105" s="219"/>
      <c r="PHT105" s="219"/>
      <c r="PHU105" s="219"/>
      <c r="PHV105" s="219"/>
      <c r="PHW105" s="219"/>
      <c r="PHX105" s="219"/>
      <c r="PHY105" s="219"/>
      <c r="PHZ105" s="219"/>
      <c r="PIA105" s="219"/>
      <c r="PIB105" s="219"/>
      <c r="PIC105" s="219"/>
      <c r="PID105" s="219"/>
      <c r="PIE105" s="219"/>
      <c r="PIF105" s="219"/>
      <c r="PIG105" s="219"/>
      <c r="PIH105" s="219"/>
      <c r="PII105" s="219"/>
      <c r="PIJ105" s="219"/>
      <c r="PIK105" s="219"/>
      <c r="PIL105" s="219"/>
      <c r="PIM105" s="219"/>
      <c r="PIN105" s="219"/>
      <c r="PIO105" s="219"/>
      <c r="PIP105" s="219"/>
      <c r="PIQ105" s="219"/>
      <c r="PIR105" s="219"/>
      <c r="PIS105" s="219"/>
      <c r="PIT105" s="219"/>
      <c r="PIU105" s="219"/>
      <c r="PIV105" s="219"/>
      <c r="PIW105" s="219"/>
      <c r="PIX105" s="219"/>
      <c r="PIY105" s="219"/>
      <c r="PIZ105" s="219"/>
      <c r="PJA105" s="219"/>
      <c r="PJB105" s="219"/>
      <c r="PJC105" s="219"/>
      <c r="PJD105" s="219"/>
      <c r="PJE105" s="219"/>
      <c r="PJF105" s="219"/>
      <c r="PJG105" s="219"/>
      <c r="PJH105" s="219"/>
      <c r="PJI105" s="219"/>
      <c r="PJJ105" s="219"/>
      <c r="PJK105" s="219"/>
      <c r="PJL105" s="219"/>
      <c r="PJM105" s="219"/>
      <c r="PJN105" s="219"/>
      <c r="PJO105" s="219"/>
      <c r="PJP105" s="219"/>
      <c r="PJQ105" s="219"/>
      <c r="PJR105" s="219"/>
      <c r="PJS105" s="219"/>
      <c r="PJT105" s="219"/>
      <c r="PJU105" s="219"/>
      <c r="PJV105" s="219"/>
      <c r="PJW105" s="219"/>
      <c r="PJX105" s="219"/>
      <c r="PJY105" s="219"/>
      <c r="PJZ105" s="219"/>
      <c r="PKA105" s="219"/>
      <c r="PKB105" s="219"/>
      <c r="PKC105" s="219"/>
      <c r="PKD105" s="219"/>
      <c r="PKE105" s="219"/>
      <c r="PKF105" s="219"/>
      <c r="PKG105" s="219"/>
      <c r="PKH105" s="219"/>
      <c r="PKI105" s="219"/>
      <c r="PKJ105" s="219"/>
      <c r="PKK105" s="219"/>
      <c r="PKL105" s="219"/>
      <c r="PKM105" s="219"/>
      <c r="PKN105" s="219"/>
      <c r="PKO105" s="219"/>
      <c r="PKP105" s="219"/>
      <c r="PKQ105" s="219"/>
      <c r="PKR105" s="219"/>
      <c r="PKS105" s="219"/>
      <c r="PKT105" s="219"/>
      <c r="PKU105" s="219"/>
      <c r="PKV105" s="219"/>
      <c r="PKW105" s="219"/>
      <c r="PKX105" s="219"/>
      <c r="PKY105" s="219"/>
      <c r="PKZ105" s="219"/>
      <c r="PLA105" s="219"/>
      <c r="PLB105" s="219"/>
      <c r="PLC105" s="219"/>
      <c r="PLD105" s="219"/>
      <c r="PLE105" s="219"/>
      <c r="PLF105" s="219"/>
      <c r="PLG105" s="219"/>
      <c r="PLH105" s="219"/>
      <c r="PLI105" s="219"/>
      <c r="PLJ105" s="219"/>
      <c r="PLK105" s="219"/>
      <c r="PLL105" s="219"/>
      <c r="PLM105" s="219"/>
      <c r="PLN105" s="219"/>
      <c r="PLO105" s="219"/>
      <c r="PLP105" s="219"/>
      <c r="PLQ105" s="219"/>
      <c r="PLR105" s="219"/>
      <c r="PLS105" s="219"/>
      <c r="PLT105" s="219"/>
      <c r="PLU105" s="219"/>
      <c r="PLV105" s="219"/>
      <c r="PLW105" s="219"/>
      <c r="PLX105" s="219"/>
      <c r="PLY105" s="219"/>
      <c r="PLZ105" s="219"/>
      <c r="PMA105" s="219"/>
      <c r="PMB105" s="219"/>
      <c r="PMC105" s="219"/>
      <c r="PMD105" s="219"/>
      <c r="PME105" s="219"/>
      <c r="PMF105" s="219"/>
      <c r="PMG105" s="219"/>
      <c r="PMH105" s="219"/>
      <c r="PMI105" s="219"/>
      <c r="PMJ105" s="219"/>
      <c r="PMK105" s="219"/>
      <c r="PML105" s="219"/>
      <c r="PMM105" s="219"/>
      <c r="PMN105" s="219"/>
      <c r="PMO105" s="219"/>
      <c r="PMP105" s="219"/>
      <c r="PMQ105" s="219"/>
      <c r="PMR105" s="219"/>
      <c r="PMS105" s="219"/>
      <c r="PMT105" s="219"/>
      <c r="PMU105" s="219"/>
      <c r="PMV105" s="219"/>
      <c r="PMW105" s="219"/>
      <c r="PMX105" s="219"/>
      <c r="PMY105" s="219"/>
      <c r="PMZ105" s="219"/>
      <c r="PNA105" s="219"/>
      <c r="PNB105" s="219"/>
      <c r="PNC105" s="219"/>
      <c r="PND105" s="219"/>
      <c r="PNE105" s="219"/>
      <c r="PNF105" s="219"/>
      <c r="PNG105" s="219"/>
      <c r="PNH105" s="219"/>
      <c r="PNI105" s="219"/>
      <c r="PNJ105" s="219"/>
      <c r="PNK105" s="219"/>
      <c r="PNL105" s="219"/>
      <c r="PNM105" s="219"/>
      <c r="PNN105" s="219"/>
      <c r="PNO105" s="219"/>
      <c r="PNP105" s="219"/>
      <c r="PNQ105" s="219"/>
      <c r="PNR105" s="219"/>
      <c r="PNS105" s="219"/>
      <c r="PNT105" s="219"/>
      <c r="PNU105" s="219"/>
      <c r="PNV105" s="219"/>
      <c r="PNW105" s="219"/>
      <c r="PNX105" s="219"/>
      <c r="PNY105" s="219"/>
      <c r="PNZ105" s="219"/>
      <c r="POA105" s="219"/>
      <c r="POB105" s="219"/>
      <c r="POC105" s="219"/>
      <c r="POD105" s="219"/>
      <c r="POE105" s="219"/>
      <c r="POF105" s="219"/>
      <c r="POG105" s="219"/>
      <c r="POH105" s="219"/>
      <c r="POI105" s="219"/>
      <c r="POJ105" s="219"/>
      <c r="POK105" s="219"/>
      <c r="POL105" s="219"/>
      <c r="POM105" s="219"/>
      <c r="PON105" s="219"/>
      <c r="POO105" s="219"/>
      <c r="POP105" s="219"/>
      <c r="POQ105" s="219"/>
      <c r="POR105" s="219"/>
      <c r="POS105" s="219"/>
      <c r="POT105" s="219"/>
      <c r="POU105" s="219"/>
      <c r="POV105" s="219"/>
      <c r="POW105" s="219"/>
      <c r="POX105" s="219"/>
      <c r="POY105" s="219"/>
      <c r="POZ105" s="219"/>
      <c r="PPA105" s="219"/>
      <c r="PPB105" s="219"/>
      <c r="PPC105" s="219"/>
      <c r="PPD105" s="219"/>
      <c r="PPE105" s="219"/>
      <c r="PPF105" s="219"/>
      <c r="PPG105" s="219"/>
      <c r="PPH105" s="219"/>
      <c r="PPI105" s="219"/>
      <c r="PPJ105" s="219"/>
      <c r="PPK105" s="219"/>
      <c r="PPL105" s="219"/>
      <c r="PPM105" s="219"/>
      <c r="PPN105" s="219"/>
      <c r="PPO105" s="219"/>
      <c r="PPP105" s="219"/>
      <c r="PPQ105" s="219"/>
      <c r="PPR105" s="219"/>
      <c r="PPS105" s="219"/>
      <c r="PPT105" s="219"/>
      <c r="PPU105" s="219"/>
      <c r="PPV105" s="219"/>
      <c r="PPW105" s="219"/>
      <c r="PPX105" s="219"/>
      <c r="PPY105" s="219"/>
      <c r="PPZ105" s="219"/>
      <c r="PQA105" s="219"/>
      <c r="PQB105" s="219"/>
      <c r="PQC105" s="219"/>
      <c r="PQD105" s="219"/>
      <c r="PQE105" s="219"/>
      <c r="PQF105" s="219"/>
      <c r="PQG105" s="219"/>
      <c r="PQH105" s="219"/>
      <c r="PQI105" s="219"/>
      <c r="PQJ105" s="219"/>
      <c r="PQK105" s="219"/>
      <c r="PQL105" s="219"/>
      <c r="PQM105" s="219"/>
      <c r="PQN105" s="219"/>
      <c r="PQO105" s="219"/>
      <c r="PQP105" s="219"/>
      <c r="PQQ105" s="219"/>
      <c r="PQR105" s="219"/>
      <c r="PQS105" s="219"/>
      <c r="PQT105" s="219"/>
      <c r="PQU105" s="219"/>
      <c r="PQV105" s="219"/>
      <c r="PQW105" s="219"/>
      <c r="PQX105" s="219"/>
      <c r="PQY105" s="219"/>
      <c r="PQZ105" s="219"/>
      <c r="PRA105" s="219"/>
      <c r="PRB105" s="219"/>
      <c r="PRC105" s="219"/>
      <c r="PRD105" s="219"/>
      <c r="PRE105" s="219"/>
      <c r="PRF105" s="219"/>
      <c r="PRG105" s="219"/>
      <c r="PRH105" s="219"/>
      <c r="PRI105" s="219"/>
      <c r="PRJ105" s="219"/>
      <c r="PRK105" s="219"/>
      <c r="PRL105" s="219"/>
      <c r="PRM105" s="219"/>
      <c r="PRN105" s="219"/>
      <c r="PRO105" s="219"/>
      <c r="PRP105" s="219"/>
      <c r="PRQ105" s="219"/>
      <c r="PRR105" s="219"/>
      <c r="PRS105" s="219"/>
      <c r="PRT105" s="219"/>
      <c r="PRU105" s="219"/>
      <c r="PRV105" s="219"/>
      <c r="PRW105" s="219"/>
      <c r="PRX105" s="219"/>
      <c r="PRY105" s="219"/>
      <c r="PRZ105" s="219"/>
      <c r="PSA105" s="219"/>
      <c r="PSB105" s="219"/>
      <c r="PSC105" s="219"/>
      <c r="PSD105" s="219"/>
      <c r="PSE105" s="219"/>
      <c r="PSF105" s="219"/>
      <c r="PSG105" s="219"/>
      <c r="PSH105" s="219"/>
      <c r="PSI105" s="219"/>
      <c r="PSJ105" s="219"/>
      <c r="PSK105" s="219"/>
      <c r="PSL105" s="219"/>
      <c r="PSM105" s="219"/>
      <c r="PSN105" s="219"/>
      <c r="PSO105" s="219"/>
      <c r="PSP105" s="219"/>
      <c r="PSQ105" s="219"/>
      <c r="PSR105" s="219"/>
      <c r="PSS105" s="219"/>
      <c r="PST105" s="219"/>
      <c r="PSU105" s="219"/>
      <c r="PSV105" s="219"/>
      <c r="PSW105" s="219"/>
      <c r="PSX105" s="219"/>
      <c r="PSY105" s="219"/>
      <c r="PSZ105" s="219"/>
      <c r="PTA105" s="219"/>
      <c r="PTB105" s="219"/>
      <c r="PTC105" s="219"/>
      <c r="PTD105" s="219"/>
      <c r="PTE105" s="219"/>
      <c r="PTF105" s="219"/>
      <c r="PTG105" s="219"/>
      <c r="PTH105" s="219"/>
      <c r="PTI105" s="219"/>
      <c r="PTJ105" s="219"/>
      <c r="PTK105" s="219"/>
      <c r="PTL105" s="219"/>
      <c r="PTM105" s="219"/>
      <c r="PTN105" s="219"/>
      <c r="PTO105" s="219"/>
      <c r="PTP105" s="219"/>
      <c r="PTQ105" s="219"/>
      <c r="PTR105" s="219"/>
      <c r="PTS105" s="219"/>
      <c r="PTT105" s="219"/>
      <c r="PTU105" s="219"/>
      <c r="PTV105" s="219"/>
      <c r="PTW105" s="219"/>
      <c r="PTX105" s="219"/>
      <c r="PTY105" s="219"/>
      <c r="PTZ105" s="219"/>
      <c r="PUA105" s="219"/>
      <c r="PUB105" s="219"/>
      <c r="PUC105" s="219"/>
      <c r="PUD105" s="219"/>
      <c r="PUE105" s="219"/>
      <c r="PUF105" s="219"/>
      <c r="PUG105" s="219"/>
      <c r="PUH105" s="219"/>
      <c r="PUI105" s="219"/>
      <c r="PUJ105" s="219"/>
      <c r="PUK105" s="219"/>
      <c r="PUL105" s="219"/>
      <c r="PUM105" s="219"/>
      <c r="PUN105" s="219"/>
      <c r="PUO105" s="219"/>
      <c r="PUP105" s="219"/>
      <c r="PUQ105" s="219"/>
      <c r="PUR105" s="219"/>
      <c r="PUS105" s="219"/>
      <c r="PUT105" s="219"/>
      <c r="PUU105" s="219"/>
      <c r="PUV105" s="219"/>
      <c r="PUW105" s="219"/>
      <c r="PUX105" s="219"/>
      <c r="PUY105" s="219"/>
      <c r="PUZ105" s="219"/>
      <c r="PVA105" s="219"/>
      <c r="PVB105" s="219"/>
      <c r="PVC105" s="219"/>
      <c r="PVD105" s="219"/>
      <c r="PVE105" s="219"/>
      <c r="PVF105" s="219"/>
      <c r="PVG105" s="219"/>
      <c r="PVH105" s="219"/>
      <c r="PVI105" s="219"/>
      <c r="PVJ105" s="219"/>
      <c r="PVK105" s="219"/>
      <c r="PVL105" s="219"/>
      <c r="PVM105" s="219"/>
      <c r="PVN105" s="219"/>
      <c r="PVO105" s="219"/>
      <c r="PVP105" s="219"/>
      <c r="PVQ105" s="219"/>
      <c r="PVR105" s="219"/>
      <c r="PVS105" s="219"/>
      <c r="PVT105" s="219"/>
      <c r="PVU105" s="219"/>
      <c r="PVV105" s="219"/>
      <c r="PVW105" s="219"/>
      <c r="PVX105" s="219"/>
      <c r="PVY105" s="219"/>
      <c r="PVZ105" s="219"/>
      <c r="PWA105" s="219"/>
      <c r="PWB105" s="219"/>
      <c r="PWC105" s="219"/>
      <c r="PWD105" s="219"/>
      <c r="PWE105" s="219"/>
      <c r="PWF105" s="219"/>
      <c r="PWG105" s="219"/>
      <c r="PWH105" s="219"/>
      <c r="PWI105" s="219"/>
      <c r="PWJ105" s="219"/>
      <c r="PWK105" s="219"/>
      <c r="PWL105" s="219"/>
      <c r="PWM105" s="219"/>
      <c r="PWN105" s="219"/>
      <c r="PWO105" s="219"/>
      <c r="PWP105" s="219"/>
      <c r="PWQ105" s="219"/>
      <c r="PWR105" s="219"/>
      <c r="PWS105" s="219"/>
      <c r="PWT105" s="219"/>
      <c r="PWU105" s="219"/>
      <c r="PWV105" s="219"/>
      <c r="PWW105" s="219"/>
      <c r="PWX105" s="219"/>
      <c r="PWY105" s="219"/>
      <c r="PWZ105" s="219"/>
      <c r="PXA105" s="219"/>
      <c r="PXB105" s="219"/>
      <c r="PXC105" s="219"/>
      <c r="PXD105" s="219"/>
      <c r="PXE105" s="219"/>
      <c r="PXF105" s="219"/>
      <c r="PXG105" s="219"/>
      <c r="PXH105" s="219"/>
      <c r="PXI105" s="219"/>
      <c r="PXJ105" s="219"/>
      <c r="PXK105" s="219"/>
      <c r="PXL105" s="219"/>
      <c r="PXM105" s="219"/>
      <c r="PXN105" s="219"/>
      <c r="PXO105" s="219"/>
      <c r="PXP105" s="219"/>
      <c r="PXQ105" s="219"/>
      <c r="PXR105" s="219"/>
      <c r="PXS105" s="219"/>
      <c r="PXT105" s="219"/>
      <c r="PXU105" s="219"/>
      <c r="PXV105" s="219"/>
      <c r="PXW105" s="219"/>
      <c r="PXX105" s="219"/>
      <c r="PXY105" s="219"/>
      <c r="PXZ105" s="219"/>
      <c r="PYA105" s="219"/>
      <c r="PYB105" s="219"/>
      <c r="PYC105" s="219"/>
      <c r="PYD105" s="219"/>
      <c r="PYE105" s="219"/>
      <c r="PYF105" s="219"/>
      <c r="PYG105" s="219"/>
      <c r="PYH105" s="219"/>
      <c r="PYI105" s="219"/>
      <c r="PYJ105" s="219"/>
      <c r="PYK105" s="219"/>
      <c r="PYL105" s="219"/>
      <c r="PYM105" s="219"/>
      <c r="PYN105" s="219"/>
      <c r="PYO105" s="219"/>
      <c r="PYP105" s="219"/>
      <c r="PYQ105" s="219"/>
      <c r="PYR105" s="219"/>
      <c r="PYS105" s="219"/>
      <c r="PYT105" s="219"/>
      <c r="PYU105" s="219"/>
      <c r="PYV105" s="219"/>
      <c r="PYW105" s="219"/>
      <c r="PYX105" s="219"/>
      <c r="PYY105" s="219"/>
      <c r="PYZ105" s="219"/>
      <c r="PZA105" s="219"/>
      <c r="PZB105" s="219"/>
      <c r="PZC105" s="219"/>
      <c r="PZD105" s="219"/>
      <c r="PZE105" s="219"/>
      <c r="PZF105" s="219"/>
      <c r="PZG105" s="219"/>
      <c r="PZH105" s="219"/>
      <c r="PZI105" s="219"/>
      <c r="PZJ105" s="219"/>
      <c r="PZK105" s="219"/>
      <c r="PZL105" s="219"/>
      <c r="PZM105" s="219"/>
      <c r="PZN105" s="219"/>
      <c r="PZO105" s="219"/>
      <c r="PZP105" s="219"/>
      <c r="PZQ105" s="219"/>
      <c r="PZR105" s="219"/>
      <c r="PZS105" s="219"/>
      <c r="PZT105" s="219"/>
      <c r="PZU105" s="219"/>
      <c r="PZV105" s="219"/>
      <c r="PZW105" s="219"/>
      <c r="PZX105" s="219"/>
      <c r="PZY105" s="219"/>
      <c r="PZZ105" s="219"/>
      <c r="QAA105" s="219"/>
      <c r="QAB105" s="219"/>
      <c r="QAC105" s="219"/>
      <c r="QAD105" s="219"/>
      <c r="QAE105" s="219"/>
      <c r="QAF105" s="219"/>
      <c r="QAG105" s="219"/>
      <c r="QAH105" s="219"/>
      <c r="QAI105" s="219"/>
      <c r="QAJ105" s="219"/>
      <c r="QAK105" s="219"/>
      <c r="QAL105" s="219"/>
      <c r="QAM105" s="219"/>
      <c r="QAN105" s="219"/>
      <c r="QAO105" s="219"/>
      <c r="QAP105" s="219"/>
      <c r="QAQ105" s="219"/>
      <c r="QAR105" s="219"/>
      <c r="QAS105" s="219"/>
      <c r="QAT105" s="219"/>
      <c r="QAU105" s="219"/>
      <c r="QAV105" s="219"/>
      <c r="QAW105" s="219"/>
      <c r="QAX105" s="219"/>
      <c r="QAY105" s="219"/>
      <c r="QAZ105" s="219"/>
      <c r="QBA105" s="219"/>
      <c r="QBB105" s="219"/>
      <c r="QBC105" s="219"/>
      <c r="QBD105" s="219"/>
      <c r="QBE105" s="219"/>
      <c r="QBF105" s="219"/>
      <c r="QBG105" s="219"/>
      <c r="QBH105" s="219"/>
      <c r="QBI105" s="219"/>
      <c r="QBJ105" s="219"/>
      <c r="QBK105" s="219"/>
      <c r="QBL105" s="219"/>
      <c r="QBM105" s="219"/>
      <c r="QBN105" s="219"/>
      <c r="QBO105" s="219"/>
      <c r="QBP105" s="219"/>
      <c r="QBQ105" s="219"/>
      <c r="QBR105" s="219"/>
      <c r="QBS105" s="219"/>
      <c r="QBT105" s="219"/>
      <c r="QBU105" s="219"/>
      <c r="QBV105" s="219"/>
      <c r="QBW105" s="219"/>
      <c r="QBX105" s="219"/>
      <c r="QBY105" s="219"/>
      <c r="QBZ105" s="219"/>
      <c r="QCA105" s="219"/>
      <c r="QCB105" s="219"/>
      <c r="QCC105" s="219"/>
      <c r="QCD105" s="219"/>
      <c r="QCE105" s="219"/>
      <c r="QCF105" s="219"/>
      <c r="QCG105" s="219"/>
      <c r="QCH105" s="219"/>
      <c r="QCI105" s="219"/>
      <c r="QCJ105" s="219"/>
      <c r="QCK105" s="219"/>
      <c r="QCL105" s="219"/>
      <c r="QCM105" s="219"/>
      <c r="QCN105" s="219"/>
      <c r="QCO105" s="219"/>
      <c r="QCP105" s="219"/>
      <c r="QCQ105" s="219"/>
      <c r="QCR105" s="219"/>
      <c r="QCS105" s="219"/>
      <c r="QCT105" s="219"/>
      <c r="QCU105" s="219"/>
      <c r="QCV105" s="219"/>
      <c r="QCW105" s="219"/>
      <c r="QCX105" s="219"/>
      <c r="QCY105" s="219"/>
      <c r="QCZ105" s="219"/>
      <c r="QDA105" s="219"/>
      <c r="QDB105" s="219"/>
      <c r="QDC105" s="219"/>
      <c r="QDD105" s="219"/>
      <c r="QDE105" s="219"/>
      <c r="QDF105" s="219"/>
      <c r="QDG105" s="219"/>
      <c r="QDH105" s="219"/>
      <c r="QDI105" s="219"/>
      <c r="QDJ105" s="219"/>
      <c r="QDK105" s="219"/>
      <c r="QDL105" s="219"/>
      <c r="QDM105" s="219"/>
      <c r="QDN105" s="219"/>
      <c r="QDO105" s="219"/>
      <c r="QDP105" s="219"/>
      <c r="QDQ105" s="219"/>
      <c r="QDR105" s="219"/>
      <c r="QDS105" s="219"/>
      <c r="QDT105" s="219"/>
      <c r="QDU105" s="219"/>
      <c r="QDV105" s="219"/>
      <c r="QDW105" s="219"/>
      <c r="QDX105" s="219"/>
      <c r="QDY105" s="219"/>
      <c r="QDZ105" s="219"/>
      <c r="QEA105" s="219"/>
      <c r="QEB105" s="219"/>
      <c r="QEC105" s="219"/>
      <c r="QED105" s="219"/>
      <c r="QEE105" s="219"/>
      <c r="QEF105" s="219"/>
      <c r="QEG105" s="219"/>
      <c r="QEH105" s="219"/>
      <c r="QEI105" s="219"/>
      <c r="QEJ105" s="219"/>
      <c r="QEK105" s="219"/>
      <c r="QEL105" s="219"/>
      <c r="QEM105" s="219"/>
      <c r="QEN105" s="219"/>
      <c r="QEO105" s="219"/>
      <c r="QEP105" s="219"/>
      <c r="QEQ105" s="219"/>
      <c r="QER105" s="219"/>
      <c r="QES105" s="219"/>
      <c r="QET105" s="219"/>
      <c r="QEU105" s="219"/>
      <c r="QEV105" s="219"/>
      <c r="QEW105" s="219"/>
      <c r="QEX105" s="219"/>
      <c r="QEY105" s="219"/>
      <c r="QEZ105" s="219"/>
      <c r="QFA105" s="219"/>
      <c r="QFB105" s="219"/>
      <c r="QFC105" s="219"/>
      <c r="QFD105" s="219"/>
      <c r="QFE105" s="219"/>
      <c r="QFF105" s="219"/>
      <c r="QFG105" s="219"/>
      <c r="QFH105" s="219"/>
      <c r="QFI105" s="219"/>
      <c r="QFJ105" s="219"/>
      <c r="QFK105" s="219"/>
      <c r="QFL105" s="219"/>
      <c r="QFM105" s="219"/>
      <c r="QFN105" s="219"/>
      <c r="QFO105" s="219"/>
      <c r="QFP105" s="219"/>
      <c r="QFQ105" s="219"/>
      <c r="QFR105" s="219"/>
      <c r="QFS105" s="219"/>
      <c r="QFT105" s="219"/>
      <c r="QFU105" s="219"/>
      <c r="QFV105" s="219"/>
      <c r="QFW105" s="219"/>
      <c r="QFX105" s="219"/>
      <c r="QFY105" s="219"/>
      <c r="QFZ105" s="219"/>
      <c r="QGA105" s="219"/>
      <c r="QGB105" s="219"/>
      <c r="QGC105" s="219"/>
      <c r="QGD105" s="219"/>
      <c r="QGE105" s="219"/>
      <c r="QGF105" s="219"/>
      <c r="QGG105" s="219"/>
      <c r="QGH105" s="219"/>
      <c r="QGI105" s="219"/>
      <c r="QGJ105" s="219"/>
      <c r="QGK105" s="219"/>
      <c r="QGL105" s="219"/>
      <c r="QGM105" s="219"/>
      <c r="QGN105" s="219"/>
      <c r="QGO105" s="219"/>
      <c r="QGP105" s="219"/>
      <c r="QGQ105" s="219"/>
      <c r="QGR105" s="219"/>
      <c r="QGS105" s="219"/>
      <c r="QGT105" s="219"/>
      <c r="QGU105" s="219"/>
      <c r="QGV105" s="219"/>
      <c r="QGW105" s="219"/>
      <c r="QGX105" s="219"/>
      <c r="QGY105" s="219"/>
      <c r="QGZ105" s="219"/>
      <c r="QHA105" s="219"/>
      <c r="QHB105" s="219"/>
      <c r="QHC105" s="219"/>
      <c r="QHD105" s="219"/>
      <c r="QHE105" s="219"/>
      <c r="QHF105" s="219"/>
      <c r="QHG105" s="219"/>
      <c r="QHH105" s="219"/>
      <c r="QHI105" s="219"/>
      <c r="QHJ105" s="219"/>
      <c r="QHK105" s="219"/>
      <c r="QHL105" s="219"/>
      <c r="QHM105" s="219"/>
      <c r="QHN105" s="219"/>
      <c r="QHO105" s="219"/>
      <c r="QHP105" s="219"/>
      <c r="QHQ105" s="219"/>
      <c r="QHR105" s="219"/>
      <c r="QHS105" s="219"/>
      <c r="QHT105" s="219"/>
      <c r="QHU105" s="219"/>
      <c r="QHV105" s="219"/>
      <c r="QHW105" s="219"/>
      <c r="QHX105" s="219"/>
      <c r="QHY105" s="219"/>
      <c r="QHZ105" s="219"/>
      <c r="QIA105" s="219"/>
      <c r="QIB105" s="219"/>
      <c r="QIC105" s="219"/>
      <c r="QID105" s="219"/>
      <c r="QIE105" s="219"/>
      <c r="QIF105" s="219"/>
      <c r="QIG105" s="219"/>
      <c r="QIH105" s="219"/>
      <c r="QII105" s="219"/>
      <c r="QIJ105" s="219"/>
      <c r="QIK105" s="219"/>
      <c r="QIL105" s="219"/>
      <c r="QIM105" s="219"/>
      <c r="QIN105" s="219"/>
      <c r="QIO105" s="219"/>
      <c r="QIP105" s="219"/>
      <c r="QIQ105" s="219"/>
      <c r="QIR105" s="219"/>
      <c r="QIS105" s="219"/>
      <c r="QIT105" s="219"/>
      <c r="QIU105" s="219"/>
      <c r="QIV105" s="219"/>
      <c r="QIW105" s="219"/>
      <c r="QIX105" s="219"/>
      <c r="QIY105" s="219"/>
      <c r="QIZ105" s="219"/>
      <c r="QJA105" s="219"/>
      <c r="QJB105" s="219"/>
      <c r="QJC105" s="219"/>
      <c r="QJD105" s="219"/>
      <c r="QJE105" s="219"/>
      <c r="QJF105" s="219"/>
      <c r="QJG105" s="219"/>
      <c r="QJH105" s="219"/>
      <c r="QJI105" s="219"/>
      <c r="QJJ105" s="219"/>
      <c r="QJK105" s="219"/>
      <c r="QJL105" s="219"/>
      <c r="QJM105" s="219"/>
      <c r="QJN105" s="219"/>
      <c r="QJO105" s="219"/>
      <c r="QJP105" s="219"/>
      <c r="QJQ105" s="219"/>
      <c r="QJR105" s="219"/>
      <c r="QJS105" s="219"/>
      <c r="QJT105" s="219"/>
      <c r="QJU105" s="219"/>
      <c r="QJV105" s="219"/>
      <c r="QJW105" s="219"/>
      <c r="QJX105" s="219"/>
      <c r="QJY105" s="219"/>
      <c r="QJZ105" s="219"/>
      <c r="QKA105" s="219"/>
      <c r="QKB105" s="219"/>
      <c r="QKC105" s="219"/>
      <c r="QKD105" s="219"/>
      <c r="QKE105" s="219"/>
      <c r="QKF105" s="219"/>
      <c r="QKG105" s="219"/>
      <c r="QKH105" s="219"/>
      <c r="QKI105" s="219"/>
      <c r="QKJ105" s="219"/>
      <c r="QKK105" s="219"/>
      <c r="QKL105" s="219"/>
      <c r="QKM105" s="219"/>
      <c r="QKN105" s="219"/>
      <c r="QKO105" s="219"/>
      <c r="QKP105" s="219"/>
      <c r="QKQ105" s="219"/>
      <c r="QKR105" s="219"/>
      <c r="QKS105" s="219"/>
      <c r="QKT105" s="219"/>
      <c r="QKU105" s="219"/>
      <c r="QKV105" s="219"/>
      <c r="QKW105" s="219"/>
      <c r="QKX105" s="219"/>
      <c r="QKY105" s="219"/>
      <c r="QKZ105" s="219"/>
      <c r="QLA105" s="219"/>
      <c r="QLB105" s="219"/>
      <c r="QLC105" s="219"/>
      <c r="QLD105" s="219"/>
      <c r="QLE105" s="219"/>
      <c r="QLF105" s="219"/>
      <c r="QLG105" s="219"/>
      <c r="QLH105" s="219"/>
      <c r="QLI105" s="219"/>
      <c r="QLJ105" s="219"/>
      <c r="QLK105" s="219"/>
      <c r="QLL105" s="219"/>
      <c r="QLM105" s="219"/>
      <c r="QLN105" s="219"/>
      <c r="QLO105" s="219"/>
      <c r="QLP105" s="219"/>
      <c r="QLQ105" s="219"/>
      <c r="QLR105" s="219"/>
      <c r="QLS105" s="219"/>
      <c r="QLT105" s="219"/>
      <c r="QLU105" s="219"/>
      <c r="QLV105" s="219"/>
      <c r="QLW105" s="219"/>
      <c r="QLX105" s="219"/>
      <c r="QLY105" s="219"/>
      <c r="QLZ105" s="219"/>
      <c r="QMA105" s="219"/>
      <c r="QMB105" s="219"/>
      <c r="QMC105" s="219"/>
      <c r="QMD105" s="219"/>
      <c r="QME105" s="219"/>
      <c r="QMF105" s="219"/>
      <c r="QMG105" s="219"/>
      <c r="QMH105" s="219"/>
      <c r="QMI105" s="219"/>
      <c r="QMJ105" s="219"/>
      <c r="QMK105" s="219"/>
      <c r="QML105" s="219"/>
      <c r="QMM105" s="219"/>
      <c r="QMN105" s="219"/>
      <c r="QMO105" s="219"/>
      <c r="QMP105" s="219"/>
      <c r="QMQ105" s="219"/>
      <c r="QMR105" s="219"/>
      <c r="QMS105" s="219"/>
      <c r="QMT105" s="219"/>
      <c r="QMU105" s="219"/>
      <c r="QMV105" s="219"/>
      <c r="QMW105" s="219"/>
      <c r="QMX105" s="219"/>
      <c r="QMY105" s="219"/>
      <c r="QMZ105" s="219"/>
      <c r="QNA105" s="219"/>
      <c r="QNB105" s="219"/>
      <c r="QNC105" s="219"/>
      <c r="QND105" s="219"/>
      <c r="QNE105" s="219"/>
      <c r="QNF105" s="219"/>
      <c r="QNG105" s="219"/>
      <c r="QNH105" s="219"/>
      <c r="QNI105" s="219"/>
      <c r="QNJ105" s="219"/>
      <c r="QNK105" s="219"/>
      <c r="QNL105" s="219"/>
      <c r="QNM105" s="219"/>
      <c r="QNN105" s="219"/>
      <c r="QNO105" s="219"/>
      <c r="QNP105" s="219"/>
      <c r="QNQ105" s="219"/>
      <c r="QNR105" s="219"/>
      <c r="QNS105" s="219"/>
      <c r="QNT105" s="219"/>
      <c r="QNU105" s="219"/>
      <c r="QNV105" s="219"/>
      <c r="QNW105" s="219"/>
      <c r="QNX105" s="219"/>
      <c r="QNY105" s="219"/>
      <c r="QNZ105" s="219"/>
      <c r="QOA105" s="219"/>
      <c r="QOB105" s="219"/>
      <c r="QOC105" s="219"/>
      <c r="QOD105" s="219"/>
      <c r="QOE105" s="219"/>
      <c r="QOF105" s="219"/>
      <c r="QOG105" s="219"/>
      <c r="QOH105" s="219"/>
      <c r="QOI105" s="219"/>
      <c r="QOJ105" s="219"/>
      <c r="QOK105" s="219"/>
      <c r="QOL105" s="219"/>
      <c r="QOM105" s="219"/>
      <c r="QON105" s="219"/>
      <c r="QOO105" s="219"/>
      <c r="QOP105" s="219"/>
      <c r="QOQ105" s="219"/>
      <c r="QOR105" s="219"/>
      <c r="QOS105" s="219"/>
      <c r="QOT105" s="219"/>
      <c r="QOU105" s="219"/>
      <c r="QOV105" s="219"/>
      <c r="QOW105" s="219"/>
      <c r="QOX105" s="219"/>
      <c r="QOY105" s="219"/>
      <c r="QOZ105" s="219"/>
      <c r="QPA105" s="219"/>
      <c r="QPB105" s="219"/>
      <c r="QPC105" s="219"/>
      <c r="QPD105" s="219"/>
      <c r="QPE105" s="219"/>
      <c r="QPF105" s="219"/>
      <c r="QPG105" s="219"/>
      <c r="QPH105" s="219"/>
      <c r="QPI105" s="219"/>
      <c r="QPJ105" s="219"/>
      <c r="QPK105" s="219"/>
      <c r="QPL105" s="219"/>
      <c r="QPM105" s="219"/>
      <c r="QPN105" s="219"/>
      <c r="QPO105" s="219"/>
      <c r="QPP105" s="219"/>
      <c r="QPQ105" s="219"/>
      <c r="QPR105" s="219"/>
      <c r="QPS105" s="219"/>
      <c r="QPT105" s="219"/>
      <c r="QPU105" s="219"/>
      <c r="QPV105" s="219"/>
      <c r="QPW105" s="219"/>
      <c r="QPX105" s="219"/>
      <c r="QPY105" s="219"/>
      <c r="QPZ105" s="219"/>
      <c r="QQA105" s="219"/>
      <c r="QQB105" s="219"/>
      <c r="QQC105" s="219"/>
      <c r="QQD105" s="219"/>
      <c r="QQE105" s="219"/>
      <c r="QQF105" s="219"/>
      <c r="QQG105" s="219"/>
      <c r="QQH105" s="219"/>
      <c r="QQI105" s="219"/>
      <c r="QQJ105" s="219"/>
      <c r="QQK105" s="219"/>
      <c r="QQL105" s="219"/>
      <c r="QQM105" s="219"/>
      <c r="QQN105" s="219"/>
      <c r="QQO105" s="219"/>
      <c r="QQP105" s="219"/>
      <c r="QQQ105" s="219"/>
      <c r="QQR105" s="219"/>
      <c r="QQS105" s="219"/>
      <c r="QQT105" s="219"/>
      <c r="QQU105" s="219"/>
      <c r="QQV105" s="219"/>
      <c r="QQW105" s="219"/>
      <c r="QQX105" s="219"/>
      <c r="QQY105" s="219"/>
      <c r="QQZ105" s="219"/>
      <c r="QRA105" s="219"/>
      <c r="QRB105" s="219"/>
      <c r="QRC105" s="219"/>
      <c r="QRD105" s="219"/>
      <c r="QRE105" s="219"/>
      <c r="QRF105" s="219"/>
      <c r="QRG105" s="219"/>
      <c r="QRH105" s="219"/>
      <c r="QRI105" s="219"/>
      <c r="QRJ105" s="219"/>
      <c r="QRK105" s="219"/>
      <c r="QRL105" s="219"/>
      <c r="QRM105" s="219"/>
      <c r="QRN105" s="219"/>
      <c r="QRO105" s="219"/>
      <c r="QRP105" s="219"/>
      <c r="QRQ105" s="219"/>
      <c r="QRR105" s="219"/>
      <c r="QRS105" s="219"/>
      <c r="QRT105" s="219"/>
      <c r="QRU105" s="219"/>
      <c r="QRV105" s="219"/>
      <c r="QRW105" s="219"/>
      <c r="QRX105" s="219"/>
      <c r="QRY105" s="219"/>
      <c r="QRZ105" s="219"/>
      <c r="QSA105" s="219"/>
      <c r="QSB105" s="219"/>
      <c r="QSC105" s="219"/>
      <c r="QSD105" s="219"/>
      <c r="QSE105" s="219"/>
      <c r="QSF105" s="219"/>
      <c r="QSG105" s="219"/>
      <c r="QSH105" s="219"/>
      <c r="QSI105" s="219"/>
      <c r="QSJ105" s="219"/>
      <c r="QSK105" s="219"/>
      <c r="QSL105" s="219"/>
      <c r="QSM105" s="219"/>
      <c r="QSN105" s="219"/>
      <c r="QSO105" s="219"/>
      <c r="QSP105" s="219"/>
      <c r="QSQ105" s="219"/>
      <c r="QSR105" s="219"/>
      <c r="QSS105" s="219"/>
      <c r="QST105" s="219"/>
      <c r="QSU105" s="219"/>
      <c r="QSV105" s="219"/>
      <c r="QSW105" s="219"/>
      <c r="QSX105" s="219"/>
      <c r="QSY105" s="219"/>
      <c r="QSZ105" s="219"/>
      <c r="QTA105" s="219"/>
      <c r="QTB105" s="219"/>
      <c r="QTC105" s="219"/>
      <c r="QTD105" s="219"/>
      <c r="QTE105" s="219"/>
      <c r="QTF105" s="219"/>
      <c r="QTG105" s="219"/>
      <c r="QTH105" s="219"/>
      <c r="QTI105" s="219"/>
      <c r="QTJ105" s="219"/>
      <c r="QTK105" s="219"/>
      <c r="QTL105" s="219"/>
      <c r="QTM105" s="219"/>
      <c r="QTN105" s="219"/>
      <c r="QTO105" s="219"/>
      <c r="QTP105" s="219"/>
      <c r="QTQ105" s="219"/>
      <c r="QTR105" s="219"/>
      <c r="QTS105" s="219"/>
      <c r="QTT105" s="219"/>
      <c r="QTU105" s="219"/>
      <c r="QTV105" s="219"/>
      <c r="QTW105" s="219"/>
      <c r="QTX105" s="219"/>
      <c r="QTY105" s="219"/>
      <c r="QTZ105" s="219"/>
      <c r="QUA105" s="219"/>
      <c r="QUB105" s="219"/>
      <c r="QUC105" s="219"/>
      <c r="QUD105" s="219"/>
      <c r="QUE105" s="219"/>
      <c r="QUF105" s="219"/>
      <c r="QUG105" s="219"/>
      <c r="QUH105" s="219"/>
      <c r="QUI105" s="219"/>
      <c r="QUJ105" s="219"/>
      <c r="QUK105" s="219"/>
      <c r="QUL105" s="219"/>
      <c r="QUM105" s="219"/>
      <c r="QUN105" s="219"/>
      <c r="QUO105" s="219"/>
      <c r="QUP105" s="219"/>
      <c r="QUQ105" s="219"/>
      <c r="QUR105" s="219"/>
      <c r="QUS105" s="219"/>
      <c r="QUT105" s="219"/>
      <c r="QUU105" s="219"/>
      <c r="QUV105" s="219"/>
      <c r="QUW105" s="219"/>
      <c r="QUX105" s="219"/>
      <c r="QUY105" s="219"/>
      <c r="QUZ105" s="219"/>
      <c r="QVA105" s="219"/>
      <c r="QVB105" s="219"/>
      <c r="QVC105" s="219"/>
      <c r="QVD105" s="219"/>
      <c r="QVE105" s="219"/>
      <c r="QVF105" s="219"/>
      <c r="QVG105" s="219"/>
      <c r="QVH105" s="219"/>
      <c r="QVI105" s="219"/>
      <c r="QVJ105" s="219"/>
      <c r="QVK105" s="219"/>
      <c r="QVL105" s="219"/>
      <c r="QVM105" s="219"/>
      <c r="QVN105" s="219"/>
      <c r="QVO105" s="219"/>
      <c r="QVP105" s="219"/>
      <c r="QVQ105" s="219"/>
      <c r="QVR105" s="219"/>
      <c r="QVS105" s="219"/>
      <c r="QVT105" s="219"/>
      <c r="QVU105" s="219"/>
      <c r="QVV105" s="219"/>
      <c r="QVW105" s="219"/>
      <c r="QVX105" s="219"/>
      <c r="QVY105" s="219"/>
      <c r="QVZ105" s="219"/>
      <c r="QWA105" s="219"/>
      <c r="QWB105" s="219"/>
      <c r="QWC105" s="219"/>
      <c r="QWD105" s="219"/>
      <c r="QWE105" s="219"/>
      <c r="QWF105" s="219"/>
      <c r="QWG105" s="219"/>
      <c r="QWH105" s="219"/>
      <c r="QWI105" s="219"/>
      <c r="QWJ105" s="219"/>
      <c r="QWK105" s="219"/>
      <c r="QWL105" s="219"/>
      <c r="QWM105" s="219"/>
      <c r="QWN105" s="219"/>
      <c r="QWO105" s="219"/>
      <c r="QWP105" s="219"/>
      <c r="QWQ105" s="219"/>
      <c r="QWR105" s="219"/>
      <c r="QWS105" s="219"/>
      <c r="QWT105" s="219"/>
      <c r="QWU105" s="219"/>
      <c r="QWV105" s="219"/>
      <c r="QWW105" s="219"/>
      <c r="QWX105" s="219"/>
      <c r="QWY105" s="219"/>
      <c r="QWZ105" s="219"/>
      <c r="QXA105" s="219"/>
      <c r="QXB105" s="219"/>
      <c r="QXC105" s="219"/>
      <c r="QXD105" s="219"/>
      <c r="QXE105" s="219"/>
      <c r="QXF105" s="219"/>
      <c r="QXG105" s="219"/>
      <c r="QXH105" s="219"/>
      <c r="QXI105" s="219"/>
      <c r="QXJ105" s="219"/>
      <c r="QXK105" s="219"/>
      <c r="QXL105" s="219"/>
      <c r="QXM105" s="219"/>
      <c r="QXN105" s="219"/>
      <c r="QXO105" s="219"/>
      <c r="QXP105" s="219"/>
      <c r="QXQ105" s="219"/>
      <c r="QXR105" s="219"/>
      <c r="QXS105" s="219"/>
      <c r="QXT105" s="219"/>
      <c r="QXU105" s="219"/>
      <c r="QXV105" s="219"/>
      <c r="QXW105" s="219"/>
      <c r="QXX105" s="219"/>
      <c r="QXY105" s="219"/>
      <c r="QXZ105" s="219"/>
      <c r="QYA105" s="219"/>
      <c r="QYB105" s="219"/>
      <c r="QYC105" s="219"/>
      <c r="QYD105" s="219"/>
      <c r="QYE105" s="219"/>
      <c r="QYF105" s="219"/>
      <c r="QYG105" s="219"/>
      <c r="QYH105" s="219"/>
      <c r="QYI105" s="219"/>
      <c r="QYJ105" s="219"/>
      <c r="QYK105" s="219"/>
      <c r="QYL105" s="219"/>
      <c r="QYM105" s="219"/>
      <c r="QYN105" s="219"/>
      <c r="QYO105" s="219"/>
      <c r="QYP105" s="219"/>
      <c r="QYQ105" s="219"/>
      <c r="QYR105" s="219"/>
      <c r="QYS105" s="219"/>
      <c r="QYT105" s="219"/>
      <c r="QYU105" s="219"/>
      <c r="QYV105" s="219"/>
      <c r="QYW105" s="219"/>
      <c r="QYX105" s="219"/>
      <c r="QYY105" s="219"/>
      <c r="QYZ105" s="219"/>
      <c r="QZA105" s="219"/>
      <c r="QZB105" s="219"/>
      <c r="QZC105" s="219"/>
      <c r="QZD105" s="219"/>
      <c r="QZE105" s="219"/>
      <c r="QZF105" s="219"/>
      <c r="QZG105" s="219"/>
      <c r="QZH105" s="219"/>
      <c r="QZI105" s="219"/>
      <c r="QZJ105" s="219"/>
      <c r="QZK105" s="219"/>
      <c r="QZL105" s="219"/>
      <c r="QZM105" s="219"/>
      <c r="QZN105" s="219"/>
      <c r="QZO105" s="219"/>
      <c r="QZP105" s="219"/>
      <c r="QZQ105" s="219"/>
      <c r="QZR105" s="219"/>
      <c r="QZS105" s="219"/>
      <c r="QZT105" s="219"/>
      <c r="QZU105" s="219"/>
      <c r="QZV105" s="219"/>
      <c r="QZW105" s="219"/>
      <c r="QZX105" s="219"/>
      <c r="QZY105" s="219"/>
      <c r="QZZ105" s="219"/>
      <c r="RAA105" s="219"/>
      <c r="RAB105" s="219"/>
      <c r="RAC105" s="219"/>
      <c r="RAD105" s="219"/>
      <c r="RAE105" s="219"/>
      <c r="RAF105" s="219"/>
      <c r="RAG105" s="219"/>
      <c r="RAH105" s="219"/>
      <c r="RAI105" s="219"/>
      <c r="RAJ105" s="219"/>
      <c r="RAK105" s="219"/>
      <c r="RAL105" s="219"/>
      <c r="RAM105" s="219"/>
      <c r="RAN105" s="219"/>
      <c r="RAO105" s="219"/>
      <c r="RAP105" s="219"/>
      <c r="RAQ105" s="219"/>
      <c r="RAR105" s="219"/>
      <c r="RAS105" s="219"/>
      <c r="RAT105" s="219"/>
      <c r="RAU105" s="219"/>
      <c r="RAV105" s="219"/>
      <c r="RAW105" s="219"/>
      <c r="RAX105" s="219"/>
      <c r="RAY105" s="219"/>
      <c r="RAZ105" s="219"/>
      <c r="RBA105" s="219"/>
      <c r="RBB105" s="219"/>
      <c r="RBC105" s="219"/>
      <c r="RBD105" s="219"/>
      <c r="RBE105" s="219"/>
      <c r="RBF105" s="219"/>
      <c r="RBG105" s="219"/>
      <c r="RBH105" s="219"/>
      <c r="RBI105" s="219"/>
      <c r="RBJ105" s="219"/>
      <c r="RBK105" s="219"/>
      <c r="RBL105" s="219"/>
      <c r="RBM105" s="219"/>
      <c r="RBN105" s="219"/>
      <c r="RBO105" s="219"/>
      <c r="RBP105" s="219"/>
      <c r="RBQ105" s="219"/>
      <c r="RBR105" s="219"/>
      <c r="RBS105" s="219"/>
      <c r="RBT105" s="219"/>
      <c r="RBU105" s="219"/>
      <c r="RBV105" s="219"/>
      <c r="RBW105" s="219"/>
      <c r="RBX105" s="219"/>
      <c r="RBY105" s="219"/>
      <c r="RBZ105" s="219"/>
      <c r="RCA105" s="219"/>
      <c r="RCB105" s="219"/>
      <c r="RCC105" s="219"/>
      <c r="RCD105" s="219"/>
      <c r="RCE105" s="219"/>
      <c r="RCF105" s="219"/>
      <c r="RCG105" s="219"/>
      <c r="RCH105" s="219"/>
      <c r="RCI105" s="219"/>
      <c r="RCJ105" s="219"/>
      <c r="RCK105" s="219"/>
      <c r="RCL105" s="219"/>
      <c r="RCM105" s="219"/>
      <c r="RCN105" s="219"/>
      <c r="RCO105" s="219"/>
      <c r="RCP105" s="219"/>
      <c r="RCQ105" s="219"/>
      <c r="RCR105" s="219"/>
      <c r="RCS105" s="219"/>
      <c r="RCT105" s="219"/>
      <c r="RCU105" s="219"/>
      <c r="RCV105" s="219"/>
      <c r="RCW105" s="219"/>
      <c r="RCX105" s="219"/>
      <c r="RCY105" s="219"/>
      <c r="RCZ105" s="219"/>
      <c r="RDA105" s="219"/>
      <c r="RDB105" s="219"/>
      <c r="RDC105" s="219"/>
      <c r="RDD105" s="219"/>
      <c r="RDE105" s="219"/>
      <c r="RDF105" s="219"/>
      <c r="RDG105" s="219"/>
      <c r="RDH105" s="219"/>
      <c r="RDI105" s="219"/>
      <c r="RDJ105" s="219"/>
      <c r="RDK105" s="219"/>
      <c r="RDL105" s="219"/>
      <c r="RDM105" s="219"/>
      <c r="RDN105" s="219"/>
      <c r="RDO105" s="219"/>
      <c r="RDP105" s="219"/>
      <c r="RDQ105" s="219"/>
      <c r="RDR105" s="219"/>
      <c r="RDS105" s="219"/>
      <c r="RDT105" s="219"/>
      <c r="RDU105" s="219"/>
      <c r="RDV105" s="219"/>
      <c r="RDW105" s="219"/>
      <c r="RDX105" s="219"/>
      <c r="RDY105" s="219"/>
      <c r="RDZ105" s="219"/>
      <c r="REA105" s="219"/>
      <c r="REB105" s="219"/>
      <c r="REC105" s="219"/>
      <c r="RED105" s="219"/>
      <c r="REE105" s="219"/>
      <c r="REF105" s="219"/>
      <c r="REG105" s="219"/>
      <c r="REH105" s="219"/>
      <c r="REI105" s="219"/>
      <c r="REJ105" s="219"/>
      <c r="REK105" s="219"/>
      <c r="REL105" s="219"/>
      <c r="REM105" s="219"/>
      <c r="REN105" s="219"/>
      <c r="REO105" s="219"/>
      <c r="REP105" s="219"/>
      <c r="REQ105" s="219"/>
      <c r="RER105" s="219"/>
      <c r="RES105" s="219"/>
      <c r="RET105" s="219"/>
      <c r="REU105" s="219"/>
      <c r="REV105" s="219"/>
      <c r="REW105" s="219"/>
      <c r="REX105" s="219"/>
      <c r="REY105" s="219"/>
      <c r="REZ105" s="219"/>
      <c r="RFA105" s="219"/>
      <c r="RFB105" s="219"/>
      <c r="RFC105" s="219"/>
      <c r="RFD105" s="219"/>
      <c r="RFE105" s="219"/>
      <c r="RFF105" s="219"/>
      <c r="RFG105" s="219"/>
      <c r="RFH105" s="219"/>
      <c r="RFI105" s="219"/>
      <c r="RFJ105" s="219"/>
      <c r="RFK105" s="219"/>
      <c r="RFL105" s="219"/>
      <c r="RFM105" s="219"/>
      <c r="RFN105" s="219"/>
      <c r="RFO105" s="219"/>
      <c r="RFP105" s="219"/>
      <c r="RFQ105" s="219"/>
      <c r="RFR105" s="219"/>
      <c r="RFS105" s="219"/>
      <c r="RFT105" s="219"/>
      <c r="RFU105" s="219"/>
      <c r="RFV105" s="219"/>
      <c r="RFW105" s="219"/>
      <c r="RFX105" s="219"/>
      <c r="RFY105" s="219"/>
      <c r="RFZ105" s="219"/>
      <c r="RGA105" s="219"/>
      <c r="RGB105" s="219"/>
      <c r="RGC105" s="219"/>
      <c r="RGD105" s="219"/>
      <c r="RGE105" s="219"/>
      <c r="RGF105" s="219"/>
      <c r="RGG105" s="219"/>
      <c r="RGH105" s="219"/>
      <c r="RGI105" s="219"/>
      <c r="RGJ105" s="219"/>
      <c r="RGK105" s="219"/>
      <c r="RGL105" s="219"/>
      <c r="RGM105" s="219"/>
      <c r="RGN105" s="219"/>
      <c r="RGO105" s="219"/>
      <c r="RGP105" s="219"/>
      <c r="RGQ105" s="219"/>
      <c r="RGR105" s="219"/>
      <c r="RGS105" s="219"/>
      <c r="RGT105" s="219"/>
      <c r="RGU105" s="219"/>
      <c r="RGV105" s="219"/>
      <c r="RGW105" s="219"/>
      <c r="RGX105" s="219"/>
      <c r="RGY105" s="219"/>
      <c r="RGZ105" s="219"/>
      <c r="RHA105" s="219"/>
      <c r="RHB105" s="219"/>
      <c r="RHC105" s="219"/>
      <c r="RHD105" s="219"/>
      <c r="RHE105" s="219"/>
      <c r="RHF105" s="219"/>
      <c r="RHG105" s="219"/>
      <c r="RHH105" s="219"/>
      <c r="RHI105" s="219"/>
      <c r="RHJ105" s="219"/>
      <c r="RHK105" s="219"/>
      <c r="RHL105" s="219"/>
      <c r="RHM105" s="219"/>
      <c r="RHN105" s="219"/>
      <c r="RHO105" s="219"/>
      <c r="RHP105" s="219"/>
      <c r="RHQ105" s="219"/>
      <c r="RHR105" s="219"/>
      <c r="RHS105" s="219"/>
      <c r="RHT105" s="219"/>
      <c r="RHU105" s="219"/>
      <c r="RHV105" s="219"/>
      <c r="RHW105" s="219"/>
      <c r="RHX105" s="219"/>
      <c r="RHY105" s="219"/>
      <c r="RHZ105" s="219"/>
      <c r="RIA105" s="219"/>
      <c r="RIB105" s="219"/>
      <c r="RIC105" s="219"/>
      <c r="RID105" s="219"/>
      <c r="RIE105" s="219"/>
      <c r="RIF105" s="219"/>
      <c r="RIG105" s="219"/>
      <c r="RIH105" s="219"/>
      <c r="RII105" s="219"/>
      <c r="RIJ105" s="219"/>
      <c r="RIK105" s="219"/>
      <c r="RIL105" s="219"/>
      <c r="RIM105" s="219"/>
      <c r="RIN105" s="219"/>
      <c r="RIO105" s="219"/>
      <c r="RIP105" s="219"/>
      <c r="RIQ105" s="219"/>
      <c r="RIR105" s="219"/>
      <c r="RIS105" s="219"/>
      <c r="RIT105" s="219"/>
      <c r="RIU105" s="219"/>
      <c r="RIV105" s="219"/>
      <c r="RIW105" s="219"/>
      <c r="RIX105" s="219"/>
      <c r="RIY105" s="219"/>
      <c r="RIZ105" s="219"/>
      <c r="RJA105" s="219"/>
      <c r="RJB105" s="219"/>
      <c r="RJC105" s="219"/>
      <c r="RJD105" s="219"/>
      <c r="RJE105" s="219"/>
      <c r="RJF105" s="219"/>
      <c r="RJG105" s="219"/>
      <c r="RJH105" s="219"/>
      <c r="RJI105" s="219"/>
      <c r="RJJ105" s="219"/>
      <c r="RJK105" s="219"/>
      <c r="RJL105" s="219"/>
      <c r="RJM105" s="219"/>
      <c r="RJN105" s="219"/>
      <c r="RJO105" s="219"/>
      <c r="RJP105" s="219"/>
      <c r="RJQ105" s="219"/>
      <c r="RJR105" s="219"/>
      <c r="RJS105" s="219"/>
      <c r="RJT105" s="219"/>
      <c r="RJU105" s="219"/>
      <c r="RJV105" s="219"/>
      <c r="RJW105" s="219"/>
      <c r="RJX105" s="219"/>
      <c r="RJY105" s="219"/>
      <c r="RJZ105" s="219"/>
      <c r="RKA105" s="219"/>
      <c r="RKB105" s="219"/>
      <c r="RKC105" s="219"/>
      <c r="RKD105" s="219"/>
      <c r="RKE105" s="219"/>
      <c r="RKF105" s="219"/>
      <c r="RKG105" s="219"/>
      <c r="RKH105" s="219"/>
      <c r="RKI105" s="219"/>
      <c r="RKJ105" s="219"/>
      <c r="RKK105" s="219"/>
      <c r="RKL105" s="219"/>
      <c r="RKM105" s="219"/>
      <c r="RKN105" s="219"/>
      <c r="RKO105" s="219"/>
      <c r="RKP105" s="219"/>
      <c r="RKQ105" s="219"/>
      <c r="RKR105" s="219"/>
      <c r="RKS105" s="219"/>
      <c r="RKT105" s="219"/>
      <c r="RKU105" s="219"/>
      <c r="RKV105" s="219"/>
      <c r="RKW105" s="219"/>
      <c r="RKX105" s="219"/>
      <c r="RKY105" s="219"/>
      <c r="RKZ105" s="219"/>
      <c r="RLA105" s="219"/>
      <c r="RLB105" s="219"/>
      <c r="RLC105" s="219"/>
      <c r="RLD105" s="219"/>
      <c r="RLE105" s="219"/>
      <c r="RLF105" s="219"/>
      <c r="RLG105" s="219"/>
      <c r="RLH105" s="219"/>
      <c r="RLI105" s="219"/>
      <c r="RLJ105" s="219"/>
      <c r="RLK105" s="219"/>
      <c r="RLL105" s="219"/>
      <c r="RLM105" s="219"/>
      <c r="RLN105" s="219"/>
      <c r="RLO105" s="219"/>
      <c r="RLP105" s="219"/>
      <c r="RLQ105" s="219"/>
      <c r="RLR105" s="219"/>
      <c r="RLS105" s="219"/>
      <c r="RLT105" s="219"/>
      <c r="RLU105" s="219"/>
      <c r="RLV105" s="219"/>
      <c r="RLW105" s="219"/>
      <c r="RLX105" s="219"/>
      <c r="RLY105" s="219"/>
      <c r="RLZ105" s="219"/>
      <c r="RMA105" s="219"/>
      <c r="RMB105" s="219"/>
      <c r="RMC105" s="219"/>
      <c r="RMD105" s="219"/>
      <c r="RME105" s="219"/>
      <c r="RMF105" s="219"/>
      <c r="RMG105" s="219"/>
      <c r="RMH105" s="219"/>
      <c r="RMI105" s="219"/>
      <c r="RMJ105" s="219"/>
      <c r="RMK105" s="219"/>
      <c r="RML105" s="219"/>
      <c r="RMM105" s="219"/>
      <c r="RMN105" s="219"/>
      <c r="RMO105" s="219"/>
      <c r="RMP105" s="219"/>
      <c r="RMQ105" s="219"/>
      <c r="RMR105" s="219"/>
      <c r="RMS105" s="219"/>
      <c r="RMT105" s="219"/>
      <c r="RMU105" s="219"/>
      <c r="RMV105" s="219"/>
      <c r="RMW105" s="219"/>
      <c r="RMX105" s="219"/>
      <c r="RMY105" s="219"/>
      <c r="RMZ105" s="219"/>
      <c r="RNA105" s="219"/>
      <c r="RNB105" s="219"/>
      <c r="RNC105" s="219"/>
      <c r="RND105" s="219"/>
      <c r="RNE105" s="219"/>
      <c r="RNF105" s="219"/>
      <c r="RNG105" s="219"/>
      <c r="RNH105" s="219"/>
      <c r="RNI105" s="219"/>
      <c r="RNJ105" s="219"/>
      <c r="RNK105" s="219"/>
      <c r="RNL105" s="219"/>
      <c r="RNM105" s="219"/>
      <c r="RNN105" s="219"/>
      <c r="RNO105" s="219"/>
      <c r="RNP105" s="219"/>
      <c r="RNQ105" s="219"/>
      <c r="RNR105" s="219"/>
      <c r="RNS105" s="219"/>
      <c r="RNT105" s="219"/>
      <c r="RNU105" s="219"/>
      <c r="RNV105" s="219"/>
      <c r="RNW105" s="219"/>
      <c r="RNX105" s="219"/>
      <c r="RNY105" s="219"/>
      <c r="RNZ105" s="219"/>
      <c r="ROA105" s="219"/>
      <c r="ROB105" s="219"/>
      <c r="ROC105" s="219"/>
      <c r="ROD105" s="219"/>
      <c r="ROE105" s="219"/>
      <c r="ROF105" s="219"/>
      <c r="ROG105" s="219"/>
      <c r="ROH105" s="219"/>
      <c r="ROI105" s="219"/>
      <c r="ROJ105" s="219"/>
      <c r="ROK105" s="219"/>
      <c r="ROL105" s="219"/>
      <c r="ROM105" s="219"/>
      <c r="RON105" s="219"/>
      <c r="ROO105" s="219"/>
      <c r="ROP105" s="219"/>
      <c r="ROQ105" s="219"/>
      <c r="ROR105" s="219"/>
      <c r="ROS105" s="219"/>
      <c r="ROT105" s="219"/>
      <c r="ROU105" s="219"/>
      <c r="ROV105" s="219"/>
      <c r="ROW105" s="219"/>
      <c r="ROX105" s="219"/>
      <c r="ROY105" s="219"/>
      <c r="ROZ105" s="219"/>
      <c r="RPA105" s="219"/>
      <c r="RPB105" s="219"/>
      <c r="RPC105" s="219"/>
      <c r="RPD105" s="219"/>
      <c r="RPE105" s="219"/>
      <c r="RPF105" s="219"/>
      <c r="RPG105" s="219"/>
      <c r="RPH105" s="219"/>
      <c r="RPI105" s="219"/>
      <c r="RPJ105" s="219"/>
      <c r="RPK105" s="219"/>
      <c r="RPL105" s="219"/>
      <c r="RPM105" s="219"/>
      <c r="RPN105" s="219"/>
      <c r="RPO105" s="219"/>
      <c r="RPP105" s="219"/>
      <c r="RPQ105" s="219"/>
      <c r="RPR105" s="219"/>
      <c r="RPS105" s="219"/>
      <c r="RPT105" s="219"/>
      <c r="RPU105" s="219"/>
      <c r="RPV105" s="219"/>
      <c r="RPW105" s="219"/>
      <c r="RPX105" s="219"/>
      <c r="RPY105" s="219"/>
      <c r="RPZ105" s="219"/>
      <c r="RQA105" s="219"/>
      <c r="RQB105" s="219"/>
      <c r="RQC105" s="219"/>
      <c r="RQD105" s="219"/>
      <c r="RQE105" s="219"/>
      <c r="RQF105" s="219"/>
      <c r="RQG105" s="219"/>
      <c r="RQH105" s="219"/>
      <c r="RQI105" s="219"/>
      <c r="RQJ105" s="219"/>
      <c r="RQK105" s="219"/>
      <c r="RQL105" s="219"/>
      <c r="RQM105" s="219"/>
      <c r="RQN105" s="219"/>
      <c r="RQO105" s="219"/>
      <c r="RQP105" s="219"/>
      <c r="RQQ105" s="219"/>
      <c r="RQR105" s="219"/>
      <c r="RQS105" s="219"/>
      <c r="RQT105" s="219"/>
      <c r="RQU105" s="219"/>
      <c r="RQV105" s="219"/>
      <c r="RQW105" s="219"/>
      <c r="RQX105" s="219"/>
      <c r="RQY105" s="219"/>
      <c r="RQZ105" s="219"/>
      <c r="RRA105" s="219"/>
      <c r="RRB105" s="219"/>
      <c r="RRC105" s="219"/>
      <c r="RRD105" s="219"/>
      <c r="RRE105" s="219"/>
      <c r="RRF105" s="219"/>
      <c r="RRG105" s="219"/>
      <c r="RRH105" s="219"/>
      <c r="RRI105" s="219"/>
      <c r="RRJ105" s="219"/>
      <c r="RRK105" s="219"/>
      <c r="RRL105" s="219"/>
      <c r="RRM105" s="219"/>
      <c r="RRN105" s="219"/>
      <c r="RRO105" s="219"/>
      <c r="RRP105" s="219"/>
      <c r="RRQ105" s="219"/>
      <c r="RRR105" s="219"/>
      <c r="RRS105" s="219"/>
      <c r="RRT105" s="219"/>
      <c r="RRU105" s="219"/>
      <c r="RRV105" s="219"/>
      <c r="RRW105" s="219"/>
      <c r="RRX105" s="219"/>
      <c r="RRY105" s="219"/>
      <c r="RRZ105" s="219"/>
      <c r="RSA105" s="219"/>
      <c r="RSB105" s="219"/>
      <c r="RSC105" s="219"/>
      <c r="RSD105" s="219"/>
      <c r="RSE105" s="219"/>
      <c r="RSF105" s="219"/>
      <c r="RSG105" s="219"/>
      <c r="RSH105" s="219"/>
      <c r="RSI105" s="219"/>
      <c r="RSJ105" s="219"/>
      <c r="RSK105" s="219"/>
      <c r="RSL105" s="219"/>
      <c r="RSM105" s="219"/>
      <c r="RSN105" s="219"/>
      <c r="RSO105" s="219"/>
      <c r="RSP105" s="219"/>
      <c r="RSQ105" s="219"/>
      <c r="RSR105" s="219"/>
      <c r="RSS105" s="219"/>
      <c r="RST105" s="219"/>
      <c r="RSU105" s="219"/>
      <c r="RSV105" s="219"/>
      <c r="RSW105" s="219"/>
      <c r="RSX105" s="219"/>
      <c r="RSY105" s="219"/>
      <c r="RSZ105" s="219"/>
      <c r="RTA105" s="219"/>
      <c r="RTB105" s="219"/>
      <c r="RTC105" s="219"/>
      <c r="RTD105" s="219"/>
      <c r="RTE105" s="219"/>
      <c r="RTF105" s="219"/>
      <c r="RTG105" s="219"/>
      <c r="RTH105" s="219"/>
      <c r="RTI105" s="219"/>
      <c r="RTJ105" s="219"/>
      <c r="RTK105" s="219"/>
      <c r="RTL105" s="219"/>
      <c r="RTM105" s="219"/>
      <c r="RTN105" s="219"/>
      <c r="RTO105" s="219"/>
      <c r="RTP105" s="219"/>
      <c r="RTQ105" s="219"/>
      <c r="RTR105" s="219"/>
      <c r="RTS105" s="219"/>
      <c r="RTT105" s="219"/>
      <c r="RTU105" s="219"/>
      <c r="RTV105" s="219"/>
      <c r="RTW105" s="219"/>
      <c r="RTX105" s="219"/>
      <c r="RTY105" s="219"/>
      <c r="RTZ105" s="219"/>
      <c r="RUA105" s="219"/>
      <c r="RUB105" s="219"/>
      <c r="RUC105" s="219"/>
      <c r="RUD105" s="219"/>
      <c r="RUE105" s="219"/>
      <c r="RUF105" s="219"/>
      <c r="RUG105" s="219"/>
      <c r="RUH105" s="219"/>
      <c r="RUI105" s="219"/>
      <c r="RUJ105" s="219"/>
      <c r="RUK105" s="219"/>
      <c r="RUL105" s="219"/>
      <c r="RUM105" s="219"/>
      <c r="RUN105" s="219"/>
      <c r="RUO105" s="219"/>
      <c r="RUP105" s="219"/>
      <c r="RUQ105" s="219"/>
      <c r="RUR105" s="219"/>
      <c r="RUS105" s="219"/>
      <c r="RUT105" s="219"/>
      <c r="RUU105" s="219"/>
      <c r="RUV105" s="219"/>
      <c r="RUW105" s="219"/>
      <c r="RUX105" s="219"/>
      <c r="RUY105" s="219"/>
      <c r="RUZ105" s="219"/>
      <c r="RVA105" s="219"/>
      <c r="RVB105" s="219"/>
      <c r="RVC105" s="219"/>
      <c r="RVD105" s="219"/>
      <c r="RVE105" s="219"/>
      <c r="RVF105" s="219"/>
      <c r="RVG105" s="219"/>
      <c r="RVH105" s="219"/>
      <c r="RVI105" s="219"/>
      <c r="RVJ105" s="219"/>
      <c r="RVK105" s="219"/>
      <c r="RVL105" s="219"/>
      <c r="RVM105" s="219"/>
      <c r="RVN105" s="219"/>
      <c r="RVO105" s="219"/>
      <c r="RVP105" s="219"/>
      <c r="RVQ105" s="219"/>
      <c r="RVR105" s="219"/>
      <c r="RVS105" s="219"/>
      <c r="RVT105" s="219"/>
      <c r="RVU105" s="219"/>
      <c r="RVV105" s="219"/>
      <c r="RVW105" s="219"/>
      <c r="RVX105" s="219"/>
      <c r="RVY105" s="219"/>
      <c r="RVZ105" s="219"/>
      <c r="RWA105" s="219"/>
      <c r="RWB105" s="219"/>
      <c r="RWC105" s="219"/>
      <c r="RWD105" s="219"/>
      <c r="RWE105" s="219"/>
      <c r="RWF105" s="219"/>
      <c r="RWG105" s="219"/>
      <c r="RWH105" s="219"/>
      <c r="RWI105" s="219"/>
      <c r="RWJ105" s="219"/>
      <c r="RWK105" s="219"/>
      <c r="RWL105" s="219"/>
      <c r="RWM105" s="219"/>
      <c r="RWN105" s="219"/>
      <c r="RWO105" s="219"/>
      <c r="RWP105" s="219"/>
      <c r="RWQ105" s="219"/>
      <c r="RWR105" s="219"/>
      <c r="RWS105" s="219"/>
      <c r="RWT105" s="219"/>
      <c r="RWU105" s="219"/>
      <c r="RWV105" s="219"/>
      <c r="RWW105" s="219"/>
      <c r="RWX105" s="219"/>
      <c r="RWY105" s="219"/>
      <c r="RWZ105" s="219"/>
      <c r="RXA105" s="219"/>
      <c r="RXB105" s="219"/>
      <c r="RXC105" s="219"/>
      <c r="RXD105" s="219"/>
      <c r="RXE105" s="219"/>
      <c r="RXF105" s="219"/>
      <c r="RXG105" s="219"/>
      <c r="RXH105" s="219"/>
      <c r="RXI105" s="219"/>
      <c r="RXJ105" s="219"/>
      <c r="RXK105" s="219"/>
      <c r="RXL105" s="219"/>
      <c r="RXM105" s="219"/>
      <c r="RXN105" s="219"/>
      <c r="RXO105" s="219"/>
      <c r="RXP105" s="219"/>
      <c r="RXQ105" s="219"/>
      <c r="RXR105" s="219"/>
      <c r="RXS105" s="219"/>
      <c r="RXT105" s="219"/>
      <c r="RXU105" s="219"/>
      <c r="RXV105" s="219"/>
      <c r="RXW105" s="219"/>
      <c r="RXX105" s="219"/>
      <c r="RXY105" s="219"/>
      <c r="RXZ105" s="219"/>
      <c r="RYA105" s="219"/>
      <c r="RYB105" s="219"/>
      <c r="RYC105" s="219"/>
      <c r="RYD105" s="219"/>
      <c r="RYE105" s="219"/>
      <c r="RYF105" s="219"/>
      <c r="RYG105" s="219"/>
      <c r="RYH105" s="219"/>
      <c r="RYI105" s="219"/>
      <c r="RYJ105" s="219"/>
      <c r="RYK105" s="219"/>
      <c r="RYL105" s="219"/>
      <c r="RYM105" s="219"/>
      <c r="RYN105" s="219"/>
      <c r="RYO105" s="219"/>
      <c r="RYP105" s="219"/>
      <c r="RYQ105" s="219"/>
      <c r="RYR105" s="219"/>
      <c r="RYS105" s="219"/>
      <c r="RYT105" s="219"/>
      <c r="RYU105" s="219"/>
      <c r="RYV105" s="219"/>
      <c r="RYW105" s="219"/>
      <c r="RYX105" s="219"/>
      <c r="RYY105" s="219"/>
      <c r="RYZ105" s="219"/>
      <c r="RZA105" s="219"/>
      <c r="RZB105" s="219"/>
      <c r="RZC105" s="219"/>
      <c r="RZD105" s="219"/>
      <c r="RZE105" s="219"/>
      <c r="RZF105" s="219"/>
      <c r="RZG105" s="219"/>
      <c r="RZH105" s="219"/>
      <c r="RZI105" s="219"/>
      <c r="RZJ105" s="219"/>
      <c r="RZK105" s="219"/>
      <c r="RZL105" s="219"/>
      <c r="RZM105" s="219"/>
      <c r="RZN105" s="219"/>
      <c r="RZO105" s="219"/>
      <c r="RZP105" s="219"/>
      <c r="RZQ105" s="219"/>
      <c r="RZR105" s="219"/>
      <c r="RZS105" s="219"/>
      <c r="RZT105" s="219"/>
      <c r="RZU105" s="219"/>
      <c r="RZV105" s="219"/>
      <c r="RZW105" s="219"/>
      <c r="RZX105" s="219"/>
      <c r="RZY105" s="219"/>
      <c r="RZZ105" s="219"/>
      <c r="SAA105" s="219"/>
      <c r="SAB105" s="219"/>
      <c r="SAC105" s="219"/>
      <c r="SAD105" s="219"/>
      <c r="SAE105" s="219"/>
      <c r="SAF105" s="219"/>
      <c r="SAG105" s="219"/>
      <c r="SAH105" s="219"/>
      <c r="SAI105" s="219"/>
      <c r="SAJ105" s="219"/>
      <c r="SAK105" s="219"/>
      <c r="SAL105" s="219"/>
      <c r="SAM105" s="219"/>
      <c r="SAN105" s="219"/>
      <c r="SAO105" s="219"/>
      <c r="SAP105" s="219"/>
      <c r="SAQ105" s="219"/>
      <c r="SAR105" s="219"/>
      <c r="SAS105" s="219"/>
      <c r="SAT105" s="219"/>
      <c r="SAU105" s="219"/>
      <c r="SAV105" s="219"/>
      <c r="SAW105" s="219"/>
      <c r="SAX105" s="219"/>
      <c r="SAY105" s="219"/>
      <c r="SAZ105" s="219"/>
      <c r="SBA105" s="219"/>
      <c r="SBB105" s="219"/>
      <c r="SBC105" s="219"/>
      <c r="SBD105" s="219"/>
      <c r="SBE105" s="219"/>
      <c r="SBF105" s="219"/>
      <c r="SBG105" s="219"/>
      <c r="SBH105" s="219"/>
      <c r="SBI105" s="219"/>
      <c r="SBJ105" s="219"/>
      <c r="SBK105" s="219"/>
      <c r="SBL105" s="219"/>
      <c r="SBM105" s="219"/>
      <c r="SBN105" s="219"/>
      <c r="SBO105" s="219"/>
      <c r="SBP105" s="219"/>
      <c r="SBQ105" s="219"/>
      <c r="SBR105" s="219"/>
      <c r="SBS105" s="219"/>
      <c r="SBT105" s="219"/>
      <c r="SBU105" s="219"/>
      <c r="SBV105" s="219"/>
      <c r="SBW105" s="219"/>
      <c r="SBX105" s="219"/>
      <c r="SBY105" s="219"/>
      <c r="SBZ105" s="219"/>
      <c r="SCA105" s="219"/>
      <c r="SCB105" s="219"/>
      <c r="SCC105" s="219"/>
      <c r="SCD105" s="219"/>
      <c r="SCE105" s="219"/>
      <c r="SCF105" s="219"/>
      <c r="SCG105" s="219"/>
      <c r="SCH105" s="219"/>
      <c r="SCI105" s="219"/>
      <c r="SCJ105" s="219"/>
      <c r="SCK105" s="219"/>
      <c r="SCL105" s="219"/>
      <c r="SCM105" s="219"/>
      <c r="SCN105" s="219"/>
      <c r="SCO105" s="219"/>
      <c r="SCP105" s="219"/>
      <c r="SCQ105" s="219"/>
      <c r="SCR105" s="219"/>
      <c r="SCS105" s="219"/>
      <c r="SCT105" s="219"/>
      <c r="SCU105" s="219"/>
      <c r="SCV105" s="219"/>
      <c r="SCW105" s="219"/>
      <c r="SCX105" s="219"/>
      <c r="SCY105" s="219"/>
      <c r="SCZ105" s="219"/>
      <c r="SDA105" s="219"/>
      <c r="SDB105" s="219"/>
      <c r="SDC105" s="219"/>
      <c r="SDD105" s="219"/>
      <c r="SDE105" s="219"/>
      <c r="SDF105" s="219"/>
      <c r="SDG105" s="219"/>
      <c r="SDH105" s="219"/>
      <c r="SDI105" s="219"/>
      <c r="SDJ105" s="219"/>
      <c r="SDK105" s="219"/>
      <c r="SDL105" s="219"/>
      <c r="SDM105" s="219"/>
      <c r="SDN105" s="219"/>
      <c r="SDO105" s="219"/>
      <c r="SDP105" s="219"/>
      <c r="SDQ105" s="219"/>
      <c r="SDR105" s="219"/>
      <c r="SDS105" s="219"/>
      <c r="SDT105" s="219"/>
      <c r="SDU105" s="219"/>
      <c r="SDV105" s="219"/>
      <c r="SDW105" s="219"/>
      <c r="SDX105" s="219"/>
      <c r="SDY105" s="219"/>
      <c r="SDZ105" s="219"/>
      <c r="SEA105" s="219"/>
      <c r="SEB105" s="219"/>
      <c r="SEC105" s="219"/>
      <c r="SED105" s="219"/>
      <c r="SEE105" s="219"/>
      <c r="SEF105" s="219"/>
      <c r="SEG105" s="219"/>
      <c r="SEH105" s="219"/>
      <c r="SEI105" s="219"/>
      <c r="SEJ105" s="219"/>
      <c r="SEK105" s="219"/>
      <c r="SEL105" s="219"/>
      <c r="SEM105" s="219"/>
      <c r="SEN105" s="219"/>
      <c r="SEO105" s="219"/>
      <c r="SEP105" s="219"/>
      <c r="SEQ105" s="219"/>
      <c r="SER105" s="219"/>
      <c r="SES105" s="219"/>
      <c r="SET105" s="219"/>
      <c r="SEU105" s="219"/>
      <c r="SEV105" s="219"/>
      <c r="SEW105" s="219"/>
      <c r="SEX105" s="219"/>
      <c r="SEY105" s="219"/>
      <c r="SEZ105" s="219"/>
      <c r="SFA105" s="219"/>
      <c r="SFB105" s="219"/>
      <c r="SFC105" s="219"/>
      <c r="SFD105" s="219"/>
      <c r="SFE105" s="219"/>
      <c r="SFF105" s="219"/>
      <c r="SFG105" s="219"/>
      <c r="SFH105" s="219"/>
      <c r="SFI105" s="219"/>
      <c r="SFJ105" s="219"/>
      <c r="SFK105" s="219"/>
      <c r="SFL105" s="219"/>
      <c r="SFM105" s="219"/>
      <c r="SFN105" s="219"/>
      <c r="SFO105" s="219"/>
      <c r="SFP105" s="219"/>
      <c r="SFQ105" s="219"/>
      <c r="SFR105" s="219"/>
      <c r="SFS105" s="219"/>
      <c r="SFT105" s="219"/>
      <c r="SFU105" s="219"/>
      <c r="SFV105" s="219"/>
      <c r="SFW105" s="219"/>
      <c r="SFX105" s="219"/>
      <c r="SFY105" s="219"/>
      <c r="SFZ105" s="219"/>
      <c r="SGA105" s="219"/>
      <c r="SGB105" s="219"/>
      <c r="SGC105" s="219"/>
      <c r="SGD105" s="219"/>
      <c r="SGE105" s="219"/>
      <c r="SGF105" s="219"/>
      <c r="SGG105" s="219"/>
      <c r="SGH105" s="219"/>
      <c r="SGI105" s="219"/>
      <c r="SGJ105" s="219"/>
      <c r="SGK105" s="219"/>
      <c r="SGL105" s="219"/>
      <c r="SGM105" s="219"/>
      <c r="SGN105" s="219"/>
      <c r="SGO105" s="219"/>
      <c r="SGP105" s="219"/>
      <c r="SGQ105" s="219"/>
      <c r="SGR105" s="219"/>
      <c r="SGS105" s="219"/>
      <c r="SGT105" s="219"/>
      <c r="SGU105" s="219"/>
      <c r="SGV105" s="219"/>
      <c r="SGW105" s="219"/>
      <c r="SGX105" s="219"/>
      <c r="SGY105" s="219"/>
      <c r="SGZ105" s="219"/>
      <c r="SHA105" s="219"/>
      <c r="SHB105" s="219"/>
      <c r="SHC105" s="219"/>
      <c r="SHD105" s="219"/>
      <c r="SHE105" s="219"/>
      <c r="SHF105" s="219"/>
      <c r="SHG105" s="219"/>
      <c r="SHH105" s="219"/>
      <c r="SHI105" s="219"/>
      <c r="SHJ105" s="219"/>
      <c r="SHK105" s="219"/>
      <c r="SHL105" s="219"/>
      <c r="SHM105" s="219"/>
      <c r="SHN105" s="219"/>
      <c r="SHO105" s="219"/>
      <c r="SHP105" s="219"/>
      <c r="SHQ105" s="219"/>
      <c r="SHR105" s="219"/>
      <c r="SHS105" s="219"/>
      <c r="SHT105" s="219"/>
      <c r="SHU105" s="219"/>
      <c r="SHV105" s="219"/>
      <c r="SHW105" s="219"/>
      <c r="SHX105" s="219"/>
      <c r="SHY105" s="219"/>
      <c r="SHZ105" s="219"/>
      <c r="SIA105" s="219"/>
      <c r="SIB105" s="219"/>
      <c r="SIC105" s="219"/>
      <c r="SID105" s="219"/>
      <c r="SIE105" s="219"/>
      <c r="SIF105" s="219"/>
      <c r="SIG105" s="219"/>
      <c r="SIH105" s="219"/>
      <c r="SII105" s="219"/>
      <c r="SIJ105" s="219"/>
      <c r="SIK105" s="219"/>
      <c r="SIL105" s="219"/>
      <c r="SIM105" s="219"/>
      <c r="SIN105" s="219"/>
      <c r="SIO105" s="219"/>
      <c r="SIP105" s="219"/>
      <c r="SIQ105" s="219"/>
      <c r="SIR105" s="219"/>
      <c r="SIS105" s="219"/>
      <c r="SIT105" s="219"/>
      <c r="SIU105" s="219"/>
      <c r="SIV105" s="219"/>
      <c r="SIW105" s="219"/>
      <c r="SIX105" s="219"/>
      <c r="SIY105" s="219"/>
      <c r="SIZ105" s="219"/>
      <c r="SJA105" s="219"/>
      <c r="SJB105" s="219"/>
      <c r="SJC105" s="219"/>
      <c r="SJD105" s="219"/>
      <c r="SJE105" s="219"/>
      <c r="SJF105" s="219"/>
      <c r="SJG105" s="219"/>
      <c r="SJH105" s="219"/>
      <c r="SJI105" s="219"/>
      <c r="SJJ105" s="219"/>
      <c r="SJK105" s="219"/>
      <c r="SJL105" s="219"/>
      <c r="SJM105" s="219"/>
      <c r="SJN105" s="219"/>
      <c r="SJO105" s="219"/>
      <c r="SJP105" s="219"/>
      <c r="SJQ105" s="219"/>
      <c r="SJR105" s="219"/>
      <c r="SJS105" s="219"/>
      <c r="SJT105" s="219"/>
      <c r="SJU105" s="219"/>
      <c r="SJV105" s="219"/>
      <c r="SJW105" s="219"/>
      <c r="SJX105" s="219"/>
      <c r="SJY105" s="219"/>
      <c r="SJZ105" s="219"/>
      <c r="SKA105" s="219"/>
      <c r="SKB105" s="219"/>
      <c r="SKC105" s="219"/>
      <c r="SKD105" s="219"/>
      <c r="SKE105" s="219"/>
      <c r="SKF105" s="219"/>
      <c r="SKG105" s="219"/>
      <c r="SKH105" s="219"/>
      <c r="SKI105" s="219"/>
      <c r="SKJ105" s="219"/>
      <c r="SKK105" s="219"/>
      <c r="SKL105" s="219"/>
      <c r="SKM105" s="219"/>
      <c r="SKN105" s="219"/>
      <c r="SKO105" s="219"/>
      <c r="SKP105" s="219"/>
      <c r="SKQ105" s="219"/>
      <c r="SKR105" s="219"/>
      <c r="SKS105" s="219"/>
      <c r="SKT105" s="219"/>
      <c r="SKU105" s="219"/>
      <c r="SKV105" s="219"/>
      <c r="SKW105" s="219"/>
      <c r="SKX105" s="219"/>
      <c r="SKY105" s="219"/>
      <c r="SKZ105" s="219"/>
      <c r="SLA105" s="219"/>
      <c r="SLB105" s="219"/>
      <c r="SLC105" s="219"/>
      <c r="SLD105" s="219"/>
      <c r="SLE105" s="219"/>
      <c r="SLF105" s="219"/>
      <c r="SLG105" s="219"/>
      <c r="SLH105" s="219"/>
      <c r="SLI105" s="219"/>
      <c r="SLJ105" s="219"/>
      <c r="SLK105" s="219"/>
      <c r="SLL105" s="219"/>
      <c r="SLM105" s="219"/>
      <c r="SLN105" s="219"/>
      <c r="SLO105" s="219"/>
      <c r="SLP105" s="219"/>
      <c r="SLQ105" s="219"/>
      <c r="SLR105" s="219"/>
      <c r="SLS105" s="219"/>
      <c r="SLT105" s="219"/>
      <c r="SLU105" s="219"/>
      <c r="SLV105" s="219"/>
      <c r="SLW105" s="219"/>
      <c r="SLX105" s="219"/>
      <c r="SLY105" s="219"/>
      <c r="SLZ105" s="219"/>
      <c r="SMA105" s="219"/>
      <c r="SMB105" s="219"/>
      <c r="SMC105" s="219"/>
      <c r="SMD105" s="219"/>
      <c r="SME105" s="219"/>
      <c r="SMF105" s="219"/>
      <c r="SMG105" s="219"/>
      <c r="SMH105" s="219"/>
      <c r="SMI105" s="219"/>
      <c r="SMJ105" s="219"/>
      <c r="SMK105" s="219"/>
      <c r="SML105" s="219"/>
      <c r="SMM105" s="219"/>
      <c r="SMN105" s="219"/>
      <c r="SMO105" s="219"/>
      <c r="SMP105" s="219"/>
      <c r="SMQ105" s="219"/>
      <c r="SMR105" s="219"/>
      <c r="SMS105" s="219"/>
      <c r="SMT105" s="219"/>
      <c r="SMU105" s="219"/>
      <c r="SMV105" s="219"/>
      <c r="SMW105" s="219"/>
      <c r="SMX105" s="219"/>
      <c r="SMY105" s="219"/>
      <c r="SMZ105" s="219"/>
      <c r="SNA105" s="219"/>
      <c r="SNB105" s="219"/>
      <c r="SNC105" s="219"/>
      <c r="SND105" s="219"/>
      <c r="SNE105" s="219"/>
      <c r="SNF105" s="219"/>
      <c r="SNG105" s="219"/>
      <c r="SNH105" s="219"/>
      <c r="SNI105" s="219"/>
      <c r="SNJ105" s="219"/>
      <c r="SNK105" s="219"/>
      <c r="SNL105" s="219"/>
      <c r="SNM105" s="219"/>
      <c r="SNN105" s="219"/>
      <c r="SNO105" s="219"/>
      <c r="SNP105" s="219"/>
      <c r="SNQ105" s="219"/>
      <c r="SNR105" s="219"/>
      <c r="SNS105" s="219"/>
      <c r="SNT105" s="219"/>
      <c r="SNU105" s="219"/>
      <c r="SNV105" s="219"/>
      <c r="SNW105" s="219"/>
      <c r="SNX105" s="219"/>
      <c r="SNY105" s="219"/>
      <c r="SNZ105" s="219"/>
      <c r="SOA105" s="219"/>
      <c r="SOB105" s="219"/>
      <c r="SOC105" s="219"/>
      <c r="SOD105" s="219"/>
      <c r="SOE105" s="219"/>
      <c r="SOF105" s="219"/>
      <c r="SOG105" s="219"/>
      <c r="SOH105" s="219"/>
      <c r="SOI105" s="219"/>
      <c r="SOJ105" s="219"/>
      <c r="SOK105" s="219"/>
      <c r="SOL105" s="219"/>
      <c r="SOM105" s="219"/>
      <c r="SON105" s="219"/>
      <c r="SOO105" s="219"/>
      <c r="SOP105" s="219"/>
      <c r="SOQ105" s="219"/>
      <c r="SOR105" s="219"/>
      <c r="SOS105" s="219"/>
      <c r="SOT105" s="219"/>
      <c r="SOU105" s="219"/>
      <c r="SOV105" s="219"/>
      <c r="SOW105" s="219"/>
      <c r="SOX105" s="219"/>
      <c r="SOY105" s="219"/>
      <c r="SOZ105" s="219"/>
      <c r="SPA105" s="219"/>
      <c r="SPB105" s="219"/>
      <c r="SPC105" s="219"/>
      <c r="SPD105" s="219"/>
      <c r="SPE105" s="219"/>
      <c r="SPF105" s="219"/>
      <c r="SPG105" s="219"/>
      <c r="SPH105" s="219"/>
      <c r="SPI105" s="219"/>
      <c r="SPJ105" s="219"/>
      <c r="SPK105" s="219"/>
      <c r="SPL105" s="219"/>
      <c r="SPM105" s="219"/>
      <c r="SPN105" s="219"/>
      <c r="SPO105" s="219"/>
      <c r="SPP105" s="219"/>
      <c r="SPQ105" s="219"/>
      <c r="SPR105" s="219"/>
      <c r="SPS105" s="219"/>
      <c r="SPT105" s="219"/>
      <c r="SPU105" s="219"/>
      <c r="SPV105" s="219"/>
      <c r="SPW105" s="219"/>
      <c r="SPX105" s="219"/>
      <c r="SPY105" s="219"/>
      <c r="SPZ105" s="219"/>
      <c r="SQA105" s="219"/>
      <c r="SQB105" s="219"/>
      <c r="SQC105" s="219"/>
      <c r="SQD105" s="219"/>
      <c r="SQE105" s="219"/>
      <c r="SQF105" s="219"/>
      <c r="SQG105" s="219"/>
      <c r="SQH105" s="219"/>
      <c r="SQI105" s="219"/>
      <c r="SQJ105" s="219"/>
      <c r="SQK105" s="219"/>
      <c r="SQL105" s="219"/>
      <c r="SQM105" s="219"/>
      <c r="SQN105" s="219"/>
      <c r="SQO105" s="219"/>
      <c r="SQP105" s="219"/>
      <c r="SQQ105" s="219"/>
      <c r="SQR105" s="219"/>
      <c r="SQS105" s="219"/>
      <c r="SQT105" s="219"/>
      <c r="SQU105" s="219"/>
      <c r="SQV105" s="219"/>
      <c r="SQW105" s="219"/>
      <c r="SQX105" s="219"/>
      <c r="SQY105" s="219"/>
      <c r="SQZ105" s="219"/>
      <c r="SRA105" s="219"/>
      <c r="SRB105" s="219"/>
      <c r="SRC105" s="219"/>
      <c r="SRD105" s="219"/>
      <c r="SRE105" s="219"/>
      <c r="SRF105" s="219"/>
      <c r="SRG105" s="219"/>
      <c r="SRH105" s="219"/>
      <c r="SRI105" s="219"/>
      <c r="SRJ105" s="219"/>
      <c r="SRK105" s="219"/>
      <c r="SRL105" s="219"/>
      <c r="SRM105" s="219"/>
      <c r="SRN105" s="219"/>
      <c r="SRO105" s="219"/>
      <c r="SRP105" s="219"/>
      <c r="SRQ105" s="219"/>
      <c r="SRR105" s="219"/>
      <c r="SRS105" s="219"/>
      <c r="SRT105" s="219"/>
      <c r="SRU105" s="219"/>
      <c r="SRV105" s="219"/>
      <c r="SRW105" s="219"/>
      <c r="SRX105" s="219"/>
      <c r="SRY105" s="219"/>
      <c r="SRZ105" s="219"/>
      <c r="SSA105" s="219"/>
      <c r="SSB105" s="219"/>
      <c r="SSC105" s="219"/>
      <c r="SSD105" s="219"/>
      <c r="SSE105" s="219"/>
      <c r="SSF105" s="219"/>
      <c r="SSG105" s="219"/>
      <c r="SSH105" s="219"/>
      <c r="SSI105" s="219"/>
      <c r="SSJ105" s="219"/>
      <c r="SSK105" s="219"/>
      <c r="SSL105" s="219"/>
      <c r="SSM105" s="219"/>
      <c r="SSN105" s="219"/>
      <c r="SSO105" s="219"/>
      <c r="SSP105" s="219"/>
      <c r="SSQ105" s="219"/>
      <c r="SSR105" s="219"/>
      <c r="SSS105" s="219"/>
      <c r="SST105" s="219"/>
      <c r="SSU105" s="219"/>
      <c r="SSV105" s="219"/>
      <c r="SSW105" s="219"/>
      <c r="SSX105" s="219"/>
      <c r="SSY105" s="219"/>
      <c r="SSZ105" s="219"/>
      <c r="STA105" s="219"/>
      <c r="STB105" s="219"/>
      <c r="STC105" s="219"/>
      <c r="STD105" s="219"/>
      <c r="STE105" s="219"/>
      <c r="STF105" s="219"/>
      <c r="STG105" s="219"/>
      <c r="STH105" s="219"/>
      <c r="STI105" s="219"/>
      <c r="STJ105" s="219"/>
      <c r="STK105" s="219"/>
      <c r="STL105" s="219"/>
      <c r="STM105" s="219"/>
      <c r="STN105" s="219"/>
      <c r="STO105" s="219"/>
      <c r="STP105" s="219"/>
      <c r="STQ105" s="219"/>
      <c r="STR105" s="219"/>
      <c r="STS105" s="219"/>
      <c r="STT105" s="219"/>
      <c r="STU105" s="219"/>
      <c r="STV105" s="219"/>
      <c r="STW105" s="219"/>
      <c r="STX105" s="219"/>
      <c r="STY105" s="219"/>
      <c r="STZ105" s="219"/>
      <c r="SUA105" s="219"/>
      <c r="SUB105" s="219"/>
      <c r="SUC105" s="219"/>
      <c r="SUD105" s="219"/>
      <c r="SUE105" s="219"/>
      <c r="SUF105" s="219"/>
      <c r="SUG105" s="219"/>
      <c r="SUH105" s="219"/>
      <c r="SUI105" s="219"/>
      <c r="SUJ105" s="219"/>
      <c r="SUK105" s="219"/>
      <c r="SUL105" s="219"/>
      <c r="SUM105" s="219"/>
      <c r="SUN105" s="219"/>
      <c r="SUO105" s="219"/>
      <c r="SUP105" s="219"/>
      <c r="SUQ105" s="219"/>
      <c r="SUR105" s="219"/>
      <c r="SUS105" s="219"/>
      <c r="SUT105" s="219"/>
      <c r="SUU105" s="219"/>
      <c r="SUV105" s="219"/>
      <c r="SUW105" s="219"/>
      <c r="SUX105" s="219"/>
      <c r="SUY105" s="219"/>
      <c r="SUZ105" s="219"/>
      <c r="SVA105" s="219"/>
      <c r="SVB105" s="219"/>
      <c r="SVC105" s="219"/>
      <c r="SVD105" s="219"/>
      <c r="SVE105" s="219"/>
      <c r="SVF105" s="219"/>
      <c r="SVG105" s="219"/>
      <c r="SVH105" s="219"/>
      <c r="SVI105" s="219"/>
      <c r="SVJ105" s="219"/>
      <c r="SVK105" s="219"/>
      <c r="SVL105" s="219"/>
      <c r="SVM105" s="219"/>
      <c r="SVN105" s="219"/>
      <c r="SVO105" s="219"/>
      <c r="SVP105" s="219"/>
      <c r="SVQ105" s="219"/>
      <c r="SVR105" s="219"/>
      <c r="SVS105" s="219"/>
      <c r="SVT105" s="219"/>
      <c r="SVU105" s="219"/>
      <c r="SVV105" s="219"/>
      <c r="SVW105" s="219"/>
      <c r="SVX105" s="219"/>
      <c r="SVY105" s="219"/>
      <c r="SVZ105" s="219"/>
      <c r="SWA105" s="219"/>
      <c r="SWB105" s="219"/>
      <c r="SWC105" s="219"/>
      <c r="SWD105" s="219"/>
      <c r="SWE105" s="219"/>
      <c r="SWF105" s="219"/>
      <c r="SWG105" s="219"/>
      <c r="SWH105" s="219"/>
      <c r="SWI105" s="219"/>
      <c r="SWJ105" s="219"/>
      <c r="SWK105" s="219"/>
      <c r="SWL105" s="219"/>
      <c r="SWM105" s="219"/>
      <c r="SWN105" s="219"/>
      <c r="SWO105" s="219"/>
      <c r="SWP105" s="219"/>
      <c r="SWQ105" s="219"/>
      <c r="SWR105" s="219"/>
      <c r="SWS105" s="219"/>
      <c r="SWT105" s="219"/>
      <c r="SWU105" s="219"/>
      <c r="SWV105" s="219"/>
      <c r="SWW105" s="219"/>
      <c r="SWX105" s="219"/>
      <c r="SWY105" s="219"/>
      <c r="SWZ105" s="219"/>
      <c r="SXA105" s="219"/>
      <c r="SXB105" s="219"/>
      <c r="SXC105" s="219"/>
      <c r="SXD105" s="219"/>
      <c r="SXE105" s="219"/>
      <c r="SXF105" s="219"/>
      <c r="SXG105" s="219"/>
      <c r="SXH105" s="219"/>
      <c r="SXI105" s="219"/>
      <c r="SXJ105" s="219"/>
      <c r="SXK105" s="219"/>
      <c r="SXL105" s="219"/>
      <c r="SXM105" s="219"/>
      <c r="SXN105" s="219"/>
      <c r="SXO105" s="219"/>
      <c r="SXP105" s="219"/>
      <c r="SXQ105" s="219"/>
      <c r="SXR105" s="219"/>
      <c r="SXS105" s="219"/>
      <c r="SXT105" s="219"/>
      <c r="SXU105" s="219"/>
      <c r="SXV105" s="219"/>
      <c r="SXW105" s="219"/>
      <c r="SXX105" s="219"/>
      <c r="SXY105" s="219"/>
      <c r="SXZ105" s="219"/>
      <c r="SYA105" s="219"/>
      <c r="SYB105" s="219"/>
      <c r="SYC105" s="219"/>
      <c r="SYD105" s="219"/>
      <c r="SYE105" s="219"/>
      <c r="SYF105" s="219"/>
      <c r="SYG105" s="219"/>
      <c r="SYH105" s="219"/>
      <c r="SYI105" s="219"/>
      <c r="SYJ105" s="219"/>
      <c r="SYK105" s="219"/>
      <c r="SYL105" s="219"/>
      <c r="SYM105" s="219"/>
      <c r="SYN105" s="219"/>
      <c r="SYO105" s="219"/>
      <c r="SYP105" s="219"/>
      <c r="SYQ105" s="219"/>
      <c r="SYR105" s="219"/>
      <c r="SYS105" s="219"/>
      <c r="SYT105" s="219"/>
      <c r="SYU105" s="219"/>
      <c r="SYV105" s="219"/>
      <c r="SYW105" s="219"/>
      <c r="SYX105" s="219"/>
      <c r="SYY105" s="219"/>
      <c r="SYZ105" s="219"/>
      <c r="SZA105" s="219"/>
      <c r="SZB105" s="219"/>
      <c r="SZC105" s="219"/>
      <c r="SZD105" s="219"/>
      <c r="SZE105" s="219"/>
      <c r="SZF105" s="219"/>
      <c r="SZG105" s="219"/>
      <c r="SZH105" s="219"/>
      <c r="SZI105" s="219"/>
      <c r="SZJ105" s="219"/>
      <c r="SZK105" s="219"/>
      <c r="SZL105" s="219"/>
      <c r="SZM105" s="219"/>
      <c r="SZN105" s="219"/>
      <c r="SZO105" s="219"/>
      <c r="SZP105" s="219"/>
      <c r="SZQ105" s="219"/>
      <c r="SZR105" s="219"/>
      <c r="SZS105" s="219"/>
      <c r="SZT105" s="219"/>
      <c r="SZU105" s="219"/>
      <c r="SZV105" s="219"/>
      <c r="SZW105" s="219"/>
      <c r="SZX105" s="219"/>
      <c r="SZY105" s="219"/>
      <c r="SZZ105" s="219"/>
      <c r="TAA105" s="219"/>
      <c r="TAB105" s="219"/>
      <c r="TAC105" s="219"/>
      <c r="TAD105" s="219"/>
      <c r="TAE105" s="219"/>
      <c r="TAF105" s="219"/>
      <c r="TAG105" s="219"/>
      <c r="TAH105" s="219"/>
      <c r="TAI105" s="219"/>
      <c r="TAJ105" s="219"/>
      <c r="TAK105" s="219"/>
      <c r="TAL105" s="219"/>
      <c r="TAM105" s="219"/>
      <c r="TAN105" s="219"/>
      <c r="TAO105" s="219"/>
      <c r="TAP105" s="219"/>
      <c r="TAQ105" s="219"/>
      <c r="TAR105" s="219"/>
      <c r="TAS105" s="219"/>
      <c r="TAT105" s="219"/>
      <c r="TAU105" s="219"/>
      <c r="TAV105" s="219"/>
      <c r="TAW105" s="219"/>
      <c r="TAX105" s="219"/>
      <c r="TAY105" s="219"/>
      <c r="TAZ105" s="219"/>
      <c r="TBA105" s="219"/>
      <c r="TBB105" s="219"/>
      <c r="TBC105" s="219"/>
      <c r="TBD105" s="219"/>
      <c r="TBE105" s="219"/>
      <c r="TBF105" s="219"/>
      <c r="TBG105" s="219"/>
      <c r="TBH105" s="219"/>
      <c r="TBI105" s="219"/>
      <c r="TBJ105" s="219"/>
      <c r="TBK105" s="219"/>
      <c r="TBL105" s="219"/>
      <c r="TBM105" s="219"/>
      <c r="TBN105" s="219"/>
      <c r="TBO105" s="219"/>
      <c r="TBP105" s="219"/>
      <c r="TBQ105" s="219"/>
      <c r="TBR105" s="219"/>
      <c r="TBS105" s="219"/>
      <c r="TBT105" s="219"/>
      <c r="TBU105" s="219"/>
      <c r="TBV105" s="219"/>
      <c r="TBW105" s="219"/>
      <c r="TBX105" s="219"/>
      <c r="TBY105" s="219"/>
      <c r="TBZ105" s="219"/>
      <c r="TCA105" s="219"/>
      <c r="TCB105" s="219"/>
      <c r="TCC105" s="219"/>
      <c r="TCD105" s="219"/>
      <c r="TCE105" s="219"/>
      <c r="TCF105" s="219"/>
      <c r="TCG105" s="219"/>
      <c r="TCH105" s="219"/>
      <c r="TCI105" s="219"/>
      <c r="TCJ105" s="219"/>
      <c r="TCK105" s="219"/>
      <c r="TCL105" s="219"/>
      <c r="TCM105" s="219"/>
      <c r="TCN105" s="219"/>
      <c r="TCO105" s="219"/>
      <c r="TCP105" s="219"/>
      <c r="TCQ105" s="219"/>
      <c r="TCR105" s="219"/>
      <c r="TCS105" s="219"/>
      <c r="TCT105" s="219"/>
      <c r="TCU105" s="219"/>
      <c r="TCV105" s="219"/>
      <c r="TCW105" s="219"/>
      <c r="TCX105" s="219"/>
      <c r="TCY105" s="219"/>
      <c r="TCZ105" s="219"/>
      <c r="TDA105" s="219"/>
      <c r="TDB105" s="219"/>
      <c r="TDC105" s="219"/>
      <c r="TDD105" s="219"/>
      <c r="TDE105" s="219"/>
      <c r="TDF105" s="219"/>
      <c r="TDG105" s="219"/>
      <c r="TDH105" s="219"/>
      <c r="TDI105" s="219"/>
      <c r="TDJ105" s="219"/>
      <c r="TDK105" s="219"/>
      <c r="TDL105" s="219"/>
      <c r="TDM105" s="219"/>
      <c r="TDN105" s="219"/>
      <c r="TDO105" s="219"/>
      <c r="TDP105" s="219"/>
      <c r="TDQ105" s="219"/>
      <c r="TDR105" s="219"/>
      <c r="TDS105" s="219"/>
      <c r="TDT105" s="219"/>
      <c r="TDU105" s="219"/>
      <c r="TDV105" s="219"/>
      <c r="TDW105" s="219"/>
      <c r="TDX105" s="219"/>
      <c r="TDY105" s="219"/>
      <c r="TDZ105" s="219"/>
      <c r="TEA105" s="219"/>
      <c r="TEB105" s="219"/>
      <c r="TEC105" s="219"/>
      <c r="TED105" s="219"/>
      <c r="TEE105" s="219"/>
      <c r="TEF105" s="219"/>
      <c r="TEG105" s="219"/>
      <c r="TEH105" s="219"/>
      <c r="TEI105" s="219"/>
      <c r="TEJ105" s="219"/>
      <c r="TEK105" s="219"/>
      <c r="TEL105" s="219"/>
      <c r="TEM105" s="219"/>
      <c r="TEN105" s="219"/>
      <c r="TEO105" s="219"/>
      <c r="TEP105" s="219"/>
      <c r="TEQ105" s="219"/>
      <c r="TER105" s="219"/>
      <c r="TES105" s="219"/>
      <c r="TET105" s="219"/>
      <c r="TEU105" s="219"/>
      <c r="TEV105" s="219"/>
      <c r="TEW105" s="219"/>
      <c r="TEX105" s="219"/>
      <c r="TEY105" s="219"/>
      <c r="TEZ105" s="219"/>
      <c r="TFA105" s="219"/>
      <c r="TFB105" s="219"/>
      <c r="TFC105" s="219"/>
      <c r="TFD105" s="219"/>
      <c r="TFE105" s="219"/>
      <c r="TFF105" s="219"/>
      <c r="TFG105" s="219"/>
      <c r="TFH105" s="219"/>
      <c r="TFI105" s="219"/>
      <c r="TFJ105" s="219"/>
      <c r="TFK105" s="219"/>
      <c r="TFL105" s="219"/>
      <c r="TFM105" s="219"/>
      <c r="TFN105" s="219"/>
      <c r="TFO105" s="219"/>
      <c r="TFP105" s="219"/>
      <c r="TFQ105" s="219"/>
      <c r="TFR105" s="219"/>
      <c r="TFS105" s="219"/>
      <c r="TFT105" s="219"/>
      <c r="TFU105" s="219"/>
      <c r="TFV105" s="219"/>
      <c r="TFW105" s="219"/>
      <c r="TFX105" s="219"/>
      <c r="TFY105" s="219"/>
      <c r="TFZ105" s="219"/>
      <c r="TGA105" s="219"/>
      <c r="TGB105" s="219"/>
      <c r="TGC105" s="219"/>
      <c r="TGD105" s="219"/>
      <c r="TGE105" s="219"/>
      <c r="TGF105" s="219"/>
      <c r="TGG105" s="219"/>
      <c r="TGH105" s="219"/>
      <c r="TGI105" s="219"/>
      <c r="TGJ105" s="219"/>
      <c r="TGK105" s="219"/>
      <c r="TGL105" s="219"/>
      <c r="TGM105" s="219"/>
      <c r="TGN105" s="219"/>
      <c r="TGO105" s="219"/>
      <c r="TGP105" s="219"/>
      <c r="TGQ105" s="219"/>
      <c r="TGR105" s="219"/>
      <c r="TGS105" s="219"/>
      <c r="TGT105" s="219"/>
      <c r="TGU105" s="219"/>
      <c r="TGV105" s="219"/>
      <c r="TGW105" s="219"/>
      <c r="TGX105" s="219"/>
      <c r="TGY105" s="219"/>
      <c r="TGZ105" s="219"/>
      <c r="THA105" s="219"/>
      <c r="THB105" s="219"/>
      <c r="THC105" s="219"/>
      <c r="THD105" s="219"/>
      <c r="THE105" s="219"/>
      <c r="THF105" s="219"/>
      <c r="THG105" s="219"/>
      <c r="THH105" s="219"/>
      <c r="THI105" s="219"/>
      <c r="THJ105" s="219"/>
      <c r="THK105" s="219"/>
      <c r="THL105" s="219"/>
      <c r="THM105" s="219"/>
      <c r="THN105" s="219"/>
      <c r="THO105" s="219"/>
      <c r="THP105" s="219"/>
      <c r="THQ105" s="219"/>
      <c r="THR105" s="219"/>
      <c r="THS105" s="219"/>
      <c r="THT105" s="219"/>
      <c r="THU105" s="219"/>
      <c r="THV105" s="219"/>
      <c r="THW105" s="219"/>
      <c r="THX105" s="219"/>
      <c r="THY105" s="219"/>
      <c r="THZ105" s="219"/>
      <c r="TIA105" s="219"/>
      <c r="TIB105" s="219"/>
      <c r="TIC105" s="219"/>
      <c r="TID105" s="219"/>
      <c r="TIE105" s="219"/>
      <c r="TIF105" s="219"/>
      <c r="TIG105" s="219"/>
      <c r="TIH105" s="219"/>
      <c r="TII105" s="219"/>
      <c r="TIJ105" s="219"/>
      <c r="TIK105" s="219"/>
      <c r="TIL105" s="219"/>
      <c r="TIM105" s="219"/>
      <c r="TIN105" s="219"/>
      <c r="TIO105" s="219"/>
      <c r="TIP105" s="219"/>
      <c r="TIQ105" s="219"/>
      <c r="TIR105" s="219"/>
      <c r="TIS105" s="219"/>
      <c r="TIT105" s="219"/>
      <c r="TIU105" s="219"/>
      <c r="TIV105" s="219"/>
      <c r="TIW105" s="219"/>
      <c r="TIX105" s="219"/>
      <c r="TIY105" s="219"/>
      <c r="TIZ105" s="219"/>
      <c r="TJA105" s="219"/>
      <c r="TJB105" s="219"/>
      <c r="TJC105" s="219"/>
      <c r="TJD105" s="219"/>
      <c r="TJE105" s="219"/>
      <c r="TJF105" s="219"/>
      <c r="TJG105" s="219"/>
      <c r="TJH105" s="219"/>
      <c r="TJI105" s="219"/>
      <c r="TJJ105" s="219"/>
      <c r="TJK105" s="219"/>
      <c r="TJL105" s="219"/>
      <c r="TJM105" s="219"/>
      <c r="TJN105" s="219"/>
      <c r="TJO105" s="219"/>
      <c r="TJP105" s="219"/>
      <c r="TJQ105" s="219"/>
      <c r="TJR105" s="219"/>
      <c r="TJS105" s="219"/>
      <c r="TJT105" s="219"/>
      <c r="TJU105" s="219"/>
      <c r="TJV105" s="219"/>
      <c r="TJW105" s="219"/>
      <c r="TJX105" s="219"/>
      <c r="TJY105" s="219"/>
      <c r="TJZ105" s="219"/>
      <c r="TKA105" s="219"/>
      <c r="TKB105" s="219"/>
      <c r="TKC105" s="219"/>
      <c r="TKD105" s="219"/>
      <c r="TKE105" s="219"/>
      <c r="TKF105" s="219"/>
      <c r="TKG105" s="219"/>
      <c r="TKH105" s="219"/>
      <c r="TKI105" s="219"/>
      <c r="TKJ105" s="219"/>
      <c r="TKK105" s="219"/>
      <c r="TKL105" s="219"/>
      <c r="TKM105" s="219"/>
      <c r="TKN105" s="219"/>
      <c r="TKO105" s="219"/>
      <c r="TKP105" s="219"/>
      <c r="TKQ105" s="219"/>
      <c r="TKR105" s="219"/>
      <c r="TKS105" s="219"/>
      <c r="TKT105" s="219"/>
      <c r="TKU105" s="219"/>
      <c r="TKV105" s="219"/>
      <c r="TKW105" s="219"/>
      <c r="TKX105" s="219"/>
      <c r="TKY105" s="219"/>
      <c r="TKZ105" s="219"/>
      <c r="TLA105" s="219"/>
      <c r="TLB105" s="219"/>
      <c r="TLC105" s="219"/>
      <c r="TLD105" s="219"/>
      <c r="TLE105" s="219"/>
      <c r="TLF105" s="219"/>
      <c r="TLG105" s="219"/>
      <c r="TLH105" s="219"/>
      <c r="TLI105" s="219"/>
      <c r="TLJ105" s="219"/>
      <c r="TLK105" s="219"/>
      <c r="TLL105" s="219"/>
      <c r="TLM105" s="219"/>
      <c r="TLN105" s="219"/>
      <c r="TLO105" s="219"/>
      <c r="TLP105" s="219"/>
      <c r="TLQ105" s="219"/>
      <c r="TLR105" s="219"/>
      <c r="TLS105" s="219"/>
      <c r="TLT105" s="219"/>
      <c r="TLU105" s="219"/>
      <c r="TLV105" s="219"/>
      <c r="TLW105" s="219"/>
      <c r="TLX105" s="219"/>
      <c r="TLY105" s="219"/>
      <c r="TLZ105" s="219"/>
      <c r="TMA105" s="219"/>
      <c r="TMB105" s="219"/>
      <c r="TMC105" s="219"/>
      <c r="TMD105" s="219"/>
      <c r="TME105" s="219"/>
      <c r="TMF105" s="219"/>
      <c r="TMG105" s="219"/>
      <c r="TMH105" s="219"/>
      <c r="TMI105" s="219"/>
      <c r="TMJ105" s="219"/>
      <c r="TMK105" s="219"/>
      <c r="TML105" s="219"/>
      <c r="TMM105" s="219"/>
      <c r="TMN105" s="219"/>
      <c r="TMO105" s="219"/>
      <c r="TMP105" s="219"/>
      <c r="TMQ105" s="219"/>
      <c r="TMR105" s="219"/>
      <c r="TMS105" s="219"/>
      <c r="TMT105" s="219"/>
      <c r="TMU105" s="219"/>
      <c r="TMV105" s="219"/>
      <c r="TMW105" s="219"/>
      <c r="TMX105" s="219"/>
      <c r="TMY105" s="219"/>
      <c r="TMZ105" s="219"/>
      <c r="TNA105" s="219"/>
      <c r="TNB105" s="219"/>
      <c r="TNC105" s="219"/>
      <c r="TND105" s="219"/>
      <c r="TNE105" s="219"/>
      <c r="TNF105" s="219"/>
      <c r="TNG105" s="219"/>
      <c r="TNH105" s="219"/>
      <c r="TNI105" s="219"/>
      <c r="TNJ105" s="219"/>
      <c r="TNK105" s="219"/>
      <c r="TNL105" s="219"/>
      <c r="TNM105" s="219"/>
      <c r="TNN105" s="219"/>
      <c r="TNO105" s="219"/>
      <c r="TNP105" s="219"/>
      <c r="TNQ105" s="219"/>
      <c r="TNR105" s="219"/>
      <c r="TNS105" s="219"/>
      <c r="TNT105" s="219"/>
      <c r="TNU105" s="219"/>
      <c r="TNV105" s="219"/>
      <c r="TNW105" s="219"/>
      <c r="TNX105" s="219"/>
      <c r="TNY105" s="219"/>
      <c r="TNZ105" s="219"/>
      <c r="TOA105" s="219"/>
      <c r="TOB105" s="219"/>
      <c r="TOC105" s="219"/>
      <c r="TOD105" s="219"/>
      <c r="TOE105" s="219"/>
      <c r="TOF105" s="219"/>
      <c r="TOG105" s="219"/>
      <c r="TOH105" s="219"/>
      <c r="TOI105" s="219"/>
      <c r="TOJ105" s="219"/>
      <c r="TOK105" s="219"/>
      <c r="TOL105" s="219"/>
      <c r="TOM105" s="219"/>
      <c r="TON105" s="219"/>
      <c r="TOO105" s="219"/>
      <c r="TOP105" s="219"/>
      <c r="TOQ105" s="219"/>
      <c r="TOR105" s="219"/>
      <c r="TOS105" s="219"/>
      <c r="TOT105" s="219"/>
      <c r="TOU105" s="219"/>
      <c r="TOV105" s="219"/>
      <c r="TOW105" s="219"/>
      <c r="TOX105" s="219"/>
      <c r="TOY105" s="219"/>
      <c r="TOZ105" s="219"/>
      <c r="TPA105" s="219"/>
      <c r="TPB105" s="219"/>
      <c r="TPC105" s="219"/>
      <c r="TPD105" s="219"/>
      <c r="TPE105" s="219"/>
      <c r="TPF105" s="219"/>
      <c r="TPG105" s="219"/>
      <c r="TPH105" s="219"/>
      <c r="TPI105" s="219"/>
      <c r="TPJ105" s="219"/>
      <c r="TPK105" s="219"/>
      <c r="TPL105" s="219"/>
      <c r="TPM105" s="219"/>
      <c r="TPN105" s="219"/>
      <c r="TPO105" s="219"/>
      <c r="TPP105" s="219"/>
      <c r="TPQ105" s="219"/>
      <c r="TPR105" s="219"/>
      <c r="TPS105" s="219"/>
      <c r="TPT105" s="219"/>
      <c r="TPU105" s="219"/>
      <c r="TPV105" s="219"/>
      <c r="TPW105" s="219"/>
      <c r="TPX105" s="219"/>
      <c r="TPY105" s="219"/>
      <c r="TPZ105" s="219"/>
      <c r="TQA105" s="219"/>
      <c r="TQB105" s="219"/>
      <c r="TQC105" s="219"/>
      <c r="TQD105" s="219"/>
      <c r="TQE105" s="219"/>
      <c r="TQF105" s="219"/>
      <c r="TQG105" s="219"/>
      <c r="TQH105" s="219"/>
      <c r="TQI105" s="219"/>
      <c r="TQJ105" s="219"/>
      <c r="TQK105" s="219"/>
      <c r="TQL105" s="219"/>
      <c r="TQM105" s="219"/>
      <c r="TQN105" s="219"/>
      <c r="TQO105" s="219"/>
      <c r="TQP105" s="219"/>
      <c r="TQQ105" s="219"/>
      <c r="TQR105" s="219"/>
      <c r="TQS105" s="219"/>
      <c r="TQT105" s="219"/>
      <c r="TQU105" s="219"/>
      <c r="TQV105" s="219"/>
      <c r="TQW105" s="219"/>
      <c r="TQX105" s="219"/>
      <c r="TQY105" s="219"/>
      <c r="TQZ105" s="219"/>
      <c r="TRA105" s="219"/>
      <c r="TRB105" s="219"/>
      <c r="TRC105" s="219"/>
      <c r="TRD105" s="219"/>
      <c r="TRE105" s="219"/>
      <c r="TRF105" s="219"/>
      <c r="TRG105" s="219"/>
      <c r="TRH105" s="219"/>
      <c r="TRI105" s="219"/>
      <c r="TRJ105" s="219"/>
      <c r="TRK105" s="219"/>
      <c r="TRL105" s="219"/>
      <c r="TRM105" s="219"/>
      <c r="TRN105" s="219"/>
      <c r="TRO105" s="219"/>
      <c r="TRP105" s="219"/>
      <c r="TRQ105" s="219"/>
      <c r="TRR105" s="219"/>
      <c r="TRS105" s="219"/>
      <c r="TRT105" s="219"/>
      <c r="TRU105" s="219"/>
      <c r="TRV105" s="219"/>
      <c r="TRW105" s="219"/>
      <c r="TRX105" s="219"/>
      <c r="TRY105" s="219"/>
      <c r="TRZ105" s="219"/>
      <c r="TSA105" s="219"/>
      <c r="TSB105" s="219"/>
      <c r="TSC105" s="219"/>
      <c r="TSD105" s="219"/>
      <c r="TSE105" s="219"/>
      <c r="TSF105" s="219"/>
      <c r="TSG105" s="219"/>
      <c r="TSH105" s="219"/>
      <c r="TSI105" s="219"/>
      <c r="TSJ105" s="219"/>
      <c r="TSK105" s="219"/>
      <c r="TSL105" s="219"/>
      <c r="TSM105" s="219"/>
      <c r="TSN105" s="219"/>
      <c r="TSO105" s="219"/>
      <c r="TSP105" s="219"/>
      <c r="TSQ105" s="219"/>
      <c r="TSR105" s="219"/>
      <c r="TSS105" s="219"/>
      <c r="TST105" s="219"/>
      <c r="TSU105" s="219"/>
      <c r="TSV105" s="219"/>
      <c r="TSW105" s="219"/>
      <c r="TSX105" s="219"/>
      <c r="TSY105" s="219"/>
      <c r="TSZ105" s="219"/>
      <c r="TTA105" s="219"/>
      <c r="TTB105" s="219"/>
      <c r="TTC105" s="219"/>
      <c r="TTD105" s="219"/>
      <c r="TTE105" s="219"/>
      <c r="TTF105" s="219"/>
      <c r="TTG105" s="219"/>
      <c r="TTH105" s="219"/>
      <c r="TTI105" s="219"/>
      <c r="TTJ105" s="219"/>
      <c r="TTK105" s="219"/>
      <c r="TTL105" s="219"/>
      <c r="TTM105" s="219"/>
      <c r="TTN105" s="219"/>
      <c r="TTO105" s="219"/>
      <c r="TTP105" s="219"/>
      <c r="TTQ105" s="219"/>
      <c r="TTR105" s="219"/>
      <c r="TTS105" s="219"/>
      <c r="TTT105" s="219"/>
      <c r="TTU105" s="219"/>
      <c r="TTV105" s="219"/>
      <c r="TTW105" s="219"/>
      <c r="TTX105" s="219"/>
      <c r="TTY105" s="219"/>
      <c r="TTZ105" s="219"/>
      <c r="TUA105" s="219"/>
      <c r="TUB105" s="219"/>
      <c r="TUC105" s="219"/>
      <c r="TUD105" s="219"/>
      <c r="TUE105" s="219"/>
      <c r="TUF105" s="219"/>
      <c r="TUG105" s="219"/>
      <c r="TUH105" s="219"/>
      <c r="TUI105" s="219"/>
      <c r="TUJ105" s="219"/>
      <c r="TUK105" s="219"/>
      <c r="TUL105" s="219"/>
      <c r="TUM105" s="219"/>
      <c r="TUN105" s="219"/>
      <c r="TUO105" s="219"/>
      <c r="TUP105" s="219"/>
      <c r="TUQ105" s="219"/>
      <c r="TUR105" s="219"/>
      <c r="TUS105" s="219"/>
      <c r="TUT105" s="219"/>
      <c r="TUU105" s="219"/>
      <c r="TUV105" s="219"/>
      <c r="TUW105" s="219"/>
      <c r="TUX105" s="219"/>
      <c r="TUY105" s="219"/>
      <c r="TUZ105" s="219"/>
      <c r="TVA105" s="219"/>
      <c r="TVB105" s="219"/>
      <c r="TVC105" s="219"/>
      <c r="TVD105" s="219"/>
      <c r="TVE105" s="219"/>
      <c r="TVF105" s="219"/>
      <c r="TVG105" s="219"/>
      <c r="TVH105" s="219"/>
      <c r="TVI105" s="219"/>
      <c r="TVJ105" s="219"/>
      <c r="TVK105" s="219"/>
      <c r="TVL105" s="219"/>
      <c r="TVM105" s="219"/>
      <c r="TVN105" s="219"/>
      <c r="TVO105" s="219"/>
      <c r="TVP105" s="219"/>
      <c r="TVQ105" s="219"/>
      <c r="TVR105" s="219"/>
      <c r="TVS105" s="219"/>
      <c r="TVT105" s="219"/>
      <c r="TVU105" s="219"/>
      <c r="TVV105" s="219"/>
      <c r="TVW105" s="219"/>
      <c r="TVX105" s="219"/>
      <c r="TVY105" s="219"/>
      <c r="TVZ105" s="219"/>
      <c r="TWA105" s="219"/>
      <c r="TWB105" s="219"/>
      <c r="TWC105" s="219"/>
      <c r="TWD105" s="219"/>
      <c r="TWE105" s="219"/>
      <c r="TWF105" s="219"/>
      <c r="TWG105" s="219"/>
      <c r="TWH105" s="219"/>
      <c r="TWI105" s="219"/>
      <c r="TWJ105" s="219"/>
      <c r="TWK105" s="219"/>
      <c r="TWL105" s="219"/>
      <c r="TWM105" s="219"/>
      <c r="TWN105" s="219"/>
      <c r="TWO105" s="219"/>
      <c r="TWP105" s="219"/>
      <c r="TWQ105" s="219"/>
      <c r="TWR105" s="219"/>
      <c r="TWS105" s="219"/>
      <c r="TWT105" s="219"/>
      <c r="TWU105" s="219"/>
      <c r="TWV105" s="219"/>
      <c r="TWW105" s="219"/>
      <c r="TWX105" s="219"/>
      <c r="TWY105" s="219"/>
      <c r="TWZ105" s="219"/>
      <c r="TXA105" s="219"/>
      <c r="TXB105" s="219"/>
      <c r="TXC105" s="219"/>
      <c r="TXD105" s="219"/>
      <c r="TXE105" s="219"/>
      <c r="TXF105" s="219"/>
      <c r="TXG105" s="219"/>
      <c r="TXH105" s="219"/>
      <c r="TXI105" s="219"/>
      <c r="TXJ105" s="219"/>
      <c r="TXK105" s="219"/>
      <c r="TXL105" s="219"/>
      <c r="TXM105" s="219"/>
      <c r="TXN105" s="219"/>
      <c r="TXO105" s="219"/>
      <c r="TXP105" s="219"/>
      <c r="TXQ105" s="219"/>
      <c r="TXR105" s="219"/>
      <c r="TXS105" s="219"/>
      <c r="TXT105" s="219"/>
      <c r="TXU105" s="219"/>
      <c r="TXV105" s="219"/>
      <c r="TXW105" s="219"/>
      <c r="TXX105" s="219"/>
      <c r="TXY105" s="219"/>
      <c r="TXZ105" s="219"/>
      <c r="TYA105" s="219"/>
      <c r="TYB105" s="219"/>
      <c r="TYC105" s="219"/>
      <c r="TYD105" s="219"/>
      <c r="TYE105" s="219"/>
      <c r="TYF105" s="219"/>
      <c r="TYG105" s="219"/>
      <c r="TYH105" s="219"/>
      <c r="TYI105" s="219"/>
      <c r="TYJ105" s="219"/>
      <c r="TYK105" s="219"/>
      <c r="TYL105" s="219"/>
      <c r="TYM105" s="219"/>
      <c r="TYN105" s="219"/>
      <c r="TYO105" s="219"/>
      <c r="TYP105" s="219"/>
      <c r="TYQ105" s="219"/>
      <c r="TYR105" s="219"/>
      <c r="TYS105" s="219"/>
      <c r="TYT105" s="219"/>
      <c r="TYU105" s="219"/>
      <c r="TYV105" s="219"/>
      <c r="TYW105" s="219"/>
      <c r="TYX105" s="219"/>
      <c r="TYY105" s="219"/>
      <c r="TYZ105" s="219"/>
      <c r="TZA105" s="219"/>
      <c r="TZB105" s="219"/>
      <c r="TZC105" s="219"/>
      <c r="TZD105" s="219"/>
      <c r="TZE105" s="219"/>
      <c r="TZF105" s="219"/>
      <c r="TZG105" s="219"/>
      <c r="TZH105" s="219"/>
      <c r="TZI105" s="219"/>
      <c r="TZJ105" s="219"/>
      <c r="TZK105" s="219"/>
      <c r="TZL105" s="219"/>
      <c r="TZM105" s="219"/>
      <c r="TZN105" s="219"/>
      <c r="TZO105" s="219"/>
      <c r="TZP105" s="219"/>
      <c r="TZQ105" s="219"/>
      <c r="TZR105" s="219"/>
      <c r="TZS105" s="219"/>
      <c r="TZT105" s="219"/>
      <c r="TZU105" s="219"/>
      <c r="TZV105" s="219"/>
      <c r="TZW105" s="219"/>
      <c r="TZX105" s="219"/>
      <c r="TZY105" s="219"/>
      <c r="TZZ105" s="219"/>
      <c r="UAA105" s="219"/>
      <c r="UAB105" s="219"/>
      <c r="UAC105" s="219"/>
      <c r="UAD105" s="219"/>
      <c r="UAE105" s="219"/>
      <c r="UAF105" s="219"/>
      <c r="UAG105" s="219"/>
      <c r="UAH105" s="219"/>
      <c r="UAI105" s="219"/>
      <c r="UAJ105" s="219"/>
      <c r="UAK105" s="219"/>
      <c r="UAL105" s="219"/>
      <c r="UAM105" s="219"/>
      <c r="UAN105" s="219"/>
      <c r="UAO105" s="219"/>
      <c r="UAP105" s="219"/>
      <c r="UAQ105" s="219"/>
      <c r="UAR105" s="219"/>
      <c r="UAS105" s="219"/>
      <c r="UAT105" s="219"/>
      <c r="UAU105" s="219"/>
      <c r="UAV105" s="219"/>
      <c r="UAW105" s="219"/>
      <c r="UAX105" s="219"/>
      <c r="UAY105" s="219"/>
      <c r="UAZ105" s="219"/>
      <c r="UBA105" s="219"/>
      <c r="UBB105" s="219"/>
      <c r="UBC105" s="219"/>
      <c r="UBD105" s="219"/>
      <c r="UBE105" s="219"/>
      <c r="UBF105" s="219"/>
      <c r="UBG105" s="219"/>
      <c r="UBH105" s="219"/>
      <c r="UBI105" s="219"/>
      <c r="UBJ105" s="219"/>
      <c r="UBK105" s="219"/>
      <c r="UBL105" s="219"/>
      <c r="UBM105" s="219"/>
      <c r="UBN105" s="219"/>
      <c r="UBO105" s="219"/>
      <c r="UBP105" s="219"/>
      <c r="UBQ105" s="219"/>
      <c r="UBR105" s="219"/>
      <c r="UBS105" s="219"/>
      <c r="UBT105" s="219"/>
      <c r="UBU105" s="219"/>
      <c r="UBV105" s="219"/>
      <c r="UBW105" s="219"/>
      <c r="UBX105" s="219"/>
      <c r="UBY105" s="219"/>
      <c r="UBZ105" s="219"/>
      <c r="UCA105" s="219"/>
      <c r="UCB105" s="219"/>
      <c r="UCC105" s="219"/>
      <c r="UCD105" s="219"/>
      <c r="UCE105" s="219"/>
      <c r="UCF105" s="219"/>
      <c r="UCG105" s="219"/>
      <c r="UCH105" s="219"/>
      <c r="UCI105" s="219"/>
      <c r="UCJ105" s="219"/>
      <c r="UCK105" s="219"/>
      <c r="UCL105" s="219"/>
      <c r="UCM105" s="219"/>
      <c r="UCN105" s="219"/>
      <c r="UCO105" s="219"/>
      <c r="UCP105" s="219"/>
      <c r="UCQ105" s="219"/>
      <c r="UCR105" s="219"/>
      <c r="UCS105" s="219"/>
      <c r="UCT105" s="219"/>
      <c r="UCU105" s="219"/>
      <c r="UCV105" s="219"/>
      <c r="UCW105" s="219"/>
      <c r="UCX105" s="219"/>
      <c r="UCY105" s="219"/>
      <c r="UCZ105" s="219"/>
      <c r="UDA105" s="219"/>
      <c r="UDB105" s="219"/>
      <c r="UDC105" s="219"/>
      <c r="UDD105" s="219"/>
      <c r="UDE105" s="219"/>
      <c r="UDF105" s="219"/>
      <c r="UDG105" s="219"/>
      <c r="UDH105" s="219"/>
      <c r="UDI105" s="219"/>
      <c r="UDJ105" s="219"/>
      <c r="UDK105" s="219"/>
      <c r="UDL105" s="219"/>
      <c r="UDM105" s="219"/>
      <c r="UDN105" s="219"/>
      <c r="UDO105" s="219"/>
      <c r="UDP105" s="219"/>
      <c r="UDQ105" s="219"/>
      <c r="UDR105" s="219"/>
      <c r="UDS105" s="219"/>
      <c r="UDT105" s="219"/>
      <c r="UDU105" s="219"/>
      <c r="UDV105" s="219"/>
      <c r="UDW105" s="219"/>
      <c r="UDX105" s="219"/>
      <c r="UDY105" s="219"/>
      <c r="UDZ105" s="219"/>
      <c r="UEA105" s="219"/>
      <c r="UEB105" s="219"/>
      <c r="UEC105" s="219"/>
      <c r="UED105" s="219"/>
      <c r="UEE105" s="219"/>
      <c r="UEF105" s="219"/>
      <c r="UEG105" s="219"/>
      <c r="UEH105" s="219"/>
      <c r="UEI105" s="219"/>
      <c r="UEJ105" s="219"/>
      <c r="UEK105" s="219"/>
      <c r="UEL105" s="219"/>
      <c r="UEM105" s="219"/>
      <c r="UEN105" s="219"/>
      <c r="UEO105" s="219"/>
      <c r="UEP105" s="219"/>
      <c r="UEQ105" s="219"/>
      <c r="UER105" s="219"/>
      <c r="UES105" s="219"/>
      <c r="UET105" s="219"/>
      <c r="UEU105" s="219"/>
      <c r="UEV105" s="219"/>
      <c r="UEW105" s="219"/>
      <c r="UEX105" s="219"/>
      <c r="UEY105" s="219"/>
      <c r="UEZ105" s="219"/>
      <c r="UFA105" s="219"/>
      <c r="UFB105" s="219"/>
      <c r="UFC105" s="219"/>
      <c r="UFD105" s="219"/>
      <c r="UFE105" s="219"/>
      <c r="UFF105" s="219"/>
      <c r="UFG105" s="219"/>
      <c r="UFH105" s="219"/>
      <c r="UFI105" s="219"/>
      <c r="UFJ105" s="219"/>
      <c r="UFK105" s="219"/>
      <c r="UFL105" s="219"/>
      <c r="UFM105" s="219"/>
      <c r="UFN105" s="219"/>
      <c r="UFO105" s="219"/>
      <c r="UFP105" s="219"/>
      <c r="UFQ105" s="219"/>
      <c r="UFR105" s="219"/>
      <c r="UFS105" s="219"/>
      <c r="UFT105" s="219"/>
      <c r="UFU105" s="219"/>
      <c r="UFV105" s="219"/>
      <c r="UFW105" s="219"/>
      <c r="UFX105" s="219"/>
      <c r="UFY105" s="219"/>
      <c r="UFZ105" s="219"/>
      <c r="UGA105" s="219"/>
      <c r="UGB105" s="219"/>
      <c r="UGC105" s="219"/>
      <c r="UGD105" s="219"/>
      <c r="UGE105" s="219"/>
      <c r="UGF105" s="219"/>
      <c r="UGG105" s="219"/>
      <c r="UGH105" s="219"/>
      <c r="UGI105" s="219"/>
      <c r="UGJ105" s="219"/>
      <c r="UGK105" s="219"/>
      <c r="UGL105" s="219"/>
      <c r="UGM105" s="219"/>
      <c r="UGN105" s="219"/>
      <c r="UGO105" s="219"/>
      <c r="UGP105" s="219"/>
      <c r="UGQ105" s="219"/>
      <c r="UGR105" s="219"/>
      <c r="UGS105" s="219"/>
      <c r="UGT105" s="219"/>
      <c r="UGU105" s="219"/>
      <c r="UGV105" s="219"/>
      <c r="UGW105" s="219"/>
      <c r="UGX105" s="219"/>
      <c r="UGY105" s="219"/>
      <c r="UGZ105" s="219"/>
      <c r="UHA105" s="219"/>
      <c r="UHB105" s="219"/>
      <c r="UHC105" s="219"/>
      <c r="UHD105" s="219"/>
      <c r="UHE105" s="219"/>
      <c r="UHF105" s="219"/>
      <c r="UHG105" s="219"/>
      <c r="UHH105" s="219"/>
      <c r="UHI105" s="219"/>
      <c r="UHJ105" s="219"/>
      <c r="UHK105" s="219"/>
      <c r="UHL105" s="219"/>
      <c r="UHM105" s="219"/>
      <c r="UHN105" s="219"/>
      <c r="UHO105" s="219"/>
      <c r="UHP105" s="219"/>
      <c r="UHQ105" s="219"/>
      <c r="UHR105" s="219"/>
      <c r="UHS105" s="219"/>
      <c r="UHT105" s="219"/>
      <c r="UHU105" s="219"/>
      <c r="UHV105" s="219"/>
      <c r="UHW105" s="219"/>
      <c r="UHX105" s="219"/>
      <c r="UHY105" s="219"/>
      <c r="UHZ105" s="219"/>
      <c r="UIA105" s="219"/>
      <c r="UIB105" s="219"/>
      <c r="UIC105" s="219"/>
      <c r="UID105" s="219"/>
      <c r="UIE105" s="219"/>
      <c r="UIF105" s="219"/>
      <c r="UIG105" s="219"/>
      <c r="UIH105" s="219"/>
      <c r="UII105" s="219"/>
      <c r="UIJ105" s="219"/>
      <c r="UIK105" s="219"/>
      <c r="UIL105" s="219"/>
      <c r="UIM105" s="219"/>
      <c r="UIN105" s="219"/>
      <c r="UIO105" s="219"/>
      <c r="UIP105" s="219"/>
      <c r="UIQ105" s="219"/>
      <c r="UIR105" s="219"/>
      <c r="UIS105" s="219"/>
      <c r="UIT105" s="219"/>
      <c r="UIU105" s="219"/>
      <c r="UIV105" s="219"/>
      <c r="UIW105" s="219"/>
      <c r="UIX105" s="219"/>
      <c r="UIY105" s="219"/>
      <c r="UIZ105" s="219"/>
      <c r="UJA105" s="219"/>
      <c r="UJB105" s="219"/>
      <c r="UJC105" s="219"/>
      <c r="UJD105" s="219"/>
      <c r="UJE105" s="219"/>
      <c r="UJF105" s="219"/>
      <c r="UJG105" s="219"/>
      <c r="UJH105" s="219"/>
      <c r="UJI105" s="219"/>
      <c r="UJJ105" s="219"/>
      <c r="UJK105" s="219"/>
      <c r="UJL105" s="219"/>
      <c r="UJM105" s="219"/>
      <c r="UJN105" s="219"/>
      <c r="UJO105" s="219"/>
      <c r="UJP105" s="219"/>
      <c r="UJQ105" s="219"/>
      <c r="UJR105" s="219"/>
      <c r="UJS105" s="219"/>
      <c r="UJT105" s="219"/>
      <c r="UJU105" s="219"/>
      <c r="UJV105" s="219"/>
      <c r="UJW105" s="219"/>
      <c r="UJX105" s="219"/>
      <c r="UJY105" s="219"/>
      <c r="UJZ105" s="219"/>
      <c r="UKA105" s="219"/>
      <c r="UKB105" s="219"/>
      <c r="UKC105" s="219"/>
      <c r="UKD105" s="219"/>
      <c r="UKE105" s="219"/>
      <c r="UKF105" s="219"/>
      <c r="UKG105" s="219"/>
      <c r="UKH105" s="219"/>
      <c r="UKI105" s="219"/>
      <c r="UKJ105" s="219"/>
      <c r="UKK105" s="219"/>
      <c r="UKL105" s="219"/>
      <c r="UKM105" s="219"/>
      <c r="UKN105" s="219"/>
      <c r="UKO105" s="219"/>
      <c r="UKP105" s="219"/>
      <c r="UKQ105" s="219"/>
      <c r="UKR105" s="219"/>
      <c r="UKS105" s="219"/>
      <c r="UKT105" s="219"/>
      <c r="UKU105" s="219"/>
      <c r="UKV105" s="219"/>
      <c r="UKW105" s="219"/>
      <c r="UKX105" s="219"/>
      <c r="UKY105" s="219"/>
      <c r="UKZ105" s="219"/>
      <c r="ULA105" s="219"/>
      <c r="ULB105" s="219"/>
      <c r="ULC105" s="219"/>
      <c r="ULD105" s="219"/>
      <c r="ULE105" s="219"/>
      <c r="ULF105" s="219"/>
      <c r="ULG105" s="219"/>
      <c r="ULH105" s="219"/>
      <c r="ULI105" s="219"/>
      <c r="ULJ105" s="219"/>
      <c r="ULK105" s="219"/>
      <c r="ULL105" s="219"/>
      <c r="ULM105" s="219"/>
      <c r="ULN105" s="219"/>
      <c r="ULO105" s="219"/>
      <c r="ULP105" s="219"/>
      <c r="ULQ105" s="219"/>
      <c r="ULR105" s="219"/>
      <c r="ULS105" s="219"/>
      <c r="ULT105" s="219"/>
      <c r="ULU105" s="219"/>
      <c r="ULV105" s="219"/>
      <c r="ULW105" s="219"/>
      <c r="ULX105" s="219"/>
      <c r="ULY105" s="219"/>
      <c r="ULZ105" s="219"/>
      <c r="UMA105" s="219"/>
      <c r="UMB105" s="219"/>
      <c r="UMC105" s="219"/>
      <c r="UMD105" s="219"/>
      <c r="UME105" s="219"/>
      <c r="UMF105" s="219"/>
      <c r="UMG105" s="219"/>
      <c r="UMH105" s="219"/>
      <c r="UMI105" s="219"/>
      <c r="UMJ105" s="219"/>
      <c r="UMK105" s="219"/>
      <c r="UML105" s="219"/>
      <c r="UMM105" s="219"/>
      <c r="UMN105" s="219"/>
      <c r="UMO105" s="219"/>
      <c r="UMP105" s="219"/>
      <c r="UMQ105" s="219"/>
      <c r="UMR105" s="219"/>
      <c r="UMS105" s="219"/>
      <c r="UMT105" s="219"/>
      <c r="UMU105" s="219"/>
      <c r="UMV105" s="219"/>
      <c r="UMW105" s="219"/>
      <c r="UMX105" s="219"/>
      <c r="UMY105" s="219"/>
      <c r="UMZ105" s="219"/>
      <c r="UNA105" s="219"/>
      <c r="UNB105" s="219"/>
      <c r="UNC105" s="219"/>
      <c r="UND105" s="219"/>
      <c r="UNE105" s="219"/>
      <c r="UNF105" s="219"/>
      <c r="UNG105" s="219"/>
      <c r="UNH105" s="219"/>
      <c r="UNI105" s="219"/>
      <c r="UNJ105" s="219"/>
      <c r="UNK105" s="219"/>
      <c r="UNL105" s="219"/>
      <c r="UNM105" s="219"/>
      <c r="UNN105" s="219"/>
      <c r="UNO105" s="219"/>
      <c r="UNP105" s="219"/>
      <c r="UNQ105" s="219"/>
      <c r="UNR105" s="219"/>
      <c r="UNS105" s="219"/>
      <c r="UNT105" s="219"/>
      <c r="UNU105" s="219"/>
      <c r="UNV105" s="219"/>
      <c r="UNW105" s="219"/>
      <c r="UNX105" s="219"/>
      <c r="UNY105" s="219"/>
      <c r="UNZ105" s="219"/>
      <c r="UOA105" s="219"/>
      <c r="UOB105" s="219"/>
      <c r="UOC105" s="219"/>
      <c r="UOD105" s="219"/>
      <c r="UOE105" s="219"/>
      <c r="UOF105" s="219"/>
      <c r="UOG105" s="219"/>
      <c r="UOH105" s="219"/>
      <c r="UOI105" s="219"/>
      <c r="UOJ105" s="219"/>
      <c r="UOK105" s="219"/>
      <c r="UOL105" s="219"/>
      <c r="UOM105" s="219"/>
      <c r="UON105" s="219"/>
      <c r="UOO105" s="219"/>
      <c r="UOP105" s="219"/>
      <c r="UOQ105" s="219"/>
      <c r="UOR105" s="219"/>
      <c r="UOS105" s="219"/>
      <c r="UOT105" s="219"/>
      <c r="UOU105" s="219"/>
      <c r="UOV105" s="219"/>
      <c r="UOW105" s="219"/>
      <c r="UOX105" s="219"/>
      <c r="UOY105" s="219"/>
      <c r="UOZ105" s="219"/>
      <c r="UPA105" s="219"/>
      <c r="UPB105" s="219"/>
      <c r="UPC105" s="219"/>
      <c r="UPD105" s="219"/>
      <c r="UPE105" s="219"/>
      <c r="UPF105" s="219"/>
      <c r="UPG105" s="219"/>
      <c r="UPH105" s="219"/>
      <c r="UPI105" s="219"/>
      <c r="UPJ105" s="219"/>
      <c r="UPK105" s="219"/>
      <c r="UPL105" s="219"/>
      <c r="UPM105" s="219"/>
      <c r="UPN105" s="219"/>
      <c r="UPO105" s="219"/>
      <c r="UPP105" s="219"/>
      <c r="UPQ105" s="219"/>
      <c r="UPR105" s="219"/>
      <c r="UPS105" s="219"/>
      <c r="UPT105" s="219"/>
      <c r="UPU105" s="219"/>
      <c r="UPV105" s="219"/>
      <c r="UPW105" s="219"/>
      <c r="UPX105" s="219"/>
      <c r="UPY105" s="219"/>
      <c r="UPZ105" s="219"/>
      <c r="UQA105" s="219"/>
      <c r="UQB105" s="219"/>
      <c r="UQC105" s="219"/>
      <c r="UQD105" s="219"/>
      <c r="UQE105" s="219"/>
      <c r="UQF105" s="219"/>
      <c r="UQG105" s="219"/>
      <c r="UQH105" s="219"/>
      <c r="UQI105" s="219"/>
      <c r="UQJ105" s="219"/>
      <c r="UQK105" s="219"/>
      <c r="UQL105" s="219"/>
      <c r="UQM105" s="219"/>
      <c r="UQN105" s="219"/>
      <c r="UQO105" s="219"/>
      <c r="UQP105" s="219"/>
      <c r="UQQ105" s="219"/>
      <c r="UQR105" s="219"/>
      <c r="UQS105" s="219"/>
      <c r="UQT105" s="219"/>
      <c r="UQU105" s="219"/>
      <c r="UQV105" s="219"/>
      <c r="UQW105" s="219"/>
      <c r="UQX105" s="219"/>
      <c r="UQY105" s="219"/>
      <c r="UQZ105" s="219"/>
      <c r="URA105" s="219"/>
      <c r="URB105" s="219"/>
      <c r="URC105" s="219"/>
      <c r="URD105" s="219"/>
      <c r="URE105" s="219"/>
      <c r="URF105" s="219"/>
      <c r="URG105" s="219"/>
      <c r="URH105" s="219"/>
      <c r="URI105" s="219"/>
      <c r="URJ105" s="219"/>
      <c r="URK105" s="219"/>
      <c r="URL105" s="219"/>
      <c r="URM105" s="219"/>
      <c r="URN105" s="219"/>
      <c r="URO105" s="219"/>
      <c r="URP105" s="219"/>
      <c r="URQ105" s="219"/>
      <c r="URR105" s="219"/>
      <c r="URS105" s="219"/>
      <c r="URT105" s="219"/>
      <c r="URU105" s="219"/>
      <c r="URV105" s="219"/>
      <c r="URW105" s="219"/>
      <c r="URX105" s="219"/>
      <c r="URY105" s="219"/>
      <c r="URZ105" s="219"/>
      <c r="USA105" s="219"/>
      <c r="USB105" s="219"/>
      <c r="USC105" s="219"/>
      <c r="USD105" s="219"/>
      <c r="USE105" s="219"/>
      <c r="USF105" s="219"/>
      <c r="USG105" s="219"/>
      <c r="USH105" s="219"/>
      <c r="USI105" s="219"/>
      <c r="USJ105" s="219"/>
      <c r="USK105" s="219"/>
      <c r="USL105" s="219"/>
      <c r="USM105" s="219"/>
      <c r="USN105" s="219"/>
      <c r="USO105" s="219"/>
      <c r="USP105" s="219"/>
      <c r="USQ105" s="219"/>
      <c r="USR105" s="219"/>
      <c r="USS105" s="219"/>
      <c r="UST105" s="219"/>
      <c r="USU105" s="219"/>
      <c r="USV105" s="219"/>
      <c r="USW105" s="219"/>
      <c r="USX105" s="219"/>
      <c r="USY105" s="219"/>
      <c r="USZ105" s="219"/>
      <c r="UTA105" s="219"/>
      <c r="UTB105" s="219"/>
      <c r="UTC105" s="219"/>
      <c r="UTD105" s="219"/>
      <c r="UTE105" s="219"/>
      <c r="UTF105" s="219"/>
      <c r="UTG105" s="219"/>
      <c r="UTH105" s="219"/>
      <c r="UTI105" s="219"/>
      <c r="UTJ105" s="219"/>
      <c r="UTK105" s="219"/>
      <c r="UTL105" s="219"/>
      <c r="UTM105" s="219"/>
      <c r="UTN105" s="219"/>
      <c r="UTO105" s="219"/>
      <c r="UTP105" s="219"/>
      <c r="UTQ105" s="219"/>
      <c r="UTR105" s="219"/>
      <c r="UTS105" s="219"/>
      <c r="UTT105" s="219"/>
      <c r="UTU105" s="219"/>
      <c r="UTV105" s="219"/>
      <c r="UTW105" s="219"/>
      <c r="UTX105" s="219"/>
      <c r="UTY105" s="219"/>
      <c r="UTZ105" s="219"/>
      <c r="UUA105" s="219"/>
      <c r="UUB105" s="219"/>
      <c r="UUC105" s="219"/>
      <c r="UUD105" s="219"/>
      <c r="UUE105" s="219"/>
      <c r="UUF105" s="219"/>
      <c r="UUG105" s="219"/>
      <c r="UUH105" s="219"/>
      <c r="UUI105" s="219"/>
      <c r="UUJ105" s="219"/>
      <c r="UUK105" s="219"/>
      <c r="UUL105" s="219"/>
      <c r="UUM105" s="219"/>
      <c r="UUN105" s="219"/>
      <c r="UUO105" s="219"/>
      <c r="UUP105" s="219"/>
      <c r="UUQ105" s="219"/>
      <c r="UUR105" s="219"/>
      <c r="UUS105" s="219"/>
      <c r="UUT105" s="219"/>
      <c r="UUU105" s="219"/>
      <c r="UUV105" s="219"/>
      <c r="UUW105" s="219"/>
      <c r="UUX105" s="219"/>
      <c r="UUY105" s="219"/>
      <c r="UUZ105" s="219"/>
      <c r="UVA105" s="219"/>
      <c r="UVB105" s="219"/>
      <c r="UVC105" s="219"/>
      <c r="UVD105" s="219"/>
      <c r="UVE105" s="219"/>
      <c r="UVF105" s="219"/>
      <c r="UVG105" s="219"/>
      <c r="UVH105" s="219"/>
      <c r="UVI105" s="219"/>
      <c r="UVJ105" s="219"/>
      <c r="UVK105" s="219"/>
      <c r="UVL105" s="219"/>
      <c r="UVM105" s="219"/>
      <c r="UVN105" s="219"/>
      <c r="UVO105" s="219"/>
      <c r="UVP105" s="219"/>
      <c r="UVQ105" s="219"/>
      <c r="UVR105" s="219"/>
      <c r="UVS105" s="219"/>
      <c r="UVT105" s="219"/>
      <c r="UVU105" s="219"/>
      <c r="UVV105" s="219"/>
      <c r="UVW105" s="219"/>
      <c r="UVX105" s="219"/>
      <c r="UVY105" s="219"/>
      <c r="UVZ105" s="219"/>
      <c r="UWA105" s="219"/>
      <c r="UWB105" s="219"/>
      <c r="UWC105" s="219"/>
      <c r="UWD105" s="219"/>
      <c r="UWE105" s="219"/>
      <c r="UWF105" s="219"/>
      <c r="UWG105" s="219"/>
      <c r="UWH105" s="219"/>
      <c r="UWI105" s="219"/>
      <c r="UWJ105" s="219"/>
      <c r="UWK105" s="219"/>
      <c r="UWL105" s="219"/>
      <c r="UWM105" s="219"/>
      <c r="UWN105" s="219"/>
      <c r="UWO105" s="219"/>
      <c r="UWP105" s="219"/>
      <c r="UWQ105" s="219"/>
      <c r="UWR105" s="219"/>
      <c r="UWS105" s="219"/>
      <c r="UWT105" s="219"/>
      <c r="UWU105" s="219"/>
      <c r="UWV105" s="219"/>
      <c r="UWW105" s="219"/>
      <c r="UWX105" s="219"/>
      <c r="UWY105" s="219"/>
      <c r="UWZ105" s="219"/>
      <c r="UXA105" s="219"/>
      <c r="UXB105" s="219"/>
      <c r="UXC105" s="219"/>
      <c r="UXD105" s="219"/>
      <c r="UXE105" s="219"/>
      <c r="UXF105" s="219"/>
      <c r="UXG105" s="219"/>
      <c r="UXH105" s="219"/>
      <c r="UXI105" s="219"/>
      <c r="UXJ105" s="219"/>
      <c r="UXK105" s="219"/>
      <c r="UXL105" s="219"/>
      <c r="UXM105" s="219"/>
      <c r="UXN105" s="219"/>
      <c r="UXO105" s="219"/>
      <c r="UXP105" s="219"/>
      <c r="UXQ105" s="219"/>
      <c r="UXR105" s="219"/>
      <c r="UXS105" s="219"/>
      <c r="UXT105" s="219"/>
      <c r="UXU105" s="219"/>
      <c r="UXV105" s="219"/>
      <c r="UXW105" s="219"/>
      <c r="UXX105" s="219"/>
      <c r="UXY105" s="219"/>
      <c r="UXZ105" s="219"/>
      <c r="UYA105" s="219"/>
      <c r="UYB105" s="219"/>
      <c r="UYC105" s="219"/>
      <c r="UYD105" s="219"/>
      <c r="UYE105" s="219"/>
      <c r="UYF105" s="219"/>
      <c r="UYG105" s="219"/>
      <c r="UYH105" s="219"/>
      <c r="UYI105" s="219"/>
      <c r="UYJ105" s="219"/>
      <c r="UYK105" s="219"/>
      <c r="UYL105" s="219"/>
      <c r="UYM105" s="219"/>
      <c r="UYN105" s="219"/>
      <c r="UYO105" s="219"/>
      <c r="UYP105" s="219"/>
      <c r="UYQ105" s="219"/>
      <c r="UYR105" s="219"/>
      <c r="UYS105" s="219"/>
      <c r="UYT105" s="219"/>
      <c r="UYU105" s="219"/>
      <c r="UYV105" s="219"/>
      <c r="UYW105" s="219"/>
      <c r="UYX105" s="219"/>
      <c r="UYY105" s="219"/>
      <c r="UYZ105" s="219"/>
      <c r="UZA105" s="219"/>
      <c r="UZB105" s="219"/>
      <c r="UZC105" s="219"/>
      <c r="UZD105" s="219"/>
      <c r="UZE105" s="219"/>
      <c r="UZF105" s="219"/>
      <c r="UZG105" s="219"/>
      <c r="UZH105" s="219"/>
      <c r="UZI105" s="219"/>
      <c r="UZJ105" s="219"/>
      <c r="UZK105" s="219"/>
      <c r="UZL105" s="219"/>
      <c r="UZM105" s="219"/>
      <c r="UZN105" s="219"/>
      <c r="UZO105" s="219"/>
      <c r="UZP105" s="219"/>
      <c r="UZQ105" s="219"/>
      <c r="UZR105" s="219"/>
      <c r="UZS105" s="219"/>
      <c r="UZT105" s="219"/>
      <c r="UZU105" s="219"/>
      <c r="UZV105" s="219"/>
      <c r="UZW105" s="219"/>
      <c r="UZX105" s="219"/>
      <c r="UZY105" s="219"/>
      <c r="UZZ105" s="219"/>
      <c r="VAA105" s="219"/>
      <c r="VAB105" s="219"/>
      <c r="VAC105" s="219"/>
      <c r="VAD105" s="219"/>
      <c r="VAE105" s="219"/>
      <c r="VAF105" s="219"/>
      <c r="VAG105" s="219"/>
      <c r="VAH105" s="219"/>
      <c r="VAI105" s="219"/>
      <c r="VAJ105" s="219"/>
      <c r="VAK105" s="219"/>
      <c r="VAL105" s="219"/>
      <c r="VAM105" s="219"/>
      <c r="VAN105" s="219"/>
      <c r="VAO105" s="219"/>
      <c r="VAP105" s="219"/>
      <c r="VAQ105" s="219"/>
      <c r="VAR105" s="219"/>
      <c r="VAS105" s="219"/>
      <c r="VAT105" s="219"/>
      <c r="VAU105" s="219"/>
      <c r="VAV105" s="219"/>
      <c r="VAW105" s="219"/>
      <c r="VAX105" s="219"/>
      <c r="VAY105" s="219"/>
      <c r="VAZ105" s="219"/>
      <c r="VBA105" s="219"/>
      <c r="VBB105" s="219"/>
      <c r="VBC105" s="219"/>
      <c r="VBD105" s="219"/>
      <c r="VBE105" s="219"/>
      <c r="VBF105" s="219"/>
      <c r="VBG105" s="219"/>
      <c r="VBH105" s="219"/>
      <c r="VBI105" s="219"/>
      <c r="VBJ105" s="219"/>
      <c r="VBK105" s="219"/>
      <c r="VBL105" s="219"/>
      <c r="VBM105" s="219"/>
      <c r="VBN105" s="219"/>
      <c r="VBO105" s="219"/>
      <c r="VBP105" s="219"/>
      <c r="VBQ105" s="219"/>
      <c r="VBR105" s="219"/>
      <c r="VBS105" s="219"/>
      <c r="VBT105" s="219"/>
      <c r="VBU105" s="219"/>
      <c r="VBV105" s="219"/>
      <c r="VBW105" s="219"/>
      <c r="VBX105" s="219"/>
      <c r="VBY105" s="219"/>
      <c r="VBZ105" s="219"/>
      <c r="VCA105" s="219"/>
      <c r="VCB105" s="219"/>
      <c r="VCC105" s="219"/>
      <c r="VCD105" s="219"/>
      <c r="VCE105" s="219"/>
      <c r="VCF105" s="219"/>
      <c r="VCG105" s="219"/>
      <c r="VCH105" s="219"/>
      <c r="VCI105" s="219"/>
      <c r="VCJ105" s="219"/>
      <c r="VCK105" s="219"/>
      <c r="VCL105" s="219"/>
      <c r="VCM105" s="219"/>
      <c r="VCN105" s="219"/>
      <c r="VCO105" s="219"/>
      <c r="VCP105" s="219"/>
      <c r="VCQ105" s="219"/>
      <c r="VCR105" s="219"/>
      <c r="VCS105" s="219"/>
      <c r="VCT105" s="219"/>
      <c r="VCU105" s="219"/>
      <c r="VCV105" s="219"/>
      <c r="VCW105" s="219"/>
      <c r="VCX105" s="219"/>
      <c r="VCY105" s="219"/>
      <c r="VCZ105" s="219"/>
      <c r="VDA105" s="219"/>
      <c r="VDB105" s="219"/>
      <c r="VDC105" s="219"/>
      <c r="VDD105" s="219"/>
      <c r="VDE105" s="219"/>
      <c r="VDF105" s="219"/>
      <c r="VDG105" s="219"/>
      <c r="VDH105" s="219"/>
      <c r="VDI105" s="219"/>
      <c r="VDJ105" s="219"/>
      <c r="VDK105" s="219"/>
      <c r="VDL105" s="219"/>
      <c r="VDM105" s="219"/>
      <c r="VDN105" s="219"/>
      <c r="VDO105" s="219"/>
      <c r="VDP105" s="219"/>
      <c r="VDQ105" s="219"/>
      <c r="VDR105" s="219"/>
      <c r="VDS105" s="219"/>
      <c r="VDT105" s="219"/>
      <c r="VDU105" s="219"/>
      <c r="VDV105" s="219"/>
      <c r="VDW105" s="219"/>
      <c r="VDX105" s="219"/>
      <c r="VDY105" s="219"/>
      <c r="VDZ105" s="219"/>
      <c r="VEA105" s="219"/>
      <c r="VEB105" s="219"/>
      <c r="VEC105" s="219"/>
      <c r="VED105" s="219"/>
      <c r="VEE105" s="219"/>
      <c r="VEF105" s="219"/>
      <c r="VEG105" s="219"/>
      <c r="VEH105" s="219"/>
      <c r="VEI105" s="219"/>
      <c r="VEJ105" s="219"/>
      <c r="VEK105" s="219"/>
      <c r="VEL105" s="219"/>
      <c r="VEM105" s="219"/>
      <c r="VEN105" s="219"/>
      <c r="VEO105" s="219"/>
      <c r="VEP105" s="219"/>
      <c r="VEQ105" s="219"/>
      <c r="VER105" s="219"/>
      <c r="VES105" s="219"/>
      <c r="VET105" s="219"/>
      <c r="VEU105" s="219"/>
      <c r="VEV105" s="219"/>
      <c r="VEW105" s="219"/>
      <c r="VEX105" s="219"/>
      <c r="VEY105" s="219"/>
      <c r="VEZ105" s="219"/>
      <c r="VFA105" s="219"/>
      <c r="VFB105" s="219"/>
      <c r="VFC105" s="219"/>
      <c r="VFD105" s="219"/>
      <c r="VFE105" s="219"/>
      <c r="VFF105" s="219"/>
      <c r="VFG105" s="219"/>
      <c r="VFH105" s="219"/>
      <c r="VFI105" s="219"/>
      <c r="VFJ105" s="219"/>
      <c r="VFK105" s="219"/>
      <c r="VFL105" s="219"/>
      <c r="VFM105" s="219"/>
      <c r="VFN105" s="219"/>
      <c r="VFO105" s="219"/>
      <c r="VFP105" s="219"/>
      <c r="VFQ105" s="219"/>
      <c r="VFR105" s="219"/>
      <c r="VFS105" s="219"/>
      <c r="VFT105" s="219"/>
      <c r="VFU105" s="219"/>
      <c r="VFV105" s="219"/>
      <c r="VFW105" s="219"/>
      <c r="VFX105" s="219"/>
      <c r="VFY105" s="219"/>
      <c r="VFZ105" s="219"/>
      <c r="VGA105" s="219"/>
      <c r="VGB105" s="219"/>
      <c r="VGC105" s="219"/>
      <c r="VGD105" s="219"/>
      <c r="VGE105" s="219"/>
      <c r="VGF105" s="219"/>
      <c r="VGG105" s="219"/>
      <c r="VGH105" s="219"/>
      <c r="VGI105" s="219"/>
      <c r="VGJ105" s="219"/>
      <c r="VGK105" s="219"/>
      <c r="VGL105" s="219"/>
      <c r="VGM105" s="219"/>
      <c r="VGN105" s="219"/>
      <c r="VGO105" s="219"/>
      <c r="VGP105" s="219"/>
      <c r="VGQ105" s="219"/>
      <c r="VGR105" s="219"/>
      <c r="VGS105" s="219"/>
      <c r="VGT105" s="219"/>
      <c r="VGU105" s="219"/>
      <c r="VGV105" s="219"/>
      <c r="VGW105" s="219"/>
      <c r="VGX105" s="219"/>
      <c r="VGY105" s="219"/>
      <c r="VGZ105" s="219"/>
      <c r="VHA105" s="219"/>
      <c r="VHB105" s="219"/>
      <c r="VHC105" s="219"/>
      <c r="VHD105" s="219"/>
      <c r="VHE105" s="219"/>
      <c r="VHF105" s="219"/>
      <c r="VHG105" s="219"/>
      <c r="VHH105" s="219"/>
      <c r="VHI105" s="219"/>
      <c r="VHJ105" s="219"/>
      <c r="VHK105" s="219"/>
      <c r="VHL105" s="219"/>
      <c r="VHM105" s="219"/>
      <c r="VHN105" s="219"/>
      <c r="VHO105" s="219"/>
      <c r="VHP105" s="219"/>
      <c r="VHQ105" s="219"/>
      <c r="VHR105" s="219"/>
      <c r="VHS105" s="219"/>
      <c r="VHT105" s="219"/>
      <c r="VHU105" s="219"/>
      <c r="VHV105" s="219"/>
      <c r="VHW105" s="219"/>
      <c r="VHX105" s="219"/>
      <c r="VHY105" s="219"/>
      <c r="VHZ105" s="219"/>
      <c r="VIA105" s="219"/>
      <c r="VIB105" s="219"/>
      <c r="VIC105" s="219"/>
      <c r="VID105" s="219"/>
      <c r="VIE105" s="219"/>
      <c r="VIF105" s="219"/>
      <c r="VIG105" s="219"/>
      <c r="VIH105" s="219"/>
      <c r="VII105" s="219"/>
      <c r="VIJ105" s="219"/>
      <c r="VIK105" s="219"/>
      <c r="VIL105" s="219"/>
      <c r="VIM105" s="219"/>
      <c r="VIN105" s="219"/>
      <c r="VIO105" s="219"/>
      <c r="VIP105" s="219"/>
      <c r="VIQ105" s="219"/>
      <c r="VIR105" s="219"/>
      <c r="VIS105" s="219"/>
      <c r="VIT105" s="219"/>
      <c r="VIU105" s="219"/>
      <c r="VIV105" s="219"/>
      <c r="VIW105" s="219"/>
      <c r="VIX105" s="219"/>
      <c r="VIY105" s="219"/>
      <c r="VIZ105" s="219"/>
      <c r="VJA105" s="219"/>
      <c r="VJB105" s="219"/>
      <c r="VJC105" s="219"/>
      <c r="VJD105" s="219"/>
      <c r="VJE105" s="219"/>
      <c r="VJF105" s="219"/>
      <c r="VJG105" s="219"/>
      <c r="VJH105" s="219"/>
      <c r="VJI105" s="219"/>
      <c r="VJJ105" s="219"/>
      <c r="VJK105" s="219"/>
      <c r="VJL105" s="219"/>
      <c r="VJM105" s="219"/>
      <c r="VJN105" s="219"/>
      <c r="VJO105" s="219"/>
      <c r="VJP105" s="219"/>
      <c r="VJQ105" s="219"/>
      <c r="VJR105" s="219"/>
      <c r="VJS105" s="219"/>
      <c r="VJT105" s="219"/>
      <c r="VJU105" s="219"/>
      <c r="VJV105" s="219"/>
      <c r="VJW105" s="219"/>
      <c r="VJX105" s="219"/>
      <c r="VJY105" s="219"/>
      <c r="VJZ105" s="219"/>
      <c r="VKA105" s="219"/>
      <c r="VKB105" s="219"/>
      <c r="VKC105" s="219"/>
      <c r="VKD105" s="219"/>
      <c r="VKE105" s="219"/>
      <c r="VKF105" s="219"/>
      <c r="VKG105" s="219"/>
      <c r="VKH105" s="219"/>
      <c r="VKI105" s="219"/>
      <c r="VKJ105" s="219"/>
      <c r="VKK105" s="219"/>
      <c r="VKL105" s="219"/>
      <c r="VKM105" s="219"/>
      <c r="VKN105" s="219"/>
      <c r="VKO105" s="219"/>
      <c r="VKP105" s="219"/>
      <c r="VKQ105" s="219"/>
      <c r="VKR105" s="219"/>
      <c r="VKS105" s="219"/>
      <c r="VKT105" s="219"/>
      <c r="VKU105" s="219"/>
      <c r="VKV105" s="219"/>
      <c r="VKW105" s="219"/>
      <c r="VKX105" s="219"/>
      <c r="VKY105" s="219"/>
      <c r="VKZ105" s="219"/>
      <c r="VLA105" s="219"/>
      <c r="VLB105" s="219"/>
      <c r="VLC105" s="219"/>
      <c r="VLD105" s="219"/>
      <c r="VLE105" s="219"/>
      <c r="VLF105" s="219"/>
      <c r="VLG105" s="219"/>
      <c r="VLH105" s="219"/>
      <c r="VLI105" s="219"/>
      <c r="VLJ105" s="219"/>
      <c r="VLK105" s="219"/>
      <c r="VLL105" s="219"/>
      <c r="VLM105" s="219"/>
      <c r="VLN105" s="219"/>
      <c r="VLO105" s="219"/>
      <c r="VLP105" s="219"/>
      <c r="VLQ105" s="219"/>
      <c r="VLR105" s="219"/>
      <c r="VLS105" s="219"/>
      <c r="VLT105" s="219"/>
      <c r="VLU105" s="219"/>
      <c r="VLV105" s="219"/>
      <c r="VLW105" s="219"/>
      <c r="VLX105" s="219"/>
      <c r="VLY105" s="219"/>
      <c r="VLZ105" s="219"/>
      <c r="VMA105" s="219"/>
      <c r="VMB105" s="219"/>
      <c r="VMC105" s="219"/>
      <c r="VMD105" s="219"/>
      <c r="VME105" s="219"/>
      <c r="VMF105" s="219"/>
      <c r="VMG105" s="219"/>
      <c r="VMH105" s="219"/>
      <c r="VMI105" s="219"/>
      <c r="VMJ105" s="219"/>
      <c r="VMK105" s="219"/>
      <c r="VML105" s="219"/>
      <c r="VMM105" s="219"/>
      <c r="VMN105" s="219"/>
      <c r="VMO105" s="219"/>
      <c r="VMP105" s="219"/>
      <c r="VMQ105" s="219"/>
      <c r="VMR105" s="219"/>
      <c r="VMS105" s="219"/>
      <c r="VMT105" s="219"/>
      <c r="VMU105" s="219"/>
      <c r="VMV105" s="219"/>
      <c r="VMW105" s="219"/>
      <c r="VMX105" s="219"/>
      <c r="VMY105" s="219"/>
      <c r="VMZ105" s="219"/>
      <c r="VNA105" s="219"/>
      <c r="VNB105" s="219"/>
      <c r="VNC105" s="219"/>
      <c r="VND105" s="219"/>
      <c r="VNE105" s="219"/>
      <c r="VNF105" s="219"/>
      <c r="VNG105" s="219"/>
      <c r="VNH105" s="219"/>
      <c r="VNI105" s="219"/>
      <c r="VNJ105" s="219"/>
      <c r="VNK105" s="219"/>
      <c r="VNL105" s="219"/>
      <c r="VNM105" s="219"/>
      <c r="VNN105" s="219"/>
      <c r="VNO105" s="219"/>
      <c r="VNP105" s="219"/>
      <c r="VNQ105" s="219"/>
      <c r="VNR105" s="219"/>
      <c r="VNS105" s="219"/>
      <c r="VNT105" s="219"/>
      <c r="VNU105" s="219"/>
      <c r="VNV105" s="219"/>
      <c r="VNW105" s="219"/>
      <c r="VNX105" s="219"/>
      <c r="VNY105" s="219"/>
      <c r="VNZ105" s="219"/>
      <c r="VOA105" s="219"/>
      <c r="VOB105" s="219"/>
      <c r="VOC105" s="219"/>
      <c r="VOD105" s="219"/>
      <c r="VOE105" s="219"/>
      <c r="VOF105" s="219"/>
      <c r="VOG105" s="219"/>
      <c r="VOH105" s="219"/>
      <c r="VOI105" s="219"/>
      <c r="VOJ105" s="219"/>
      <c r="VOK105" s="219"/>
      <c r="VOL105" s="219"/>
      <c r="VOM105" s="219"/>
      <c r="VON105" s="219"/>
      <c r="VOO105" s="219"/>
      <c r="VOP105" s="219"/>
      <c r="VOQ105" s="219"/>
      <c r="VOR105" s="219"/>
      <c r="VOS105" s="219"/>
      <c r="VOT105" s="219"/>
      <c r="VOU105" s="219"/>
      <c r="VOV105" s="219"/>
      <c r="VOW105" s="219"/>
      <c r="VOX105" s="219"/>
      <c r="VOY105" s="219"/>
      <c r="VOZ105" s="219"/>
      <c r="VPA105" s="219"/>
      <c r="VPB105" s="219"/>
      <c r="VPC105" s="219"/>
      <c r="VPD105" s="219"/>
      <c r="VPE105" s="219"/>
      <c r="VPF105" s="219"/>
      <c r="VPG105" s="219"/>
      <c r="VPH105" s="219"/>
      <c r="VPI105" s="219"/>
      <c r="VPJ105" s="219"/>
      <c r="VPK105" s="219"/>
      <c r="VPL105" s="219"/>
      <c r="VPM105" s="219"/>
      <c r="VPN105" s="219"/>
      <c r="VPO105" s="219"/>
      <c r="VPP105" s="219"/>
      <c r="VPQ105" s="219"/>
      <c r="VPR105" s="219"/>
      <c r="VPS105" s="219"/>
      <c r="VPT105" s="219"/>
      <c r="VPU105" s="219"/>
      <c r="VPV105" s="219"/>
      <c r="VPW105" s="219"/>
      <c r="VPX105" s="219"/>
      <c r="VPY105" s="219"/>
      <c r="VPZ105" s="219"/>
      <c r="VQA105" s="219"/>
      <c r="VQB105" s="219"/>
      <c r="VQC105" s="219"/>
      <c r="VQD105" s="219"/>
      <c r="VQE105" s="219"/>
      <c r="VQF105" s="219"/>
      <c r="VQG105" s="219"/>
      <c r="VQH105" s="219"/>
      <c r="VQI105" s="219"/>
      <c r="VQJ105" s="219"/>
      <c r="VQK105" s="219"/>
      <c r="VQL105" s="219"/>
      <c r="VQM105" s="219"/>
      <c r="VQN105" s="219"/>
      <c r="VQO105" s="219"/>
      <c r="VQP105" s="219"/>
      <c r="VQQ105" s="219"/>
      <c r="VQR105" s="219"/>
      <c r="VQS105" s="219"/>
      <c r="VQT105" s="219"/>
      <c r="VQU105" s="219"/>
      <c r="VQV105" s="219"/>
      <c r="VQW105" s="219"/>
      <c r="VQX105" s="219"/>
      <c r="VQY105" s="219"/>
      <c r="VQZ105" s="219"/>
      <c r="VRA105" s="219"/>
      <c r="VRB105" s="219"/>
      <c r="VRC105" s="219"/>
      <c r="VRD105" s="219"/>
      <c r="VRE105" s="219"/>
      <c r="VRF105" s="219"/>
      <c r="VRG105" s="219"/>
      <c r="VRH105" s="219"/>
      <c r="VRI105" s="219"/>
      <c r="VRJ105" s="219"/>
      <c r="VRK105" s="219"/>
      <c r="VRL105" s="219"/>
      <c r="VRM105" s="219"/>
      <c r="VRN105" s="219"/>
      <c r="VRO105" s="219"/>
      <c r="VRP105" s="219"/>
      <c r="VRQ105" s="219"/>
      <c r="VRR105" s="219"/>
      <c r="VRS105" s="219"/>
      <c r="VRT105" s="219"/>
      <c r="VRU105" s="219"/>
      <c r="VRV105" s="219"/>
      <c r="VRW105" s="219"/>
      <c r="VRX105" s="219"/>
      <c r="VRY105" s="219"/>
      <c r="VRZ105" s="219"/>
      <c r="VSA105" s="219"/>
      <c r="VSB105" s="219"/>
      <c r="VSC105" s="219"/>
      <c r="VSD105" s="219"/>
      <c r="VSE105" s="219"/>
      <c r="VSF105" s="219"/>
      <c r="VSG105" s="219"/>
      <c r="VSH105" s="219"/>
      <c r="VSI105" s="219"/>
      <c r="VSJ105" s="219"/>
      <c r="VSK105" s="219"/>
      <c r="VSL105" s="219"/>
      <c r="VSM105" s="219"/>
      <c r="VSN105" s="219"/>
      <c r="VSO105" s="219"/>
      <c r="VSP105" s="219"/>
      <c r="VSQ105" s="219"/>
      <c r="VSR105" s="219"/>
      <c r="VSS105" s="219"/>
      <c r="VST105" s="219"/>
      <c r="VSU105" s="219"/>
      <c r="VSV105" s="219"/>
      <c r="VSW105" s="219"/>
      <c r="VSX105" s="219"/>
      <c r="VSY105" s="219"/>
      <c r="VSZ105" s="219"/>
      <c r="VTA105" s="219"/>
      <c r="VTB105" s="219"/>
      <c r="VTC105" s="219"/>
      <c r="VTD105" s="219"/>
      <c r="VTE105" s="219"/>
      <c r="VTF105" s="219"/>
      <c r="VTG105" s="219"/>
      <c r="VTH105" s="219"/>
      <c r="VTI105" s="219"/>
      <c r="VTJ105" s="219"/>
      <c r="VTK105" s="219"/>
      <c r="VTL105" s="219"/>
      <c r="VTM105" s="219"/>
      <c r="VTN105" s="219"/>
      <c r="VTO105" s="219"/>
      <c r="VTP105" s="219"/>
      <c r="VTQ105" s="219"/>
      <c r="VTR105" s="219"/>
      <c r="VTS105" s="219"/>
      <c r="VTT105" s="219"/>
      <c r="VTU105" s="219"/>
      <c r="VTV105" s="219"/>
      <c r="VTW105" s="219"/>
      <c r="VTX105" s="219"/>
      <c r="VTY105" s="219"/>
      <c r="VTZ105" s="219"/>
      <c r="VUA105" s="219"/>
      <c r="VUB105" s="219"/>
      <c r="VUC105" s="219"/>
      <c r="VUD105" s="219"/>
      <c r="VUE105" s="219"/>
      <c r="VUF105" s="219"/>
      <c r="VUG105" s="219"/>
      <c r="VUH105" s="219"/>
      <c r="VUI105" s="219"/>
      <c r="VUJ105" s="219"/>
      <c r="VUK105" s="219"/>
      <c r="VUL105" s="219"/>
      <c r="VUM105" s="219"/>
      <c r="VUN105" s="219"/>
      <c r="VUO105" s="219"/>
      <c r="VUP105" s="219"/>
      <c r="VUQ105" s="219"/>
      <c r="VUR105" s="219"/>
      <c r="VUS105" s="219"/>
      <c r="VUT105" s="219"/>
      <c r="VUU105" s="219"/>
      <c r="VUV105" s="219"/>
      <c r="VUW105" s="219"/>
      <c r="VUX105" s="219"/>
      <c r="VUY105" s="219"/>
      <c r="VUZ105" s="219"/>
      <c r="VVA105" s="219"/>
      <c r="VVB105" s="219"/>
      <c r="VVC105" s="219"/>
      <c r="VVD105" s="219"/>
      <c r="VVE105" s="219"/>
      <c r="VVF105" s="219"/>
      <c r="VVG105" s="219"/>
      <c r="VVH105" s="219"/>
      <c r="VVI105" s="219"/>
      <c r="VVJ105" s="219"/>
      <c r="VVK105" s="219"/>
      <c r="VVL105" s="219"/>
      <c r="VVM105" s="219"/>
      <c r="VVN105" s="219"/>
      <c r="VVO105" s="219"/>
      <c r="VVP105" s="219"/>
      <c r="VVQ105" s="219"/>
      <c r="VVR105" s="219"/>
      <c r="VVS105" s="219"/>
      <c r="VVT105" s="219"/>
      <c r="VVU105" s="219"/>
      <c r="VVV105" s="219"/>
      <c r="VVW105" s="219"/>
      <c r="VVX105" s="219"/>
      <c r="VVY105" s="219"/>
      <c r="VVZ105" s="219"/>
      <c r="VWA105" s="219"/>
      <c r="VWB105" s="219"/>
      <c r="VWC105" s="219"/>
      <c r="VWD105" s="219"/>
      <c r="VWE105" s="219"/>
      <c r="VWF105" s="219"/>
      <c r="VWG105" s="219"/>
      <c r="VWH105" s="219"/>
      <c r="VWI105" s="219"/>
      <c r="VWJ105" s="219"/>
      <c r="VWK105" s="219"/>
      <c r="VWL105" s="219"/>
      <c r="VWM105" s="219"/>
      <c r="VWN105" s="219"/>
      <c r="VWO105" s="219"/>
      <c r="VWP105" s="219"/>
      <c r="VWQ105" s="219"/>
      <c r="VWR105" s="219"/>
      <c r="VWS105" s="219"/>
      <c r="VWT105" s="219"/>
      <c r="VWU105" s="219"/>
      <c r="VWV105" s="219"/>
      <c r="VWW105" s="219"/>
      <c r="VWX105" s="219"/>
      <c r="VWY105" s="219"/>
      <c r="VWZ105" s="219"/>
      <c r="VXA105" s="219"/>
      <c r="VXB105" s="219"/>
      <c r="VXC105" s="219"/>
      <c r="VXD105" s="219"/>
      <c r="VXE105" s="219"/>
      <c r="VXF105" s="219"/>
      <c r="VXG105" s="219"/>
      <c r="VXH105" s="219"/>
      <c r="VXI105" s="219"/>
      <c r="VXJ105" s="219"/>
      <c r="VXK105" s="219"/>
      <c r="VXL105" s="219"/>
      <c r="VXM105" s="219"/>
      <c r="VXN105" s="219"/>
      <c r="VXO105" s="219"/>
      <c r="VXP105" s="219"/>
      <c r="VXQ105" s="219"/>
      <c r="VXR105" s="219"/>
      <c r="VXS105" s="219"/>
      <c r="VXT105" s="219"/>
      <c r="VXU105" s="219"/>
      <c r="VXV105" s="219"/>
      <c r="VXW105" s="219"/>
      <c r="VXX105" s="219"/>
      <c r="VXY105" s="219"/>
      <c r="VXZ105" s="219"/>
      <c r="VYA105" s="219"/>
      <c r="VYB105" s="219"/>
      <c r="VYC105" s="219"/>
      <c r="VYD105" s="219"/>
      <c r="VYE105" s="219"/>
      <c r="VYF105" s="219"/>
      <c r="VYG105" s="219"/>
      <c r="VYH105" s="219"/>
      <c r="VYI105" s="219"/>
      <c r="VYJ105" s="219"/>
      <c r="VYK105" s="219"/>
      <c r="VYL105" s="219"/>
      <c r="VYM105" s="219"/>
      <c r="VYN105" s="219"/>
      <c r="VYO105" s="219"/>
      <c r="VYP105" s="219"/>
      <c r="VYQ105" s="219"/>
      <c r="VYR105" s="219"/>
      <c r="VYS105" s="219"/>
      <c r="VYT105" s="219"/>
      <c r="VYU105" s="219"/>
      <c r="VYV105" s="219"/>
      <c r="VYW105" s="219"/>
      <c r="VYX105" s="219"/>
      <c r="VYY105" s="219"/>
      <c r="VYZ105" s="219"/>
      <c r="VZA105" s="219"/>
      <c r="VZB105" s="219"/>
      <c r="VZC105" s="219"/>
      <c r="VZD105" s="219"/>
      <c r="VZE105" s="219"/>
      <c r="VZF105" s="219"/>
      <c r="VZG105" s="219"/>
      <c r="VZH105" s="219"/>
      <c r="VZI105" s="219"/>
      <c r="VZJ105" s="219"/>
      <c r="VZK105" s="219"/>
      <c r="VZL105" s="219"/>
      <c r="VZM105" s="219"/>
      <c r="VZN105" s="219"/>
      <c r="VZO105" s="219"/>
      <c r="VZP105" s="219"/>
      <c r="VZQ105" s="219"/>
      <c r="VZR105" s="219"/>
      <c r="VZS105" s="219"/>
      <c r="VZT105" s="219"/>
      <c r="VZU105" s="219"/>
      <c r="VZV105" s="219"/>
      <c r="VZW105" s="219"/>
      <c r="VZX105" s="219"/>
      <c r="VZY105" s="219"/>
      <c r="VZZ105" s="219"/>
      <c r="WAA105" s="219"/>
      <c r="WAB105" s="219"/>
      <c r="WAC105" s="219"/>
      <c r="WAD105" s="219"/>
      <c r="WAE105" s="219"/>
      <c r="WAF105" s="219"/>
      <c r="WAG105" s="219"/>
      <c r="WAH105" s="219"/>
      <c r="WAI105" s="219"/>
      <c r="WAJ105" s="219"/>
      <c r="WAK105" s="219"/>
      <c r="WAL105" s="219"/>
      <c r="WAM105" s="219"/>
      <c r="WAN105" s="219"/>
      <c r="WAO105" s="219"/>
      <c r="WAP105" s="219"/>
      <c r="WAQ105" s="219"/>
      <c r="WAR105" s="219"/>
      <c r="WAS105" s="219"/>
      <c r="WAT105" s="219"/>
      <c r="WAU105" s="219"/>
      <c r="WAV105" s="219"/>
      <c r="WAW105" s="219"/>
      <c r="WAX105" s="219"/>
      <c r="WAY105" s="219"/>
      <c r="WAZ105" s="219"/>
      <c r="WBA105" s="219"/>
      <c r="WBB105" s="219"/>
      <c r="WBC105" s="219"/>
      <c r="WBD105" s="219"/>
      <c r="WBE105" s="219"/>
      <c r="WBF105" s="219"/>
      <c r="WBG105" s="219"/>
      <c r="WBH105" s="219"/>
      <c r="WBI105" s="219"/>
      <c r="WBJ105" s="219"/>
      <c r="WBK105" s="219"/>
      <c r="WBL105" s="219"/>
      <c r="WBM105" s="219"/>
      <c r="WBN105" s="219"/>
      <c r="WBO105" s="219"/>
      <c r="WBP105" s="219"/>
      <c r="WBQ105" s="219"/>
      <c r="WBR105" s="219"/>
      <c r="WBS105" s="219"/>
      <c r="WBT105" s="219"/>
      <c r="WBU105" s="219"/>
      <c r="WBV105" s="219"/>
      <c r="WBW105" s="219"/>
      <c r="WBX105" s="219"/>
      <c r="WBY105" s="219"/>
      <c r="WBZ105" s="219"/>
      <c r="WCA105" s="219"/>
      <c r="WCB105" s="219"/>
      <c r="WCC105" s="219"/>
      <c r="WCD105" s="219"/>
      <c r="WCE105" s="219"/>
      <c r="WCF105" s="219"/>
      <c r="WCG105" s="219"/>
      <c r="WCH105" s="219"/>
      <c r="WCI105" s="219"/>
      <c r="WCJ105" s="219"/>
      <c r="WCK105" s="219"/>
      <c r="WCL105" s="219"/>
      <c r="WCM105" s="219"/>
      <c r="WCN105" s="219"/>
      <c r="WCO105" s="219"/>
      <c r="WCP105" s="219"/>
      <c r="WCQ105" s="219"/>
      <c r="WCR105" s="219"/>
      <c r="WCS105" s="219"/>
      <c r="WCT105" s="219"/>
      <c r="WCU105" s="219"/>
      <c r="WCV105" s="219"/>
      <c r="WCW105" s="219"/>
      <c r="WCX105" s="219"/>
      <c r="WCY105" s="219"/>
      <c r="WCZ105" s="219"/>
      <c r="WDA105" s="219"/>
      <c r="WDB105" s="219"/>
      <c r="WDC105" s="219"/>
      <c r="WDD105" s="219"/>
      <c r="WDE105" s="219"/>
      <c r="WDF105" s="219"/>
      <c r="WDG105" s="219"/>
      <c r="WDH105" s="219"/>
      <c r="WDI105" s="219"/>
      <c r="WDJ105" s="219"/>
      <c r="WDK105" s="219"/>
      <c r="WDL105" s="219"/>
      <c r="WDM105" s="219"/>
      <c r="WDN105" s="219"/>
      <c r="WDO105" s="219"/>
      <c r="WDP105" s="219"/>
      <c r="WDQ105" s="219"/>
      <c r="WDR105" s="219"/>
      <c r="WDS105" s="219"/>
      <c r="WDT105" s="219"/>
      <c r="WDU105" s="219"/>
      <c r="WDV105" s="219"/>
      <c r="WDW105" s="219"/>
      <c r="WDX105" s="219"/>
      <c r="WDY105" s="219"/>
      <c r="WDZ105" s="219"/>
      <c r="WEA105" s="219"/>
      <c r="WEB105" s="219"/>
      <c r="WEC105" s="219"/>
      <c r="WED105" s="219"/>
      <c r="WEE105" s="219"/>
      <c r="WEF105" s="219"/>
      <c r="WEG105" s="219"/>
      <c r="WEH105" s="219"/>
      <c r="WEI105" s="219"/>
      <c r="WEJ105" s="219"/>
      <c r="WEK105" s="219"/>
      <c r="WEL105" s="219"/>
      <c r="WEM105" s="219"/>
      <c r="WEN105" s="219"/>
      <c r="WEO105" s="219"/>
      <c r="WEP105" s="219"/>
      <c r="WEQ105" s="219"/>
      <c r="WER105" s="219"/>
      <c r="WES105" s="219"/>
      <c r="WET105" s="219"/>
      <c r="WEU105" s="219"/>
      <c r="WEV105" s="219"/>
      <c r="WEW105" s="219"/>
      <c r="WEX105" s="219"/>
      <c r="WEY105" s="219"/>
      <c r="WEZ105" s="219"/>
      <c r="WFA105" s="219"/>
      <c r="WFB105" s="219"/>
      <c r="WFC105" s="219"/>
      <c r="WFD105" s="219"/>
      <c r="WFE105" s="219"/>
      <c r="WFF105" s="219"/>
      <c r="WFG105" s="219"/>
      <c r="WFH105" s="219"/>
      <c r="WFI105" s="219"/>
      <c r="WFJ105" s="219"/>
      <c r="WFK105" s="219"/>
      <c r="WFL105" s="219"/>
      <c r="WFM105" s="219"/>
      <c r="WFN105" s="219"/>
      <c r="WFO105" s="219"/>
      <c r="WFP105" s="219"/>
      <c r="WFQ105" s="219"/>
      <c r="WFR105" s="219"/>
      <c r="WFS105" s="219"/>
      <c r="WFT105" s="219"/>
      <c r="WFU105" s="219"/>
      <c r="WFV105" s="219"/>
      <c r="WFW105" s="219"/>
      <c r="WFX105" s="219"/>
      <c r="WFY105" s="219"/>
      <c r="WFZ105" s="219"/>
      <c r="WGA105" s="219"/>
      <c r="WGB105" s="219"/>
      <c r="WGC105" s="219"/>
      <c r="WGD105" s="219"/>
      <c r="WGE105" s="219"/>
      <c r="WGF105" s="219"/>
      <c r="WGG105" s="219"/>
      <c r="WGH105" s="219"/>
      <c r="WGI105" s="219"/>
      <c r="WGJ105" s="219"/>
      <c r="WGK105" s="219"/>
      <c r="WGL105" s="219"/>
      <c r="WGM105" s="219"/>
      <c r="WGN105" s="219"/>
      <c r="WGO105" s="219"/>
      <c r="WGP105" s="219"/>
      <c r="WGQ105" s="219"/>
      <c r="WGR105" s="219"/>
      <c r="WGS105" s="219"/>
      <c r="WGT105" s="219"/>
      <c r="WGU105" s="219"/>
      <c r="WGV105" s="219"/>
      <c r="WGW105" s="219"/>
      <c r="WGX105" s="219"/>
      <c r="WGY105" s="219"/>
      <c r="WGZ105" s="219"/>
      <c r="WHA105" s="219"/>
      <c r="WHB105" s="219"/>
      <c r="WHC105" s="219"/>
      <c r="WHD105" s="219"/>
      <c r="WHE105" s="219"/>
      <c r="WHF105" s="219"/>
      <c r="WHG105" s="219"/>
      <c r="WHH105" s="219"/>
      <c r="WHI105" s="219"/>
      <c r="WHJ105" s="219"/>
      <c r="WHK105" s="219"/>
      <c r="WHL105" s="219"/>
      <c r="WHM105" s="219"/>
      <c r="WHN105" s="219"/>
      <c r="WHO105" s="219"/>
      <c r="WHP105" s="219"/>
      <c r="WHQ105" s="219"/>
      <c r="WHR105" s="219"/>
      <c r="WHS105" s="219"/>
      <c r="WHT105" s="219"/>
      <c r="WHU105" s="219"/>
      <c r="WHV105" s="219"/>
      <c r="WHW105" s="219"/>
      <c r="WHX105" s="219"/>
      <c r="WHY105" s="219"/>
      <c r="WHZ105" s="219"/>
      <c r="WIA105" s="219"/>
      <c r="WIB105" s="219"/>
      <c r="WIC105" s="219"/>
      <c r="WID105" s="219"/>
      <c r="WIE105" s="219"/>
      <c r="WIF105" s="219"/>
      <c r="WIG105" s="219"/>
      <c r="WIH105" s="219"/>
      <c r="WII105" s="219"/>
      <c r="WIJ105" s="219"/>
      <c r="WIK105" s="219"/>
      <c r="WIL105" s="219"/>
      <c r="WIM105" s="219"/>
      <c r="WIN105" s="219"/>
      <c r="WIO105" s="219"/>
      <c r="WIP105" s="219"/>
      <c r="WIQ105" s="219"/>
      <c r="WIR105" s="219"/>
      <c r="WIS105" s="219"/>
      <c r="WIT105" s="219"/>
      <c r="WIU105" s="219"/>
      <c r="WIV105" s="219"/>
      <c r="WIW105" s="219"/>
      <c r="WIX105" s="219"/>
      <c r="WIY105" s="219"/>
      <c r="WIZ105" s="219"/>
      <c r="WJA105" s="219"/>
      <c r="WJB105" s="219"/>
      <c r="WJC105" s="219"/>
      <c r="WJD105" s="219"/>
      <c r="WJE105" s="219"/>
      <c r="WJF105" s="219"/>
      <c r="WJG105" s="219"/>
      <c r="WJH105" s="219"/>
      <c r="WJI105" s="219"/>
      <c r="WJJ105" s="219"/>
      <c r="WJK105" s="219"/>
      <c r="WJL105" s="219"/>
      <c r="WJM105" s="219"/>
      <c r="WJN105" s="219"/>
      <c r="WJO105" s="219"/>
      <c r="WJP105" s="219"/>
      <c r="WJQ105" s="219"/>
      <c r="WJR105" s="219"/>
      <c r="WJS105" s="219"/>
      <c r="WJT105" s="219"/>
      <c r="WJU105" s="219"/>
      <c r="WJV105" s="219"/>
      <c r="WJW105" s="219"/>
      <c r="WJX105" s="219"/>
      <c r="WJY105" s="219"/>
      <c r="WJZ105" s="219"/>
      <c r="WKA105" s="219"/>
      <c r="WKB105" s="219"/>
      <c r="WKC105" s="219"/>
      <c r="WKD105" s="219"/>
      <c r="WKE105" s="219"/>
      <c r="WKF105" s="219"/>
      <c r="WKG105" s="219"/>
      <c r="WKH105" s="219"/>
      <c r="WKI105" s="219"/>
      <c r="WKJ105" s="219"/>
      <c r="WKK105" s="219"/>
      <c r="WKL105" s="219"/>
      <c r="WKM105" s="219"/>
      <c r="WKN105" s="219"/>
      <c r="WKO105" s="219"/>
      <c r="WKP105" s="219"/>
      <c r="WKQ105" s="219"/>
      <c r="WKR105" s="219"/>
      <c r="WKS105" s="219"/>
      <c r="WKT105" s="219"/>
      <c r="WKU105" s="219"/>
      <c r="WKV105" s="219"/>
      <c r="WKW105" s="219"/>
      <c r="WKX105" s="219"/>
      <c r="WKY105" s="219"/>
      <c r="WKZ105" s="219"/>
      <c r="WLA105" s="219"/>
      <c r="WLB105" s="219"/>
      <c r="WLC105" s="219"/>
      <c r="WLD105" s="219"/>
      <c r="WLE105" s="219"/>
      <c r="WLF105" s="219"/>
      <c r="WLG105" s="219"/>
      <c r="WLH105" s="219"/>
      <c r="WLI105" s="219"/>
      <c r="WLJ105" s="219"/>
      <c r="WLK105" s="219"/>
      <c r="WLL105" s="219"/>
      <c r="WLM105" s="219"/>
      <c r="WLN105" s="219"/>
      <c r="WLO105" s="219"/>
      <c r="WLP105" s="219"/>
      <c r="WLQ105" s="219"/>
      <c r="WLR105" s="219"/>
      <c r="WLS105" s="219"/>
      <c r="WLT105" s="219"/>
      <c r="WLU105" s="219"/>
      <c r="WLV105" s="219"/>
      <c r="WLW105" s="219"/>
      <c r="WLX105" s="219"/>
      <c r="WLY105" s="219"/>
      <c r="WLZ105" s="219"/>
      <c r="WMA105" s="219"/>
      <c r="WMB105" s="219"/>
      <c r="WMC105" s="219"/>
      <c r="WMD105" s="219"/>
      <c r="WME105" s="219"/>
      <c r="WMF105" s="219"/>
      <c r="WMG105" s="219"/>
      <c r="WMH105" s="219"/>
      <c r="WMI105" s="219"/>
      <c r="WMJ105" s="219"/>
      <c r="WMK105" s="219"/>
      <c r="WML105" s="219"/>
      <c r="WMM105" s="219"/>
      <c r="WMN105" s="219"/>
      <c r="WMO105" s="219"/>
      <c r="WMP105" s="219"/>
      <c r="WMQ105" s="219"/>
      <c r="WMR105" s="219"/>
      <c r="WMS105" s="219"/>
      <c r="WMT105" s="219"/>
      <c r="WMU105" s="219"/>
      <c r="WMV105" s="219"/>
      <c r="WMW105" s="219"/>
      <c r="WMX105" s="219"/>
      <c r="WMY105" s="219"/>
      <c r="WMZ105" s="219"/>
      <c r="WNA105" s="219"/>
      <c r="WNB105" s="219"/>
      <c r="WNC105" s="219"/>
      <c r="WND105" s="219"/>
      <c r="WNE105" s="219"/>
      <c r="WNF105" s="219"/>
      <c r="WNG105" s="219"/>
      <c r="WNH105" s="219"/>
      <c r="WNI105" s="219"/>
      <c r="WNJ105" s="219"/>
      <c r="WNK105" s="219"/>
      <c r="WNL105" s="219"/>
      <c r="WNM105" s="219"/>
      <c r="WNN105" s="219"/>
      <c r="WNO105" s="219"/>
      <c r="WNP105" s="219"/>
      <c r="WNQ105" s="219"/>
      <c r="WNR105" s="219"/>
      <c r="WNS105" s="219"/>
      <c r="WNT105" s="219"/>
      <c r="WNU105" s="219"/>
      <c r="WNV105" s="219"/>
      <c r="WNW105" s="219"/>
      <c r="WNX105" s="219"/>
      <c r="WNY105" s="219"/>
      <c r="WNZ105" s="219"/>
      <c r="WOA105" s="219"/>
      <c r="WOB105" s="219"/>
      <c r="WOC105" s="219"/>
      <c r="WOD105" s="219"/>
      <c r="WOE105" s="219"/>
      <c r="WOF105" s="219"/>
      <c r="WOG105" s="219"/>
      <c r="WOH105" s="219"/>
      <c r="WOI105" s="219"/>
      <c r="WOJ105" s="219"/>
      <c r="WOK105" s="219"/>
      <c r="WOL105" s="219"/>
      <c r="WOM105" s="219"/>
      <c r="WON105" s="219"/>
      <c r="WOO105" s="219"/>
      <c r="WOP105" s="219"/>
      <c r="WOQ105" s="219"/>
      <c r="WOR105" s="219"/>
      <c r="WOS105" s="219"/>
      <c r="WOT105" s="219"/>
      <c r="WOU105" s="219"/>
      <c r="WOV105" s="219"/>
      <c r="WOW105" s="219"/>
      <c r="WOX105" s="219"/>
      <c r="WOY105" s="219"/>
      <c r="WOZ105" s="219"/>
      <c r="WPA105" s="219"/>
      <c r="WPB105" s="219"/>
      <c r="WPC105" s="219"/>
      <c r="WPD105" s="219"/>
      <c r="WPE105" s="219"/>
      <c r="WPF105" s="219"/>
      <c r="WPG105" s="219"/>
      <c r="WPH105" s="219"/>
      <c r="WPI105" s="219"/>
      <c r="WPJ105" s="219"/>
      <c r="WPK105" s="219"/>
      <c r="WPL105" s="219"/>
      <c r="WPM105" s="219"/>
      <c r="WPN105" s="219"/>
      <c r="WPO105" s="219"/>
      <c r="WPP105" s="219"/>
      <c r="WPQ105" s="219"/>
      <c r="WPR105" s="219"/>
      <c r="WPS105" s="219"/>
      <c r="WPT105" s="219"/>
      <c r="WPU105" s="219"/>
      <c r="WPV105" s="219"/>
      <c r="WPW105" s="219"/>
      <c r="WPX105" s="219"/>
      <c r="WPY105" s="219"/>
      <c r="WPZ105" s="219"/>
      <c r="WQA105" s="219"/>
      <c r="WQB105" s="219"/>
      <c r="WQC105" s="219"/>
      <c r="WQD105" s="219"/>
      <c r="WQE105" s="219"/>
      <c r="WQF105" s="219"/>
      <c r="WQG105" s="219"/>
      <c r="WQH105" s="219"/>
      <c r="WQI105" s="219"/>
      <c r="WQJ105" s="219"/>
      <c r="WQK105" s="219"/>
      <c r="WQL105" s="219"/>
      <c r="WQM105" s="219"/>
      <c r="WQN105" s="219"/>
      <c r="WQO105" s="219"/>
      <c r="WQP105" s="219"/>
      <c r="WQQ105" s="219"/>
      <c r="WQR105" s="219"/>
      <c r="WQS105" s="219"/>
      <c r="WQT105" s="219"/>
      <c r="WQU105" s="219"/>
      <c r="WQV105" s="219"/>
      <c r="WQW105" s="219"/>
      <c r="WQX105" s="219"/>
      <c r="WQY105" s="219"/>
      <c r="WQZ105" s="219"/>
      <c r="WRA105" s="219"/>
      <c r="WRB105" s="219"/>
      <c r="WRC105" s="219"/>
      <c r="WRD105" s="219"/>
      <c r="WRE105" s="219"/>
      <c r="WRF105" s="219"/>
      <c r="WRG105" s="219"/>
      <c r="WRH105" s="219"/>
      <c r="WRI105" s="219"/>
      <c r="WRJ105" s="219"/>
      <c r="WRK105" s="219"/>
      <c r="WRL105" s="219"/>
      <c r="WRM105" s="219"/>
      <c r="WRN105" s="219"/>
      <c r="WRO105" s="219"/>
      <c r="WRP105" s="219"/>
      <c r="WRQ105" s="219"/>
      <c r="WRR105" s="219"/>
      <c r="WRS105" s="219"/>
      <c r="WRT105" s="219"/>
      <c r="WRU105" s="219"/>
      <c r="WRV105" s="219"/>
      <c r="WRW105" s="219"/>
      <c r="WRX105" s="219"/>
      <c r="WRY105" s="219"/>
      <c r="WRZ105" s="219"/>
      <c r="WSA105" s="219"/>
      <c r="WSB105" s="219"/>
      <c r="WSC105" s="219"/>
      <c r="WSD105" s="219"/>
      <c r="WSE105" s="219"/>
      <c r="WSF105" s="219"/>
      <c r="WSG105" s="219"/>
      <c r="WSH105" s="219"/>
      <c r="WSI105" s="219"/>
      <c r="WSJ105" s="219"/>
      <c r="WSK105" s="219"/>
      <c r="WSL105" s="219"/>
      <c r="WSM105" s="219"/>
      <c r="WSN105" s="219"/>
      <c r="WSO105" s="219"/>
      <c r="WSP105" s="219"/>
      <c r="WSQ105" s="219"/>
      <c r="WSR105" s="219"/>
      <c r="WSS105" s="219"/>
      <c r="WST105" s="219"/>
      <c r="WSU105" s="219"/>
      <c r="WSV105" s="219"/>
      <c r="WSW105" s="219"/>
      <c r="WSX105" s="219"/>
      <c r="WSY105" s="219"/>
      <c r="WSZ105" s="219"/>
      <c r="WTA105" s="219"/>
      <c r="WTB105" s="219"/>
      <c r="WTC105" s="219"/>
      <c r="WTD105" s="219"/>
      <c r="WTE105" s="219"/>
      <c r="WTF105" s="219"/>
      <c r="WTG105" s="219"/>
      <c r="WTH105" s="219"/>
      <c r="WTI105" s="219"/>
      <c r="WTJ105" s="219"/>
      <c r="WTK105" s="219"/>
      <c r="WTL105" s="219"/>
      <c r="WTM105" s="219"/>
      <c r="WTN105" s="219"/>
      <c r="WTO105" s="219"/>
      <c r="WTP105" s="219"/>
      <c r="WTQ105" s="219"/>
      <c r="WTR105" s="219"/>
      <c r="WTS105" s="219"/>
      <c r="WTT105" s="219"/>
      <c r="WTU105" s="219"/>
      <c r="WTV105" s="219"/>
      <c r="WTW105" s="219"/>
      <c r="WTX105" s="219"/>
      <c r="WTY105" s="219"/>
      <c r="WTZ105" s="219"/>
      <c r="WUA105" s="219"/>
      <c r="WUB105" s="219"/>
      <c r="WUC105" s="219"/>
      <c r="WUD105" s="219"/>
      <c r="WUE105" s="219"/>
      <c r="WUF105" s="219"/>
      <c r="WUG105" s="219"/>
      <c r="WUH105" s="219"/>
      <c r="WUI105" s="219"/>
      <c r="WUJ105" s="219"/>
      <c r="WUK105" s="219"/>
      <c r="WUL105" s="219"/>
      <c r="WUM105" s="219"/>
      <c r="WUN105" s="219"/>
      <c r="WUO105" s="219"/>
      <c r="WUP105" s="219"/>
      <c r="WUQ105" s="219"/>
      <c r="WUR105" s="219"/>
      <c r="WUS105" s="219"/>
      <c r="WUT105" s="219"/>
      <c r="WUU105" s="219"/>
      <c r="WUV105" s="219"/>
      <c r="WUW105" s="219"/>
      <c r="WUX105" s="219"/>
      <c r="WUY105" s="219"/>
      <c r="WUZ105" s="219"/>
      <c r="WVA105" s="219"/>
      <c r="WVB105" s="219"/>
      <c r="WVC105" s="219"/>
      <c r="WVD105" s="219"/>
      <c r="WVE105" s="219"/>
      <c r="WVF105" s="219"/>
      <c r="WVG105" s="219"/>
      <c r="WVH105" s="219"/>
      <c r="WVI105" s="219"/>
      <c r="WVJ105" s="219"/>
      <c r="WVK105" s="219"/>
      <c r="WVL105" s="219"/>
      <c r="WVM105" s="219"/>
      <c r="WVN105" s="219"/>
      <c r="WVO105" s="219"/>
      <c r="WVP105" s="219"/>
      <c r="WVQ105" s="219"/>
      <c r="WVR105" s="219"/>
      <c r="WVS105" s="219"/>
      <c r="WVT105" s="219"/>
      <c r="WVU105" s="219"/>
      <c r="WVV105" s="219"/>
      <c r="WVW105" s="219"/>
      <c r="WVX105" s="219"/>
      <c r="WVY105" s="219"/>
      <c r="WVZ105" s="219"/>
      <c r="WWA105" s="219"/>
      <c r="WWB105" s="219"/>
      <c r="WWC105" s="219"/>
      <c r="WWD105" s="219"/>
      <c r="WWE105" s="219"/>
      <c r="WWF105" s="219"/>
      <c r="WWG105" s="219"/>
      <c r="WWH105" s="219"/>
      <c r="WWI105" s="219"/>
      <c r="WWJ105" s="219"/>
      <c r="WWK105" s="219"/>
      <c r="WWL105" s="219"/>
      <c r="WWM105" s="219"/>
      <c r="WWN105" s="219"/>
      <c r="WWO105" s="219"/>
      <c r="WWP105" s="219"/>
      <c r="WWQ105" s="219"/>
      <c r="WWR105" s="219"/>
      <c r="WWS105" s="219"/>
      <c r="WWT105" s="219"/>
      <c r="WWU105" s="219"/>
      <c r="WWV105" s="219"/>
      <c r="WWW105" s="219"/>
      <c r="WWX105" s="219"/>
      <c r="WWY105" s="219"/>
      <c r="WWZ105" s="219"/>
      <c r="WXA105" s="219"/>
      <c r="WXB105" s="219"/>
      <c r="WXC105" s="219"/>
      <c r="WXD105" s="219"/>
      <c r="WXE105" s="219"/>
      <c r="WXF105" s="219"/>
      <c r="WXG105" s="219"/>
      <c r="WXH105" s="219"/>
      <c r="WXI105" s="219"/>
      <c r="WXJ105" s="219"/>
      <c r="WXK105" s="219"/>
      <c r="WXL105" s="219"/>
      <c r="WXM105" s="219"/>
      <c r="WXN105" s="219"/>
      <c r="WXO105" s="219"/>
      <c r="WXP105" s="219"/>
      <c r="WXQ105" s="219"/>
      <c r="WXR105" s="219"/>
      <c r="WXS105" s="219"/>
      <c r="WXT105" s="219"/>
      <c r="WXU105" s="219"/>
      <c r="WXV105" s="219"/>
      <c r="WXW105" s="219"/>
      <c r="WXX105" s="219"/>
      <c r="WXY105" s="219"/>
      <c r="WXZ105" s="219"/>
      <c r="WYA105" s="219"/>
      <c r="WYB105" s="219"/>
      <c r="WYC105" s="219"/>
      <c r="WYD105" s="219"/>
      <c r="WYE105" s="219"/>
      <c r="WYF105" s="219"/>
      <c r="WYG105" s="219"/>
      <c r="WYH105" s="219"/>
      <c r="WYI105" s="219"/>
      <c r="WYJ105" s="219"/>
      <c r="WYK105" s="219"/>
      <c r="WYL105" s="219"/>
      <c r="WYM105" s="219"/>
      <c r="WYN105" s="219"/>
      <c r="WYO105" s="219"/>
      <c r="WYP105" s="219"/>
      <c r="WYQ105" s="219"/>
      <c r="WYR105" s="219"/>
      <c r="WYS105" s="219"/>
      <c r="WYT105" s="219"/>
      <c r="WYU105" s="219"/>
      <c r="WYV105" s="219"/>
      <c r="WYW105" s="219"/>
      <c r="WYX105" s="219"/>
      <c r="WYY105" s="219"/>
      <c r="WYZ105" s="219"/>
      <c r="WZA105" s="219"/>
      <c r="WZB105" s="219"/>
      <c r="WZC105" s="219"/>
      <c r="WZD105" s="219"/>
      <c r="WZE105" s="219"/>
      <c r="WZF105" s="219"/>
      <c r="WZG105" s="219"/>
      <c r="WZH105" s="219"/>
      <c r="WZI105" s="219"/>
      <c r="WZJ105" s="219"/>
      <c r="WZK105" s="219"/>
      <c r="WZL105" s="219"/>
      <c r="WZM105" s="219"/>
      <c r="WZN105" s="219"/>
      <c r="WZO105" s="219"/>
      <c r="WZP105" s="219"/>
      <c r="WZQ105" s="219"/>
      <c r="WZR105" s="219"/>
      <c r="WZS105" s="219"/>
      <c r="WZT105" s="219"/>
      <c r="WZU105" s="219"/>
      <c r="WZV105" s="219"/>
      <c r="WZW105" s="219"/>
      <c r="WZX105" s="219"/>
      <c r="WZY105" s="219"/>
      <c r="WZZ105" s="219"/>
      <c r="XAA105" s="219"/>
      <c r="XAB105" s="219"/>
      <c r="XAC105" s="219"/>
      <c r="XAD105" s="219"/>
      <c r="XAE105" s="219"/>
      <c r="XAF105" s="219"/>
      <c r="XAG105" s="219"/>
      <c r="XAH105" s="219"/>
      <c r="XAI105" s="219"/>
      <c r="XAJ105" s="219"/>
      <c r="XAK105" s="219"/>
      <c r="XAL105" s="219"/>
      <c r="XAM105" s="219"/>
      <c r="XAN105" s="219"/>
      <c r="XAO105" s="219"/>
      <c r="XAP105" s="219"/>
      <c r="XAQ105" s="219"/>
      <c r="XAR105" s="219"/>
      <c r="XAS105" s="219"/>
      <c r="XAT105" s="219"/>
      <c r="XAU105" s="219"/>
      <c r="XAV105" s="219"/>
      <c r="XAW105" s="219"/>
      <c r="XAX105" s="219"/>
      <c r="XAY105" s="219"/>
      <c r="XAZ105" s="219"/>
      <c r="XBA105" s="219"/>
      <c r="XBB105" s="219"/>
      <c r="XBC105" s="219"/>
      <c r="XBD105" s="219"/>
      <c r="XBE105" s="219"/>
      <c r="XBF105" s="219"/>
      <c r="XBG105" s="219"/>
      <c r="XBH105" s="219"/>
      <c r="XBI105" s="219"/>
      <c r="XBJ105" s="219"/>
      <c r="XBK105" s="219"/>
      <c r="XBL105" s="219"/>
      <c r="XBM105" s="219"/>
      <c r="XBN105" s="219"/>
      <c r="XBO105" s="219"/>
      <c r="XBP105" s="219"/>
      <c r="XBQ105" s="219"/>
      <c r="XBR105" s="219"/>
      <c r="XBS105" s="219"/>
      <c r="XBT105" s="219"/>
      <c r="XBU105" s="219"/>
      <c r="XBV105" s="219"/>
      <c r="XBW105" s="219"/>
      <c r="XBX105" s="219"/>
      <c r="XBY105" s="219"/>
      <c r="XBZ105" s="219"/>
      <c r="XCA105" s="219"/>
      <c r="XCB105" s="219"/>
      <c r="XCC105" s="219"/>
      <c r="XCD105" s="219"/>
      <c r="XCE105" s="219"/>
      <c r="XCF105" s="219"/>
      <c r="XCG105" s="219"/>
      <c r="XCH105" s="219"/>
      <c r="XCI105" s="219"/>
      <c r="XCJ105" s="219"/>
      <c r="XCK105" s="219"/>
      <c r="XCL105" s="219"/>
      <c r="XCM105" s="219"/>
      <c r="XCN105" s="219"/>
      <c r="XCO105" s="219"/>
      <c r="XCP105" s="219"/>
      <c r="XCQ105" s="219"/>
      <c r="XCR105" s="219"/>
      <c r="XCS105" s="219"/>
      <c r="XCT105" s="219"/>
      <c r="XCU105" s="219"/>
      <c r="XCV105" s="219"/>
      <c r="XCW105" s="219"/>
      <c r="XCX105" s="219"/>
      <c r="XCY105" s="219"/>
      <c r="XCZ105" s="219"/>
      <c r="XDA105" s="219"/>
      <c r="XDB105" s="219"/>
      <c r="XDC105" s="219"/>
      <c r="XDD105" s="219"/>
      <c r="XDE105" s="219"/>
      <c r="XDF105" s="219"/>
      <c r="XDG105" s="219"/>
      <c r="XDH105" s="219"/>
      <c r="XDI105" s="219"/>
      <c r="XDJ105" s="219"/>
      <c r="XDK105" s="219"/>
      <c r="XDL105" s="219"/>
      <c r="XDM105" s="219"/>
      <c r="XDN105" s="219"/>
      <c r="XDO105" s="219"/>
      <c r="XDP105" s="219"/>
      <c r="XDQ105" s="219"/>
      <c r="XDR105" s="219"/>
      <c r="XDS105" s="219"/>
      <c r="XDT105" s="219"/>
      <c r="XDU105" s="219"/>
      <c r="XDV105" s="219"/>
      <c r="XDW105" s="219"/>
      <c r="XDX105" s="219"/>
      <c r="XDY105" s="219"/>
      <c r="XDZ105" s="219"/>
      <c r="XEA105" s="219"/>
      <c r="XEB105" s="219"/>
      <c r="XEC105" s="219"/>
      <c r="XED105" s="219"/>
      <c r="XEE105" s="219"/>
      <c r="XEF105" s="219"/>
      <c r="XEG105" s="219"/>
      <c r="XEH105" s="219"/>
      <c r="XEI105" s="219"/>
      <c r="XEJ105" s="219"/>
      <c r="XEK105" s="219"/>
      <c r="XEL105" s="219"/>
      <c r="XEM105" s="219"/>
      <c r="XEN105" s="219"/>
      <c r="XEO105" s="219"/>
      <c r="XEP105" s="219"/>
      <c r="XEQ105" s="219"/>
      <c r="XER105" s="219"/>
      <c r="XES105" s="219"/>
      <c r="XET105" s="219"/>
      <c r="XEU105" s="219"/>
      <c r="XEV105" s="219"/>
    </row>
    <row r="106" s="302" customFormat="1" ht="18" customHeight="1" spans="1:6">
      <c r="A106" s="344" t="s">
        <v>274</v>
      </c>
      <c r="B106" s="320">
        <v>5095.467594</v>
      </c>
      <c r="C106" s="320">
        <v>5962</v>
      </c>
      <c r="D106" s="321">
        <f t="shared" si="4"/>
        <v>866.532406</v>
      </c>
      <c r="E106" s="322">
        <f t="shared" si="3"/>
        <v>0.170059447933759</v>
      </c>
      <c r="F106" s="323"/>
    </row>
    <row r="107" s="302" customFormat="1" ht="18" customHeight="1" spans="1:6">
      <c r="A107" s="344" t="s">
        <v>275</v>
      </c>
      <c r="B107" s="320"/>
      <c r="C107" s="320">
        <v>0</v>
      </c>
      <c r="D107" s="321">
        <f t="shared" si="4"/>
        <v>0</v>
      </c>
      <c r="E107" s="322"/>
      <c r="F107" s="323"/>
    </row>
    <row r="108" s="302" customFormat="1" ht="18" customHeight="1" spans="1:6">
      <c r="A108" s="344" t="s">
        <v>276</v>
      </c>
      <c r="B108" s="320">
        <v>795.68</v>
      </c>
      <c r="C108" s="320">
        <v>700</v>
      </c>
      <c r="D108" s="321">
        <f t="shared" si="4"/>
        <v>-95.6799999999999</v>
      </c>
      <c r="E108" s="322">
        <f t="shared" si="3"/>
        <v>-0.120249346470943</v>
      </c>
      <c r="F108" s="323"/>
    </row>
    <row r="109" s="302" customFormat="1" ht="18" customHeight="1" spans="1:6">
      <c r="A109" s="344" t="s">
        <v>277</v>
      </c>
      <c r="B109" s="320">
        <v>300.73</v>
      </c>
      <c r="C109" s="320">
        <v>375.75</v>
      </c>
      <c r="D109" s="321">
        <f t="shared" si="4"/>
        <v>75.02</v>
      </c>
      <c r="E109" s="322">
        <f t="shared" si="3"/>
        <v>0.249459648189406</v>
      </c>
      <c r="F109" s="326"/>
    </row>
    <row r="110" s="302" customFormat="1" ht="18" customHeight="1" spans="1:6">
      <c r="A110" s="344" t="s">
        <v>278</v>
      </c>
      <c r="B110" s="320">
        <v>41.48</v>
      </c>
      <c r="C110" s="320">
        <v>42</v>
      </c>
      <c r="D110" s="321">
        <f t="shared" si="4"/>
        <v>0.520000000000003</v>
      </c>
      <c r="E110" s="322">
        <f t="shared" si="3"/>
        <v>0.012536162005786</v>
      </c>
      <c r="F110" s="326"/>
    </row>
    <row r="111" s="301" customFormat="1" ht="18" customHeight="1" spans="1:16376">
      <c r="A111" s="345" t="s">
        <v>279</v>
      </c>
      <c r="B111" s="338">
        <f>SUM(B97,B98,B101,B105,B104)</f>
        <v>72527.713594</v>
      </c>
      <c r="C111" s="338">
        <f>SUM(C97,C98,C101,C105)</f>
        <v>78504.84</v>
      </c>
      <c r="D111" s="316">
        <f t="shared" si="4"/>
        <v>5977.126406</v>
      </c>
      <c r="E111" s="317">
        <f t="shared" si="3"/>
        <v>0.0824116204663381</v>
      </c>
      <c r="F111" s="318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  <c r="EJ111" s="219"/>
      <c r="EK111" s="219"/>
      <c r="EL111" s="219"/>
      <c r="EM111" s="219"/>
      <c r="EN111" s="219"/>
      <c r="EO111" s="219"/>
      <c r="EP111" s="219"/>
      <c r="EQ111" s="219"/>
      <c r="ER111" s="219"/>
      <c r="ES111" s="219"/>
      <c r="ET111" s="219"/>
      <c r="EU111" s="219"/>
      <c r="EV111" s="219"/>
      <c r="EW111" s="219"/>
      <c r="EX111" s="219"/>
      <c r="EY111" s="219"/>
      <c r="EZ111" s="219"/>
      <c r="FA111" s="219"/>
      <c r="FB111" s="219"/>
      <c r="FC111" s="219"/>
      <c r="FD111" s="219"/>
      <c r="FE111" s="219"/>
      <c r="FF111" s="219"/>
      <c r="FG111" s="219"/>
      <c r="FH111" s="219"/>
      <c r="FI111" s="219"/>
      <c r="FJ111" s="219"/>
      <c r="FK111" s="219"/>
      <c r="FL111" s="219"/>
      <c r="FM111" s="219"/>
      <c r="FN111" s="219"/>
      <c r="FO111" s="219"/>
      <c r="FP111" s="219"/>
      <c r="FQ111" s="219"/>
      <c r="FR111" s="219"/>
      <c r="FS111" s="219"/>
      <c r="FT111" s="219"/>
      <c r="FU111" s="219"/>
      <c r="FV111" s="219"/>
      <c r="FW111" s="219"/>
      <c r="FX111" s="219"/>
      <c r="FY111" s="219"/>
      <c r="FZ111" s="219"/>
      <c r="GA111" s="219"/>
      <c r="GB111" s="219"/>
      <c r="GC111" s="219"/>
      <c r="GD111" s="219"/>
      <c r="GE111" s="219"/>
      <c r="GF111" s="219"/>
      <c r="GG111" s="219"/>
      <c r="GH111" s="219"/>
      <c r="GI111" s="219"/>
      <c r="GJ111" s="219"/>
      <c r="GK111" s="219"/>
      <c r="GL111" s="219"/>
      <c r="GM111" s="219"/>
      <c r="GN111" s="219"/>
      <c r="GO111" s="219"/>
      <c r="GP111" s="219"/>
      <c r="GQ111" s="219"/>
      <c r="GR111" s="219"/>
      <c r="GS111" s="219"/>
      <c r="GT111" s="219"/>
      <c r="GU111" s="219"/>
      <c r="GV111" s="219"/>
      <c r="GW111" s="219"/>
      <c r="GX111" s="219"/>
      <c r="GY111" s="219"/>
      <c r="GZ111" s="219"/>
      <c r="HA111" s="219"/>
      <c r="HB111" s="219"/>
      <c r="HC111" s="219"/>
      <c r="HD111" s="219"/>
      <c r="HE111" s="219"/>
      <c r="HF111" s="219"/>
      <c r="HG111" s="219"/>
      <c r="HH111" s="219"/>
      <c r="HI111" s="219"/>
      <c r="HJ111" s="219"/>
      <c r="HK111" s="219"/>
      <c r="HL111" s="219"/>
      <c r="HM111" s="219"/>
      <c r="HN111" s="219"/>
      <c r="HO111" s="219"/>
      <c r="HP111" s="219"/>
      <c r="HQ111" s="219"/>
      <c r="HR111" s="219"/>
      <c r="HS111" s="219"/>
      <c r="HT111" s="219"/>
      <c r="HU111" s="219"/>
      <c r="HV111" s="219"/>
      <c r="HW111" s="219"/>
      <c r="HX111" s="219"/>
      <c r="HY111" s="219"/>
      <c r="HZ111" s="219"/>
      <c r="IA111" s="219"/>
      <c r="IB111" s="219"/>
      <c r="IC111" s="219"/>
      <c r="ID111" s="219"/>
      <c r="IE111" s="219"/>
      <c r="IF111" s="219"/>
      <c r="IG111" s="219"/>
      <c r="IH111" s="219"/>
      <c r="II111" s="219"/>
      <c r="IJ111" s="219"/>
      <c r="IK111" s="219"/>
      <c r="IL111" s="219"/>
      <c r="IM111" s="219"/>
      <c r="IN111" s="219"/>
      <c r="IO111" s="219"/>
      <c r="IP111" s="219"/>
      <c r="IQ111" s="219"/>
      <c r="IR111" s="219"/>
      <c r="IS111" s="219"/>
      <c r="IT111" s="219"/>
      <c r="IU111" s="219"/>
      <c r="IV111" s="219"/>
      <c r="IW111" s="219"/>
      <c r="IX111" s="219"/>
      <c r="IY111" s="219"/>
      <c r="IZ111" s="219"/>
      <c r="JA111" s="219"/>
      <c r="JB111" s="219"/>
      <c r="JC111" s="219"/>
      <c r="JD111" s="219"/>
      <c r="JE111" s="219"/>
      <c r="JF111" s="219"/>
      <c r="JG111" s="219"/>
      <c r="JH111" s="219"/>
      <c r="JI111" s="219"/>
      <c r="JJ111" s="219"/>
      <c r="JK111" s="219"/>
      <c r="JL111" s="219"/>
      <c r="JM111" s="219"/>
      <c r="JN111" s="219"/>
      <c r="JO111" s="219"/>
      <c r="JP111" s="219"/>
      <c r="JQ111" s="219"/>
      <c r="JR111" s="219"/>
      <c r="JS111" s="219"/>
      <c r="JT111" s="219"/>
      <c r="JU111" s="219"/>
      <c r="JV111" s="219"/>
      <c r="JW111" s="219"/>
      <c r="JX111" s="219"/>
      <c r="JY111" s="219"/>
      <c r="JZ111" s="219"/>
      <c r="KA111" s="219"/>
      <c r="KB111" s="219"/>
      <c r="KC111" s="219"/>
      <c r="KD111" s="219"/>
      <c r="KE111" s="219"/>
      <c r="KF111" s="219"/>
      <c r="KG111" s="219"/>
      <c r="KH111" s="219"/>
      <c r="KI111" s="219"/>
      <c r="KJ111" s="219"/>
      <c r="KK111" s="219"/>
      <c r="KL111" s="219"/>
      <c r="KM111" s="219"/>
      <c r="KN111" s="219"/>
      <c r="KO111" s="219"/>
      <c r="KP111" s="219"/>
      <c r="KQ111" s="219"/>
      <c r="KR111" s="219"/>
      <c r="KS111" s="219"/>
      <c r="KT111" s="219"/>
      <c r="KU111" s="219"/>
      <c r="KV111" s="219"/>
      <c r="KW111" s="219"/>
      <c r="KX111" s="219"/>
      <c r="KY111" s="219"/>
      <c r="KZ111" s="219"/>
      <c r="LA111" s="219"/>
      <c r="LB111" s="219"/>
      <c r="LC111" s="219"/>
      <c r="LD111" s="219"/>
      <c r="LE111" s="219"/>
      <c r="LF111" s="219"/>
      <c r="LG111" s="219"/>
      <c r="LH111" s="219"/>
      <c r="LI111" s="219"/>
      <c r="LJ111" s="219"/>
      <c r="LK111" s="219"/>
      <c r="LL111" s="219"/>
      <c r="LM111" s="219"/>
      <c r="LN111" s="219"/>
      <c r="LO111" s="219"/>
      <c r="LP111" s="219"/>
      <c r="LQ111" s="219"/>
      <c r="LR111" s="219"/>
      <c r="LS111" s="219"/>
      <c r="LT111" s="219"/>
      <c r="LU111" s="219"/>
      <c r="LV111" s="219"/>
      <c r="LW111" s="219"/>
      <c r="LX111" s="219"/>
      <c r="LY111" s="219"/>
      <c r="LZ111" s="219"/>
      <c r="MA111" s="219"/>
      <c r="MB111" s="219"/>
      <c r="MC111" s="219"/>
      <c r="MD111" s="219"/>
      <c r="ME111" s="219"/>
      <c r="MF111" s="219"/>
      <c r="MG111" s="219"/>
      <c r="MH111" s="219"/>
      <c r="MI111" s="219"/>
      <c r="MJ111" s="219"/>
      <c r="MK111" s="219"/>
      <c r="ML111" s="219"/>
      <c r="MM111" s="219"/>
      <c r="MN111" s="219"/>
      <c r="MO111" s="219"/>
      <c r="MP111" s="219"/>
      <c r="MQ111" s="219"/>
      <c r="MR111" s="219"/>
      <c r="MS111" s="219"/>
      <c r="MT111" s="219"/>
      <c r="MU111" s="219"/>
      <c r="MV111" s="219"/>
      <c r="MW111" s="219"/>
      <c r="MX111" s="219"/>
      <c r="MY111" s="219"/>
      <c r="MZ111" s="219"/>
      <c r="NA111" s="219"/>
      <c r="NB111" s="219"/>
      <c r="NC111" s="219"/>
      <c r="ND111" s="219"/>
      <c r="NE111" s="219"/>
      <c r="NF111" s="219"/>
      <c r="NG111" s="219"/>
      <c r="NH111" s="219"/>
      <c r="NI111" s="219"/>
      <c r="NJ111" s="219"/>
      <c r="NK111" s="219"/>
      <c r="NL111" s="219"/>
      <c r="NM111" s="219"/>
      <c r="NN111" s="219"/>
      <c r="NO111" s="219"/>
      <c r="NP111" s="219"/>
      <c r="NQ111" s="219"/>
      <c r="NR111" s="219"/>
      <c r="NS111" s="219"/>
      <c r="NT111" s="219"/>
      <c r="NU111" s="219"/>
      <c r="NV111" s="219"/>
      <c r="NW111" s="219"/>
      <c r="NX111" s="219"/>
      <c r="NY111" s="219"/>
      <c r="NZ111" s="219"/>
      <c r="OA111" s="219"/>
      <c r="OB111" s="219"/>
      <c r="OC111" s="219"/>
      <c r="OD111" s="219"/>
      <c r="OE111" s="219"/>
      <c r="OF111" s="219"/>
      <c r="OG111" s="219"/>
      <c r="OH111" s="219"/>
      <c r="OI111" s="219"/>
      <c r="OJ111" s="219"/>
      <c r="OK111" s="219"/>
      <c r="OL111" s="219"/>
      <c r="OM111" s="219"/>
      <c r="ON111" s="219"/>
      <c r="OO111" s="219"/>
      <c r="OP111" s="219"/>
      <c r="OQ111" s="219"/>
      <c r="OR111" s="219"/>
      <c r="OS111" s="219"/>
      <c r="OT111" s="219"/>
      <c r="OU111" s="219"/>
      <c r="OV111" s="219"/>
      <c r="OW111" s="219"/>
      <c r="OX111" s="219"/>
      <c r="OY111" s="219"/>
      <c r="OZ111" s="219"/>
      <c r="PA111" s="219"/>
      <c r="PB111" s="219"/>
      <c r="PC111" s="219"/>
      <c r="PD111" s="219"/>
      <c r="PE111" s="219"/>
      <c r="PF111" s="219"/>
      <c r="PG111" s="219"/>
      <c r="PH111" s="219"/>
      <c r="PI111" s="219"/>
      <c r="PJ111" s="219"/>
      <c r="PK111" s="219"/>
      <c r="PL111" s="219"/>
      <c r="PM111" s="219"/>
      <c r="PN111" s="219"/>
      <c r="PO111" s="219"/>
      <c r="PP111" s="219"/>
      <c r="PQ111" s="219"/>
      <c r="PR111" s="219"/>
      <c r="PS111" s="219"/>
      <c r="PT111" s="219"/>
      <c r="PU111" s="219"/>
      <c r="PV111" s="219"/>
      <c r="PW111" s="219"/>
      <c r="PX111" s="219"/>
      <c r="PY111" s="219"/>
      <c r="PZ111" s="219"/>
      <c r="QA111" s="219"/>
      <c r="QB111" s="219"/>
      <c r="QC111" s="219"/>
      <c r="QD111" s="219"/>
      <c r="QE111" s="219"/>
      <c r="QF111" s="219"/>
      <c r="QG111" s="219"/>
      <c r="QH111" s="219"/>
      <c r="QI111" s="219"/>
      <c r="QJ111" s="219"/>
      <c r="QK111" s="219"/>
      <c r="QL111" s="219"/>
      <c r="QM111" s="219"/>
      <c r="QN111" s="219"/>
      <c r="QO111" s="219"/>
      <c r="QP111" s="219"/>
      <c r="QQ111" s="219"/>
      <c r="QR111" s="219"/>
      <c r="QS111" s="219"/>
      <c r="QT111" s="219"/>
      <c r="QU111" s="219"/>
      <c r="QV111" s="219"/>
      <c r="QW111" s="219"/>
      <c r="QX111" s="219"/>
      <c r="QY111" s="219"/>
      <c r="QZ111" s="219"/>
      <c r="RA111" s="219"/>
      <c r="RB111" s="219"/>
      <c r="RC111" s="219"/>
      <c r="RD111" s="219"/>
      <c r="RE111" s="219"/>
      <c r="RF111" s="219"/>
      <c r="RG111" s="219"/>
      <c r="RH111" s="219"/>
      <c r="RI111" s="219"/>
      <c r="RJ111" s="219"/>
      <c r="RK111" s="219"/>
      <c r="RL111" s="219"/>
      <c r="RM111" s="219"/>
      <c r="RN111" s="219"/>
      <c r="RO111" s="219"/>
      <c r="RP111" s="219"/>
      <c r="RQ111" s="219"/>
      <c r="RR111" s="219"/>
      <c r="RS111" s="219"/>
      <c r="RT111" s="219"/>
      <c r="RU111" s="219"/>
      <c r="RV111" s="219"/>
      <c r="RW111" s="219"/>
      <c r="RX111" s="219"/>
      <c r="RY111" s="219"/>
      <c r="RZ111" s="219"/>
      <c r="SA111" s="219"/>
      <c r="SB111" s="219"/>
      <c r="SC111" s="219"/>
      <c r="SD111" s="219"/>
      <c r="SE111" s="219"/>
      <c r="SF111" s="219"/>
      <c r="SG111" s="219"/>
      <c r="SH111" s="219"/>
      <c r="SI111" s="219"/>
      <c r="SJ111" s="219"/>
      <c r="SK111" s="219"/>
      <c r="SL111" s="219"/>
      <c r="SM111" s="219"/>
      <c r="SN111" s="219"/>
      <c r="SO111" s="219"/>
      <c r="SP111" s="219"/>
      <c r="SQ111" s="219"/>
      <c r="SR111" s="219"/>
      <c r="SS111" s="219"/>
      <c r="ST111" s="219"/>
      <c r="SU111" s="219"/>
      <c r="SV111" s="219"/>
      <c r="SW111" s="219"/>
      <c r="SX111" s="219"/>
      <c r="SY111" s="219"/>
      <c r="SZ111" s="219"/>
      <c r="TA111" s="219"/>
      <c r="TB111" s="219"/>
      <c r="TC111" s="219"/>
      <c r="TD111" s="219"/>
      <c r="TE111" s="219"/>
      <c r="TF111" s="219"/>
      <c r="TG111" s="219"/>
      <c r="TH111" s="219"/>
      <c r="TI111" s="219"/>
      <c r="TJ111" s="219"/>
      <c r="TK111" s="219"/>
      <c r="TL111" s="219"/>
      <c r="TM111" s="219"/>
      <c r="TN111" s="219"/>
      <c r="TO111" s="219"/>
      <c r="TP111" s="219"/>
      <c r="TQ111" s="219"/>
      <c r="TR111" s="219"/>
      <c r="TS111" s="219"/>
      <c r="TT111" s="219"/>
      <c r="TU111" s="219"/>
      <c r="TV111" s="219"/>
      <c r="TW111" s="219"/>
      <c r="TX111" s="219"/>
      <c r="TY111" s="219"/>
      <c r="TZ111" s="219"/>
      <c r="UA111" s="219"/>
      <c r="UB111" s="219"/>
      <c r="UC111" s="219"/>
      <c r="UD111" s="219"/>
      <c r="UE111" s="219"/>
      <c r="UF111" s="219"/>
      <c r="UG111" s="219"/>
      <c r="UH111" s="219"/>
      <c r="UI111" s="219"/>
      <c r="UJ111" s="219"/>
      <c r="UK111" s="219"/>
      <c r="UL111" s="219"/>
      <c r="UM111" s="219"/>
      <c r="UN111" s="219"/>
      <c r="UO111" s="219"/>
      <c r="UP111" s="219"/>
      <c r="UQ111" s="219"/>
      <c r="UR111" s="219"/>
      <c r="US111" s="219"/>
      <c r="UT111" s="219"/>
      <c r="UU111" s="219"/>
      <c r="UV111" s="219"/>
      <c r="UW111" s="219"/>
      <c r="UX111" s="219"/>
      <c r="UY111" s="219"/>
      <c r="UZ111" s="219"/>
      <c r="VA111" s="219"/>
      <c r="VB111" s="219"/>
      <c r="VC111" s="219"/>
      <c r="VD111" s="219"/>
      <c r="VE111" s="219"/>
      <c r="VF111" s="219"/>
      <c r="VG111" s="219"/>
      <c r="VH111" s="219"/>
      <c r="VI111" s="219"/>
      <c r="VJ111" s="219"/>
      <c r="VK111" s="219"/>
      <c r="VL111" s="219"/>
      <c r="VM111" s="219"/>
      <c r="VN111" s="219"/>
      <c r="VO111" s="219"/>
      <c r="VP111" s="219"/>
      <c r="VQ111" s="219"/>
      <c r="VR111" s="219"/>
      <c r="VS111" s="219"/>
      <c r="VT111" s="219"/>
      <c r="VU111" s="219"/>
      <c r="VV111" s="219"/>
      <c r="VW111" s="219"/>
      <c r="VX111" s="219"/>
      <c r="VY111" s="219"/>
      <c r="VZ111" s="219"/>
      <c r="WA111" s="219"/>
      <c r="WB111" s="219"/>
      <c r="WC111" s="219"/>
      <c r="WD111" s="219"/>
      <c r="WE111" s="219"/>
      <c r="WF111" s="219"/>
      <c r="WG111" s="219"/>
      <c r="WH111" s="219"/>
      <c r="WI111" s="219"/>
      <c r="WJ111" s="219"/>
      <c r="WK111" s="219"/>
      <c r="WL111" s="219"/>
      <c r="WM111" s="219"/>
      <c r="WN111" s="219"/>
      <c r="WO111" s="219"/>
      <c r="WP111" s="219"/>
      <c r="WQ111" s="219"/>
      <c r="WR111" s="219"/>
      <c r="WS111" s="219"/>
      <c r="WT111" s="219"/>
      <c r="WU111" s="219"/>
      <c r="WV111" s="219"/>
      <c r="WW111" s="219"/>
      <c r="WX111" s="219"/>
      <c r="WY111" s="219"/>
      <c r="WZ111" s="219"/>
      <c r="XA111" s="219"/>
      <c r="XB111" s="219"/>
      <c r="XC111" s="219"/>
      <c r="XD111" s="219"/>
      <c r="XE111" s="219"/>
      <c r="XF111" s="219"/>
      <c r="XG111" s="219"/>
      <c r="XH111" s="219"/>
      <c r="XI111" s="219"/>
      <c r="XJ111" s="219"/>
      <c r="XK111" s="219"/>
      <c r="XL111" s="219"/>
      <c r="XM111" s="219"/>
      <c r="XN111" s="219"/>
      <c r="XO111" s="219"/>
      <c r="XP111" s="219"/>
      <c r="XQ111" s="219"/>
      <c r="XR111" s="219"/>
      <c r="XS111" s="219"/>
      <c r="XT111" s="219"/>
      <c r="XU111" s="219"/>
      <c r="XV111" s="219"/>
      <c r="XW111" s="219"/>
      <c r="XX111" s="219"/>
      <c r="XY111" s="219"/>
      <c r="XZ111" s="219"/>
      <c r="YA111" s="219"/>
      <c r="YB111" s="219"/>
      <c r="YC111" s="219"/>
      <c r="YD111" s="219"/>
      <c r="YE111" s="219"/>
      <c r="YF111" s="219"/>
      <c r="YG111" s="219"/>
      <c r="YH111" s="219"/>
      <c r="YI111" s="219"/>
      <c r="YJ111" s="219"/>
      <c r="YK111" s="219"/>
      <c r="YL111" s="219"/>
      <c r="YM111" s="219"/>
      <c r="YN111" s="219"/>
      <c r="YO111" s="219"/>
      <c r="YP111" s="219"/>
      <c r="YQ111" s="219"/>
      <c r="YR111" s="219"/>
      <c r="YS111" s="219"/>
      <c r="YT111" s="219"/>
      <c r="YU111" s="219"/>
      <c r="YV111" s="219"/>
      <c r="YW111" s="219"/>
      <c r="YX111" s="219"/>
      <c r="YY111" s="219"/>
      <c r="YZ111" s="219"/>
      <c r="ZA111" s="219"/>
      <c r="ZB111" s="219"/>
      <c r="ZC111" s="219"/>
      <c r="ZD111" s="219"/>
      <c r="ZE111" s="219"/>
      <c r="ZF111" s="219"/>
      <c r="ZG111" s="219"/>
      <c r="ZH111" s="219"/>
      <c r="ZI111" s="219"/>
      <c r="ZJ111" s="219"/>
      <c r="ZK111" s="219"/>
      <c r="ZL111" s="219"/>
      <c r="ZM111" s="219"/>
      <c r="ZN111" s="219"/>
      <c r="ZO111" s="219"/>
      <c r="ZP111" s="219"/>
      <c r="ZQ111" s="219"/>
      <c r="ZR111" s="219"/>
      <c r="ZS111" s="219"/>
      <c r="ZT111" s="219"/>
      <c r="ZU111" s="219"/>
      <c r="ZV111" s="219"/>
      <c r="ZW111" s="219"/>
      <c r="ZX111" s="219"/>
      <c r="ZY111" s="219"/>
      <c r="ZZ111" s="219"/>
      <c r="AAA111" s="219"/>
      <c r="AAB111" s="219"/>
      <c r="AAC111" s="219"/>
      <c r="AAD111" s="219"/>
      <c r="AAE111" s="219"/>
      <c r="AAF111" s="219"/>
      <c r="AAG111" s="219"/>
      <c r="AAH111" s="219"/>
      <c r="AAI111" s="219"/>
      <c r="AAJ111" s="219"/>
      <c r="AAK111" s="219"/>
      <c r="AAL111" s="219"/>
      <c r="AAM111" s="219"/>
      <c r="AAN111" s="219"/>
      <c r="AAO111" s="219"/>
      <c r="AAP111" s="219"/>
      <c r="AAQ111" s="219"/>
      <c r="AAR111" s="219"/>
      <c r="AAS111" s="219"/>
      <c r="AAT111" s="219"/>
      <c r="AAU111" s="219"/>
      <c r="AAV111" s="219"/>
      <c r="AAW111" s="219"/>
      <c r="AAX111" s="219"/>
      <c r="AAY111" s="219"/>
      <c r="AAZ111" s="219"/>
      <c r="ABA111" s="219"/>
      <c r="ABB111" s="219"/>
      <c r="ABC111" s="219"/>
      <c r="ABD111" s="219"/>
      <c r="ABE111" s="219"/>
      <c r="ABF111" s="219"/>
      <c r="ABG111" s="219"/>
      <c r="ABH111" s="219"/>
      <c r="ABI111" s="219"/>
      <c r="ABJ111" s="219"/>
      <c r="ABK111" s="219"/>
      <c r="ABL111" s="219"/>
      <c r="ABM111" s="219"/>
      <c r="ABN111" s="219"/>
      <c r="ABO111" s="219"/>
      <c r="ABP111" s="219"/>
      <c r="ABQ111" s="219"/>
      <c r="ABR111" s="219"/>
      <c r="ABS111" s="219"/>
      <c r="ABT111" s="219"/>
      <c r="ABU111" s="219"/>
      <c r="ABV111" s="219"/>
      <c r="ABW111" s="219"/>
      <c r="ABX111" s="219"/>
      <c r="ABY111" s="219"/>
      <c r="ABZ111" s="219"/>
      <c r="ACA111" s="219"/>
      <c r="ACB111" s="219"/>
      <c r="ACC111" s="219"/>
      <c r="ACD111" s="219"/>
      <c r="ACE111" s="219"/>
      <c r="ACF111" s="219"/>
      <c r="ACG111" s="219"/>
      <c r="ACH111" s="219"/>
      <c r="ACI111" s="219"/>
      <c r="ACJ111" s="219"/>
      <c r="ACK111" s="219"/>
      <c r="ACL111" s="219"/>
      <c r="ACM111" s="219"/>
      <c r="ACN111" s="219"/>
      <c r="ACO111" s="219"/>
      <c r="ACP111" s="219"/>
      <c r="ACQ111" s="219"/>
      <c r="ACR111" s="219"/>
      <c r="ACS111" s="219"/>
      <c r="ACT111" s="219"/>
      <c r="ACU111" s="219"/>
      <c r="ACV111" s="219"/>
      <c r="ACW111" s="219"/>
      <c r="ACX111" s="219"/>
      <c r="ACY111" s="219"/>
      <c r="ACZ111" s="219"/>
      <c r="ADA111" s="219"/>
      <c r="ADB111" s="219"/>
      <c r="ADC111" s="219"/>
      <c r="ADD111" s="219"/>
      <c r="ADE111" s="219"/>
      <c r="ADF111" s="219"/>
      <c r="ADG111" s="219"/>
      <c r="ADH111" s="219"/>
      <c r="ADI111" s="219"/>
      <c r="ADJ111" s="219"/>
      <c r="ADK111" s="219"/>
      <c r="ADL111" s="219"/>
      <c r="ADM111" s="219"/>
      <c r="ADN111" s="219"/>
      <c r="ADO111" s="219"/>
      <c r="ADP111" s="219"/>
      <c r="ADQ111" s="219"/>
      <c r="ADR111" s="219"/>
      <c r="ADS111" s="219"/>
      <c r="ADT111" s="219"/>
      <c r="ADU111" s="219"/>
      <c r="ADV111" s="219"/>
      <c r="ADW111" s="219"/>
      <c r="ADX111" s="219"/>
      <c r="ADY111" s="219"/>
      <c r="ADZ111" s="219"/>
      <c r="AEA111" s="219"/>
      <c r="AEB111" s="219"/>
      <c r="AEC111" s="219"/>
      <c r="AED111" s="219"/>
      <c r="AEE111" s="219"/>
      <c r="AEF111" s="219"/>
      <c r="AEG111" s="219"/>
      <c r="AEH111" s="219"/>
      <c r="AEI111" s="219"/>
      <c r="AEJ111" s="219"/>
      <c r="AEK111" s="219"/>
      <c r="AEL111" s="219"/>
      <c r="AEM111" s="219"/>
      <c r="AEN111" s="219"/>
      <c r="AEO111" s="219"/>
      <c r="AEP111" s="219"/>
      <c r="AEQ111" s="219"/>
      <c r="AER111" s="219"/>
      <c r="AES111" s="219"/>
      <c r="AET111" s="219"/>
      <c r="AEU111" s="219"/>
      <c r="AEV111" s="219"/>
      <c r="AEW111" s="219"/>
      <c r="AEX111" s="219"/>
      <c r="AEY111" s="219"/>
      <c r="AEZ111" s="219"/>
      <c r="AFA111" s="219"/>
      <c r="AFB111" s="219"/>
      <c r="AFC111" s="219"/>
      <c r="AFD111" s="219"/>
      <c r="AFE111" s="219"/>
      <c r="AFF111" s="219"/>
      <c r="AFG111" s="219"/>
      <c r="AFH111" s="219"/>
      <c r="AFI111" s="219"/>
      <c r="AFJ111" s="219"/>
      <c r="AFK111" s="219"/>
      <c r="AFL111" s="219"/>
      <c r="AFM111" s="219"/>
      <c r="AFN111" s="219"/>
      <c r="AFO111" s="219"/>
      <c r="AFP111" s="219"/>
      <c r="AFQ111" s="219"/>
      <c r="AFR111" s="219"/>
      <c r="AFS111" s="219"/>
      <c r="AFT111" s="219"/>
      <c r="AFU111" s="219"/>
      <c r="AFV111" s="219"/>
      <c r="AFW111" s="219"/>
      <c r="AFX111" s="219"/>
      <c r="AFY111" s="219"/>
      <c r="AFZ111" s="219"/>
      <c r="AGA111" s="219"/>
      <c r="AGB111" s="219"/>
      <c r="AGC111" s="219"/>
      <c r="AGD111" s="219"/>
      <c r="AGE111" s="219"/>
      <c r="AGF111" s="219"/>
      <c r="AGG111" s="219"/>
      <c r="AGH111" s="219"/>
      <c r="AGI111" s="219"/>
      <c r="AGJ111" s="219"/>
      <c r="AGK111" s="219"/>
      <c r="AGL111" s="219"/>
      <c r="AGM111" s="219"/>
      <c r="AGN111" s="219"/>
      <c r="AGO111" s="219"/>
      <c r="AGP111" s="219"/>
      <c r="AGQ111" s="219"/>
      <c r="AGR111" s="219"/>
      <c r="AGS111" s="219"/>
      <c r="AGT111" s="219"/>
      <c r="AGU111" s="219"/>
      <c r="AGV111" s="219"/>
      <c r="AGW111" s="219"/>
      <c r="AGX111" s="219"/>
      <c r="AGY111" s="219"/>
      <c r="AGZ111" s="219"/>
      <c r="AHA111" s="219"/>
      <c r="AHB111" s="219"/>
      <c r="AHC111" s="219"/>
      <c r="AHD111" s="219"/>
      <c r="AHE111" s="219"/>
      <c r="AHF111" s="219"/>
      <c r="AHG111" s="219"/>
      <c r="AHH111" s="219"/>
      <c r="AHI111" s="219"/>
      <c r="AHJ111" s="219"/>
      <c r="AHK111" s="219"/>
      <c r="AHL111" s="219"/>
      <c r="AHM111" s="219"/>
      <c r="AHN111" s="219"/>
      <c r="AHO111" s="219"/>
      <c r="AHP111" s="219"/>
      <c r="AHQ111" s="219"/>
      <c r="AHR111" s="219"/>
      <c r="AHS111" s="219"/>
      <c r="AHT111" s="219"/>
      <c r="AHU111" s="219"/>
      <c r="AHV111" s="219"/>
      <c r="AHW111" s="219"/>
      <c r="AHX111" s="219"/>
      <c r="AHY111" s="219"/>
      <c r="AHZ111" s="219"/>
      <c r="AIA111" s="219"/>
      <c r="AIB111" s="219"/>
      <c r="AIC111" s="219"/>
      <c r="AID111" s="219"/>
      <c r="AIE111" s="219"/>
      <c r="AIF111" s="219"/>
      <c r="AIG111" s="219"/>
      <c r="AIH111" s="219"/>
      <c r="AII111" s="219"/>
      <c r="AIJ111" s="219"/>
      <c r="AIK111" s="219"/>
      <c r="AIL111" s="219"/>
      <c r="AIM111" s="219"/>
      <c r="AIN111" s="219"/>
      <c r="AIO111" s="219"/>
      <c r="AIP111" s="219"/>
      <c r="AIQ111" s="219"/>
      <c r="AIR111" s="219"/>
      <c r="AIS111" s="219"/>
      <c r="AIT111" s="219"/>
      <c r="AIU111" s="219"/>
      <c r="AIV111" s="219"/>
      <c r="AIW111" s="219"/>
      <c r="AIX111" s="219"/>
      <c r="AIY111" s="219"/>
      <c r="AIZ111" s="219"/>
      <c r="AJA111" s="219"/>
      <c r="AJB111" s="219"/>
      <c r="AJC111" s="219"/>
      <c r="AJD111" s="219"/>
      <c r="AJE111" s="219"/>
      <c r="AJF111" s="219"/>
      <c r="AJG111" s="219"/>
      <c r="AJH111" s="219"/>
      <c r="AJI111" s="219"/>
      <c r="AJJ111" s="219"/>
      <c r="AJK111" s="219"/>
      <c r="AJL111" s="219"/>
      <c r="AJM111" s="219"/>
      <c r="AJN111" s="219"/>
      <c r="AJO111" s="219"/>
      <c r="AJP111" s="219"/>
      <c r="AJQ111" s="219"/>
      <c r="AJR111" s="219"/>
      <c r="AJS111" s="219"/>
      <c r="AJT111" s="219"/>
      <c r="AJU111" s="219"/>
      <c r="AJV111" s="219"/>
      <c r="AJW111" s="219"/>
      <c r="AJX111" s="219"/>
      <c r="AJY111" s="219"/>
      <c r="AJZ111" s="219"/>
      <c r="AKA111" s="219"/>
      <c r="AKB111" s="219"/>
      <c r="AKC111" s="219"/>
      <c r="AKD111" s="219"/>
      <c r="AKE111" s="219"/>
      <c r="AKF111" s="219"/>
      <c r="AKG111" s="219"/>
      <c r="AKH111" s="219"/>
      <c r="AKI111" s="219"/>
      <c r="AKJ111" s="219"/>
      <c r="AKK111" s="219"/>
      <c r="AKL111" s="219"/>
      <c r="AKM111" s="219"/>
      <c r="AKN111" s="219"/>
      <c r="AKO111" s="219"/>
      <c r="AKP111" s="219"/>
      <c r="AKQ111" s="219"/>
      <c r="AKR111" s="219"/>
      <c r="AKS111" s="219"/>
      <c r="AKT111" s="219"/>
      <c r="AKU111" s="219"/>
      <c r="AKV111" s="219"/>
      <c r="AKW111" s="219"/>
      <c r="AKX111" s="219"/>
      <c r="AKY111" s="219"/>
      <c r="AKZ111" s="219"/>
      <c r="ALA111" s="219"/>
      <c r="ALB111" s="219"/>
      <c r="ALC111" s="219"/>
      <c r="ALD111" s="219"/>
      <c r="ALE111" s="219"/>
      <c r="ALF111" s="219"/>
      <c r="ALG111" s="219"/>
      <c r="ALH111" s="219"/>
      <c r="ALI111" s="219"/>
      <c r="ALJ111" s="219"/>
      <c r="ALK111" s="219"/>
      <c r="ALL111" s="219"/>
      <c r="ALM111" s="219"/>
      <c r="ALN111" s="219"/>
      <c r="ALO111" s="219"/>
      <c r="ALP111" s="219"/>
      <c r="ALQ111" s="219"/>
      <c r="ALR111" s="219"/>
      <c r="ALS111" s="219"/>
      <c r="ALT111" s="219"/>
      <c r="ALU111" s="219"/>
      <c r="ALV111" s="219"/>
      <c r="ALW111" s="219"/>
      <c r="ALX111" s="219"/>
      <c r="ALY111" s="219"/>
      <c r="ALZ111" s="219"/>
      <c r="AMA111" s="219"/>
      <c r="AMB111" s="219"/>
      <c r="AMC111" s="219"/>
      <c r="AMD111" s="219"/>
      <c r="AME111" s="219"/>
      <c r="AMF111" s="219"/>
      <c r="AMG111" s="219"/>
      <c r="AMH111" s="219"/>
      <c r="AMI111" s="219"/>
      <c r="AMJ111" s="219"/>
      <c r="AMK111" s="219"/>
      <c r="AML111" s="219"/>
      <c r="AMM111" s="219"/>
      <c r="AMN111" s="219"/>
      <c r="AMO111" s="219"/>
      <c r="AMP111" s="219"/>
      <c r="AMQ111" s="219"/>
      <c r="AMR111" s="219"/>
      <c r="AMS111" s="219"/>
      <c r="AMT111" s="219"/>
      <c r="AMU111" s="219"/>
      <c r="AMV111" s="219"/>
      <c r="AMW111" s="219"/>
      <c r="AMX111" s="219"/>
      <c r="AMY111" s="219"/>
      <c r="AMZ111" s="219"/>
      <c r="ANA111" s="219"/>
      <c r="ANB111" s="219"/>
      <c r="ANC111" s="219"/>
      <c r="AND111" s="219"/>
      <c r="ANE111" s="219"/>
      <c r="ANF111" s="219"/>
      <c r="ANG111" s="219"/>
      <c r="ANH111" s="219"/>
      <c r="ANI111" s="219"/>
      <c r="ANJ111" s="219"/>
      <c r="ANK111" s="219"/>
      <c r="ANL111" s="219"/>
      <c r="ANM111" s="219"/>
      <c r="ANN111" s="219"/>
      <c r="ANO111" s="219"/>
      <c r="ANP111" s="219"/>
      <c r="ANQ111" s="219"/>
      <c r="ANR111" s="219"/>
      <c r="ANS111" s="219"/>
      <c r="ANT111" s="219"/>
      <c r="ANU111" s="219"/>
      <c r="ANV111" s="219"/>
      <c r="ANW111" s="219"/>
      <c r="ANX111" s="219"/>
      <c r="ANY111" s="219"/>
      <c r="ANZ111" s="219"/>
      <c r="AOA111" s="219"/>
      <c r="AOB111" s="219"/>
      <c r="AOC111" s="219"/>
      <c r="AOD111" s="219"/>
      <c r="AOE111" s="219"/>
      <c r="AOF111" s="219"/>
      <c r="AOG111" s="219"/>
      <c r="AOH111" s="219"/>
      <c r="AOI111" s="219"/>
      <c r="AOJ111" s="219"/>
      <c r="AOK111" s="219"/>
      <c r="AOL111" s="219"/>
      <c r="AOM111" s="219"/>
      <c r="AON111" s="219"/>
      <c r="AOO111" s="219"/>
      <c r="AOP111" s="219"/>
      <c r="AOQ111" s="219"/>
      <c r="AOR111" s="219"/>
      <c r="AOS111" s="219"/>
      <c r="AOT111" s="219"/>
      <c r="AOU111" s="219"/>
      <c r="AOV111" s="219"/>
      <c r="AOW111" s="219"/>
      <c r="AOX111" s="219"/>
      <c r="AOY111" s="219"/>
      <c r="AOZ111" s="219"/>
      <c r="APA111" s="219"/>
      <c r="APB111" s="219"/>
      <c r="APC111" s="219"/>
      <c r="APD111" s="219"/>
      <c r="APE111" s="219"/>
      <c r="APF111" s="219"/>
      <c r="APG111" s="219"/>
      <c r="APH111" s="219"/>
      <c r="API111" s="219"/>
      <c r="APJ111" s="219"/>
      <c r="APK111" s="219"/>
      <c r="APL111" s="219"/>
      <c r="APM111" s="219"/>
      <c r="APN111" s="219"/>
      <c r="APO111" s="219"/>
      <c r="APP111" s="219"/>
      <c r="APQ111" s="219"/>
      <c r="APR111" s="219"/>
      <c r="APS111" s="219"/>
      <c r="APT111" s="219"/>
      <c r="APU111" s="219"/>
      <c r="APV111" s="219"/>
      <c r="APW111" s="219"/>
      <c r="APX111" s="219"/>
      <c r="APY111" s="219"/>
      <c r="APZ111" s="219"/>
      <c r="AQA111" s="219"/>
      <c r="AQB111" s="219"/>
      <c r="AQC111" s="219"/>
      <c r="AQD111" s="219"/>
      <c r="AQE111" s="219"/>
      <c r="AQF111" s="219"/>
      <c r="AQG111" s="219"/>
      <c r="AQH111" s="219"/>
      <c r="AQI111" s="219"/>
      <c r="AQJ111" s="219"/>
      <c r="AQK111" s="219"/>
      <c r="AQL111" s="219"/>
      <c r="AQM111" s="219"/>
      <c r="AQN111" s="219"/>
      <c r="AQO111" s="219"/>
      <c r="AQP111" s="219"/>
      <c r="AQQ111" s="219"/>
      <c r="AQR111" s="219"/>
      <c r="AQS111" s="219"/>
      <c r="AQT111" s="219"/>
      <c r="AQU111" s="219"/>
      <c r="AQV111" s="219"/>
      <c r="AQW111" s="219"/>
      <c r="AQX111" s="219"/>
      <c r="AQY111" s="219"/>
      <c r="AQZ111" s="219"/>
      <c r="ARA111" s="219"/>
      <c r="ARB111" s="219"/>
      <c r="ARC111" s="219"/>
      <c r="ARD111" s="219"/>
      <c r="ARE111" s="219"/>
      <c r="ARF111" s="219"/>
      <c r="ARG111" s="219"/>
      <c r="ARH111" s="219"/>
      <c r="ARI111" s="219"/>
      <c r="ARJ111" s="219"/>
      <c r="ARK111" s="219"/>
      <c r="ARL111" s="219"/>
      <c r="ARM111" s="219"/>
      <c r="ARN111" s="219"/>
      <c r="ARO111" s="219"/>
      <c r="ARP111" s="219"/>
      <c r="ARQ111" s="219"/>
      <c r="ARR111" s="219"/>
      <c r="ARS111" s="219"/>
      <c r="ART111" s="219"/>
      <c r="ARU111" s="219"/>
      <c r="ARV111" s="219"/>
      <c r="ARW111" s="219"/>
      <c r="ARX111" s="219"/>
      <c r="ARY111" s="219"/>
      <c r="ARZ111" s="219"/>
      <c r="ASA111" s="219"/>
      <c r="ASB111" s="219"/>
      <c r="ASC111" s="219"/>
      <c r="ASD111" s="219"/>
      <c r="ASE111" s="219"/>
      <c r="ASF111" s="219"/>
      <c r="ASG111" s="219"/>
      <c r="ASH111" s="219"/>
      <c r="ASI111" s="219"/>
      <c r="ASJ111" s="219"/>
      <c r="ASK111" s="219"/>
      <c r="ASL111" s="219"/>
      <c r="ASM111" s="219"/>
      <c r="ASN111" s="219"/>
      <c r="ASO111" s="219"/>
      <c r="ASP111" s="219"/>
      <c r="ASQ111" s="219"/>
      <c r="ASR111" s="219"/>
      <c r="ASS111" s="219"/>
      <c r="AST111" s="219"/>
      <c r="ASU111" s="219"/>
      <c r="ASV111" s="219"/>
      <c r="ASW111" s="219"/>
      <c r="ASX111" s="219"/>
      <c r="ASY111" s="219"/>
      <c r="ASZ111" s="219"/>
      <c r="ATA111" s="219"/>
      <c r="ATB111" s="219"/>
      <c r="ATC111" s="219"/>
      <c r="ATD111" s="219"/>
      <c r="ATE111" s="219"/>
      <c r="ATF111" s="219"/>
      <c r="ATG111" s="219"/>
      <c r="ATH111" s="219"/>
      <c r="ATI111" s="219"/>
      <c r="ATJ111" s="219"/>
      <c r="ATK111" s="219"/>
      <c r="ATL111" s="219"/>
      <c r="ATM111" s="219"/>
      <c r="ATN111" s="219"/>
      <c r="ATO111" s="219"/>
      <c r="ATP111" s="219"/>
      <c r="ATQ111" s="219"/>
      <c r="ATR111" s="219"/>
      <c r="ATS111" s="219"/>
      <c r="ATT111" s="219"/>
      <c r="ATU111" s="219"/>
      <c r="ATV111" s="219"/>
      <c r="ATW111" s="219"/>
      <c r="ATX111" s="219"/>
      <c r="ATY111" s="219"/>
      <c r="ATZ111" s="219"/>
      <c r="AUA111" s="219"/>
      <c r="AUB111" s="219"/>
      <c r="AUC111" s="219"/>
      <c r="AUD111" s="219"/>
      <c r="AUE111" s="219"/>
      <c r="AUF111" s="219"/>
      <c r="AUG111" s="219"/>
      <c r="AUH111" s="219"/>
      <c r="AUI111" s="219"/>
      <c r="AUJ111" s="219"/>
      <c r="AUK111" s="219"/>
      <c r="AUL111" s="219"/>
      <c r="AUM111" s="219"/>
      <c r="AUN111" s="219"/>
      <c r="AUO111" s="219"/>
      <c r="AUP111" s="219"/>
      <c r="AUQ111" s="219"/>
      <c r="AUR111" s="219"/>
      <c r="AUS111" s="219"/>
      <c r="AUT111" s="219"/>
      <c r="AUU111" s="219"/>
      <c r="AUV111" s="219"/>
      <c r="AUW111" s="219"/>
      <c r="AUX111" s="219"/>
      <c r="AUY111" s="219"/>
      <c r="AUZ111" s="219"/>
      <c r="AVA111" s="219"/>
      <c r="AVB111" s="219"/>
      <c r="AVC111" s="219"/>
      <c r="AVD111" s="219"/>
      <c r="AVE111" s="219"/>
      <c r="AVF111" s="219"/>
      <c r="AVG111" s="219"/>
      <c r="AVH111" s="219"/>
      <c r="AVI111" s="219"/>
      <c r="AVJ111" s="219"/>
      <c r="AVK111" s="219"/>
      <c r="AVL111" s="219"/>
      <c r="AVM111" s="219"/>
      <c r="AVN111" s="219"/>
      <c r="AVO111" s="219"/>
      <c r="AVP111" s="219"/>
      <c r="AVQ111" s="219"/>
      <c r="AVR111" s="219"/>
      <c r="AVS111" s="219"/>
      <c r="AVT111" s="219"/>
      <c r="AVU111" s="219"/>
      <c r="AVV111" s="219"/>
      <c r="AVW111" s="219"/>
      <c r="AVX111" s="219"/>
      <c r="AVY111" s="219"/>
      <c r="AVZ111" s="219"/>
      <c r="AWA111" s="219"/>
      <c r="AWB111" s="219"/>
      <c r="AWC111" s="219"/>
      <c r="AWD111" s="219"/>
      <c r="AWE111" s="219"/>
      <c r="AWF111" s="219"/>
      <c r="AWG111" s="219"/>
      <c r="AWH111" s="219"/>
      <c r="AWI111" s="219"/>
      <c r="AWJ111" s="219"/>
      <c r="AWK111" s="219"/>
      <c r="AWL111" s="219"/>
      <c r="AWM111" s="219"/>
      <c r="AWN111" s="219"/>
      <c r="AWO111" s="219"/>
      <c r="AWP111" s="219"/>
      <c r="AWQ111" s="219"/>
      <c r="AWR111" s="219"/>
      <c r="AWS111" s="219"/>
      <c r="AWT111" s="219"/>
      <c r="AWU111" s="219"/>
      <c r="AWV111" s="219"/>
      <c r="AWW111" s="219"/>
      <c r="AWX111" s="219"/>
      <c r="AWY111" s="219"/>
      <c r="AWZ111" s="219"/>
      <c r="AXA111" s="219"/>
      <c r="AXB111" s="219"/>
      <c r="AXC111" s="219"/>
      <c r="AXD111" s="219"/>
      <c r="AXE111" s="219"/>
      <c r="AXF111" s="219"/>
      <c r="AXG111" s="219"/>
      <c r="AXH111" s="219"/>
      <c r="AXI111" s="219"/>
      <c r="AXJ111" s="219"/>
      <c r="AXK111" s="219"/>
      <c r="AXL111" s="219"/>
      <c r="AXM111" s="219"/>
      <c r="AXN111" s="219"/>
      <c r="AXO111" s="219"/>
      <c r="AXP111" s="219"/>
      <c r="AXQ111" s="219"/>
      <c r="AXR111" s="219"/>
      <c r="AXS111" s="219"/>
      <c r="AXT111" s="219"/>
      <c r="AXU111" s="219"/>
      <c r="AXV111" s="219"/>
      <c r="AXW111" s="219"/>
      <c r="AXX111" s="219"/>
      <c r="AXY111" s="219"/>
      <c r="AXZ111" s="219"/>
      <c r="AYA111" s="219"/>
      <c r="AYB111" s="219"/>
      <c r="AYC111" s="219"/>
      <c r="AYD111" s="219"/>
      <c r="AYE111" s="219"/>
      <c r="AYF111" s="219"/>
      <c r="AYG111" s="219"/>
      <c r="AYH111" s="219"/>
      <c r="AYI111" s="219"/>
      <c r="AYJ111" s="219"/>
      <c r="AYK111" s="219"/>
      <c r="AYL111" s="219"/>
      <c r="AYM111" s="219"/>
      <c r="AYN111" s="219"/>
      <c r="AYO111" s="219"/>
      <c r="AYP111" s="219"/>
      <c r="AYQ111" s="219"/>
      <c r="AYR111" s="219"/>
      <c r="AYS111" s="219"/>
      <c r="AYT111" s="219"/>
      <c r="AYU111" s="219"/>
      <c r="AYV111" s="219"/>
      <c r="AYW111" s="219"/>
      <c r="AYX111" s="219"/>
      <c r="AYY111" s="219"/>
      <c r="AYZ111" s="219"/>
      <c r="AZA111" s="219"/>
      <c r="AZB111" s="219"/>
      <c r="AZC111" s="219"/>
      <c r="AZD111" s="219"/>
      <c r="AZE111" s="219"/>
      <c r="AZF111" s="219"/>
      <c r="AZG111" s="219"/>
      <c r="AZH111" s="219"/>
      <c r="AZI111" s="219"/>
      <c r="AZJ111" s="219"/>
      <c r="AZK111" s="219"/>
      <c r="AZL111" s="219"/>
      <c r="AZM111" s="219"/>
      <c r="AZN111" s="219"/>
      <c r="AZO111" s="219"/>
      <c r="AZP111" s="219"/>
      <c r="AZQ111" s="219"/>
      <c r="AZR111" s="219"/>
      <c r="AZS111" s="219"/>
      <c r="AZT111" s="219"/>
      <c r="AZU111" s="219"/>
      <c r="AZV111" s="219"/>
      <c r="AZW111" s="219"/>
      <c r="AZX111" s="219"/>
      <c r="AZY111" s="219"/>
      <c r="AZZ111" s="219"/>
      <c r="BAA111" s="219"/>
      <c r="BAB111" s="219"/>
      <c r="BAC111" s="219"/>
      <c r="BAD111" s="219"/>
      <c r="BAE111" s="219"/>
      <c r="BAF111" s="219"/>
      <c r="BAG111" s="219"/>
      <c r="BAH111" s="219"/>
      <c r="BAI111" s="219"/>
      <c r="BAJ111" s="219"/>
      <c r="BAK111" s="219"/>
      <c r="BAL111" s="219"/>
      <c r="BAM111" s="219"/>
      <c r="BAN111" s="219"/>
      <c r="BAO111" s="219"/>
      <c r="BAP111" s="219"/>
      <c r="BAQ111" s="219"/>
      <c r="BAR111" s="219"/>
      <c r="BAS111" s="219"/>
      <c r="BAT111" s="219"/>
      <c r="BAU111" s="219"/>
      <c r="BAV111" s="219"/>
      <c r="BAW111" s="219"/>
      <c r="BAX111" s="219"/>
      <c r="BAY111" s="219"/>
      <c r="BAZ111" s="219"/>
      <c r="BBA111" s="219"/>
      <c r="BBB111" s="219"/>
      <c r="BBC111" s="219"/>
      <c r="BBD111" s="219"/>
      <c r="BBE111" s="219"/>
      <c r="BBF111" s="219"/>
      <c r="BBG111" s="219"/>
      <c r="BBH111" s="219"/>
      <c r="BBI111" s="219"/>
      <c r="BBJ111" s="219"/>
      <c r="BBK111" s="219"/>
      <c r="BBL111" s="219"/>
      <c r="BBM111" s="219"/>
      <c r="BBN111" s="219"/>
      <c r="BBO111" s="219"/>
      <c r="BBP111" s="219"/>
      <c r="BBQ111" s="219"/>
      <c r="BBR111" s="219"/>
      <c r="BBS111" s="219"/>
      <c r="BBT111" s="219"/>
      <c r="BBU111" s="219"/>
      <c r="BBV111" s="219"/>
      <c r="BBW111" s="219"/>
      <c r="BBX111" s="219"/>
      <c r="BBY111" s="219"/>
      <c r="BBZ111" s="219"/>
      <c r="BCA111" s="219"/>
      <c r="BCB111" s="219"/>
      <c r="BCC111" s="219"/>
      <c r="BCD111" s="219"/>
      <c r="BCE111" s="219"/>
      <c r="BCF111" s="219"/>
      <c r="BCG111" s="219"/>
      <c r="BCH111" s="219"/>
      <c r="BCI111" s="219"/>
      <c r="BCJ111" s="219"/>
      <c r="BCK111" s="219"/>
      <c r="BCL111" s="219"/>
      <c r="BCM111" s="219"/>
      <c r="BCN111" s="219"/>
      <c r="BCO111" s="219"/>
      <c r="BCP111" s="219"/>
      <c r="BCQ111" s="219"/>
      <c r="BCR111" s="219"/>
      <c r="BCS111" s="219"/>
      <c r="BCT111" s="219"/>
      <c r="BCU111" s="219"/>
      <c r="BCV111" s="219"/>
      <c r="BCW111" s="219"/>
      <c r="BCX111" s="219"/>
      <c r="BCY111" s="219"/>
      <c r="BCZ111" s="219"/>
      <c r="BDA111" s="219"/>
      <c r="BDB111" s="219"/>
      <c r="BDC111" s="219"/>
      <c r="BDD111" s="219"/>
      <c r="BDE111" s="219"/>
      <c r="BDF111" s="219"/>
      <c r="BDG111" s="219"/>
      <c r="BDH111" s="219"/>
      <c r="BDI111" s="219"/>
      <c r="BDJ111" s="219"/>
      <c r="BDK111" s="219"/>
      <c r="BDL111" s="219"/>
      <c r="BDM111" s="219"/>
      <c r="BDN111" s="219"/>
      <c r="BDO111" s="219"/>
      <c r="BDP111" s="219"/>
      <c r="BDQ111" s="219"/>
      <c r="BDR111" s="219"/>
      <c r="BDS111" s="219"/>
      <c r="BDT111" s="219"/>
      <c r="BDU111" s="219"/>
      <c r="BDV111" s="219"/>
      <c r="BDW111" s="219"/>
      <c r="BDX111" s="219"/>
      <c r="BDY111" s="219"/>
      <c r="BDZ111" s="219"/>
      <c r="BEA111" s="219"/>
      <c r="BEB111" s="219"/>
      <c r="BEC111" s="219"/>
      <c r="BED111" s="219"/>
      <c r="BEE111" s="219"/>
      <c r="BEF111" s="219"/>
      <c r="BEG111" s="219"/>
      <c r="BEH111" s="219"/>
      <c r="BEI111" s="219"/>
      <c r="BEJ111" s="219"/>
      <c r="BEK111" s="219"/>
      <c r="BEL111" s="219"/>
      <c r="BEM111" s="219"/>
      <c r="BEN111" s="219"/>
      <c r="BEO111" s="219"/>
      <c r="BEP111" s="219"/>
      <c r="BEQ111" s="219"/>
      <c r="BER111" s="219"/>
      <c r="BES111" s="219"/>
      <c r="BET111" s="219"/>
      <c r="BEU111" s="219"/>
      <c r="BEV111" s="219"/>
      <c r="BEW111" s="219"/>
      <c r="BEX111" s="219"/>
      <c r="BEY111" s="219"/>
      <c r="BEZ111" s="219"/>
      <c r="BFA111" s="219"/>
      <c r="BFB111" s="219"/>
      <c r="BFC111" s="219"/>
      <c r="BFD111" s="219"/>
      <c r="BFE111" s="219"/>
      <c r="BFF111" s="219"/>
      <c r="BFG111" s="219"/>
      <c r="BFH111" s="219"/>
      <c r="BFI111" s="219"/>
      <c r="BFJ111" s="219"/>
      <c r="BFK111" s="219"/>
      <c r="BFL111" s="219"/>
      <c r="BFM111" s="219"/>
      <c r="BFN111" s="219"/>
      <c r="BFO111" s="219"/>
      <c r="BFP111" s="219"/>
      <c r="BFQ111" s="219"/>
      <c r="BFR111" s="219"/>
      <c r="BFS111" s="219"/>
      <c r="BFT111" s="219"/>
      <c r="BFU111" s="219"/>
      <c r="BFV111" s="219"/>
      <c r="BFW111" s="219"/>
      <c r="BFX111" s="219"/>
      <c r="BFY111" s="219"/>
      <c r="BFZ111" s="219"/>
      <c r="BGA111" s="219"/>
      <c r="BGB111" s="219"/>
      <c r="BGC111" s="219"/>
      <c r="BGD111" s="219"/>
      <c r="BGE111" s="219"/>
      <c r="BGF111" s="219"/>
      <c r="BGG111" s="219"/>
      <c r="BGH111" s="219"/>
      <c r="BGI111" s="219"/>
      <c r="BGJ111" s="219"/>
      <c r="BGK111" s="219"/>
      <c r="BGL111" s="219"/>
      <c r="BGM111" s="219"/>
      <c r="BGN111" s="219"/>
      <c r="BGO111" s="219"/>
      <c r="BGP111" s="219"/>
      <c r="BGQ111" s="219"/>
      <c r="BGR111" s="219"/>
      <c r="BGS111" s="219"/>
      <c r="BGT111" s="219"/>
      <c r="BGU111" s="219"/>
      <c r="BGV111" s="219"/>
      <c r="BGW111" s="219"/>
      <c r="BGX111" s="219"/>
      <c r="BGY111" s="219"/>
      <c r="BGZ111" s="219"/>
      <c r="BHA111" s="219"/>
      <c r="BHB111" s="219"/>
      <c r="BHC111" s="219"/>
      <c r="BHD111" s="219"/>
      <c r="BHE111" s="219"/>
      <c r="BHF111" s="219"/>
      <c r="BHG111" s="219"/>
      <c r="BHH111" s="219"/>
      <c r="BHI111" s="219"/>
      <c r="BHJ111" s="219"/>
      <c r="BHK111" s="219"/>
      <c r="BHL111" s="219"/>
      <c r="BHM111" s="219"/>
      <c r="BHN111" s="219"/>
      <c r="BHO111" s="219"/>
      <c r="BHP111" s="219"/>
      <c r="BHQ111" s="219"/>
      <c r="BHR111" s="219"/>
      <c r="BHS111" s="219"/>
      <c r="BHT111" s="219"/>
      <c r="BHU111" s="219"/>
      <c r="BHV111" s="219"/>
      <c r="BHW111" s="219"/>
      <c r="BHX111" s="219"/>
      <c r="BHY111" s="219"/>
      <c r="BHZ111" s="219"/>
      <c r="BIA111" s="219"/>
      <c r="BIB111" s="219"/>
      <c r="BIC111" s="219"/>
      <c r="BID111" s="219"/>
      <c r="BIE111" s="219"/>
      <c r="BIF111" s="219"/>
      <c r="BIG111" s="219"/>
      <c r="BIH111" s="219"/>
      <c r="BII111" s="219"/>
      <c r="BIJ111" s="219"/>
      <c r="BIK111" s="219"/>
      <c r="BIL111" s="219"/>
      <c r="BIM111" s="219"/>
      <c r="BIN111" s="219"/>
      <c r="BIO111" s="219"/>
      <c r="BIP111" s="219"/>
      <c r="BIQ111" s="219"/>
      <c r="BIR111" s="219"/>
      <c r="BIS111" s="219"/>
      <c r="BIT111" s="219"/>
      <c r="BIU111" s="219"/>
      <c r="BIV111" s="219"/>
      <c r="BIW111" s="219"/>
      <c r="BIX111" s="219"/>
      <c r="BIY111" s="219"/>
      <c r="BIZ111" s="219"/>
      <c r="BJA111" s="219"/>
      <c r="BJB111" s="219"/>
      <c r="BJC111" s="219"/>
      <c r="BJD111" s="219"/>
      <c r="BJE111" s="219"/>
      <c r="BJF111" s="219"/>
      <c r="BJG111" s="219"/>
      <c r="BJH111" s="219"/>
      <c r="BJI111" s="219"/>
      <c r="BJJ111" s="219"/>
      <c r="BJK111" s="219"/>
      <c r="BJL111" s="219"/>
      <c r="BJM111" s="219"/>
      <c r="BJN111" s="219"/>
      <c r="BJO111" s="219"/>
      <c r="BJP111" s="219"/>
      <c r="BJQ111" s="219"/>
      <c r="BJR111" s="219"/>
      <c r="BJS111" s="219"/>
      <c r="BJT111" s="219"/>
      <c r="BJU111" s="219"/>
      <c r="BJV111" s="219"/>
      <c r="BJW111" s="219"/>
      <c r="BJX111" s="219"/>
      <c r="BJY111" s="219"/>
      <c r="BJZ111" s="219"/>
      <c r="BKA111" s="219"/>
      <c r="BKB111" s="219"/>
      <c r="BKC111" s="219"/>
      <c r="BKD111" s="219"/>
      <c r="BKE111" s="219"/>
      <c r="BKF111" s="219"/>
      <c r="BKG111" s="219"/>
      <c r="BKH111" s="219"/>
      <c r="BKI111" s="219"/>
      <c r="BKJ111" s="219"/>
      <c r="BKK111" s="219"/>
      <c r="BKL111" s="219"/>
      <c r="BKM111" s="219"/>
      <c r="BKN111" s="219"/>
      <c r="BKO111" s="219"/>
      <c r="BKP111" s="219"/>
      <c r="BKQ111" s="219"/>
      <c r="BKR111" s="219"/>
      <c r="BKS111" s="219"/>
      <c r="BKT111" s="219"/>
      <c r="BKU111" s="219"/>
      <c r="BKV111" s="219"/>
      <c r="BKW111" s="219"/>
      <c r="BKX111" s="219"/>
      <c r="BKY111" s="219"/>
      <c r="BKZ111" s="219"/>
      <c r="BLA111" s="219"/>
      <c r="BLB111" s="219"/>
      <c r="BLC111" s="219"/>
      <c r="BLD111" s="219"/>
      <c r="BLE111" s="219"/>
      <c r="BLF111" s="219"/>
      <c r="BLG111" s="219"/>
      <c r="BLH111" s="219"/>
      <c r="BLI111" s="219"/>
      <c r="BLJ111" s="219"/>
      <c r="BLK111" s="219"/>
      <c r="BLL111" s="219"/>
      <c r="BLM111" s="219"/>
      <c r="BLN111" s="219"/>
      <c r="BLO111" s="219"/>
      <c r="BLP111" s="219"/>
      <c r="BLQ111" s="219"/>
      <c r="BLR111" s="219"/>
      <c r="BLS111" s="219"/>
      <c r="BLT111" s="219"/>
      <c r="BLU111" s="219"/>
      <c r="BLV111" s="219"/>
      <c r="BLW111" s="219"/>
      <c r="BLX111" s="219"/>
      <c r="BLY111" s="219"/>
      <c r="BLZ111" s="219"/>
      <c r="BMA111" s="219"/>
      <c r="BMB111" s="219"/>
      <c r="BMC111" s="219"/>
      <c r="BMD111" s="219"/>
      <c r="BME111" s="219"/>
      <c r="BMF111" s="219"/>
      <c r="BMG111" s="219"/>
      <c r="BMH111" s="219"/>
      <c r="BMI111" s="219"/>
      <c r="BMJ111" s="219"/>
      <c r="BMK111" s="219"/>
      <c r="BML111" s="219"/>
      <c r="BMM111" s="219"/>
      <c r="BMN111" s="219"/>
      <c r="BMO111" s="219"/>
      <c r="BMP111" s="219"/>
      <c r="BMQ111" s="219"/>
      <c r="BMR111" s="219"/>
      <c r="BMS111" s="219"/>
      <c r="BMT111" s="219"/>
      <c r="BMU111" s="219"/>
      <c r="BMV111" s="219"/>
      <c r="BMW111" s="219"/>
      <c r="BMX111" s="219"/>
      <c r="BMY111" s="219"/>
      <c r="BMZ111" s="219"/>
      <c r="BNA111" s="219"/>
      <c r="BNB111" s="219"/>
      <c r="BNC111" s="219"/>
      <c r="BND111" s="219"/>
      <c r="BNE111" s="219"/>
      <c r="BNF111" s="219"/>
      <c r="BNG111" s="219"/>
      <c r="BNH111" s="219"/>
      <c r="BNI111" s="219"/>
      <c r="BNJ111" s="219"/>
      <c r="BNK111" s="219"/>
      <c r="BNL111" s="219"/>
      <c r="BNM111" s="219"/>
      <c r="BNN111" s="219"/>
      <c r="BNO111" s="219"/>
      <c r="BNP111" s="219"/>
      <c r="BNQ111" s="219"/>
      <c r="BNR111" s="219"/>
      <c r="BNS111" s="219"/>
      <c r="BNT111" s="219"/>
      <c r="BNU111" s="219"/>
      <c r="BNV111" s="219"/>
      <c r="BNW111" s="219"/>
      <c r="BNX111" s="219"/>
      <c r="BNY111" s="219"/>
      <c r="BNZ111" s="219"/>
      <c r="BOA111" s="219"/>
      <c r="BOB111" s="219"/>
      <c r="BOC111" s="219"/>
      <c r="BOD111" s="219"/>
      <c r="BOE111" s="219"/>
      <c r="BOF111" s="219"/>
      <c r="BOG111" s="219"/>
      <c r="BOH111" s="219"/>
      <c r="BOI111" s="219"/>
      <c r="BOJ111" s="219"/>
      <c r="BOK111" s="219"/>
      <c r="BOL111" s="219"/>
      <c r="BOM111" s="219"/>
      <c r="BON111" s="219"/>
      <c r="BOO111" s="219"/>
      <c r="BOP111" s="219"/>
      <c r="BOQ111" s="219"/>
      <c r="BOR111" s="219"/>
      <c r="BOS111" s="219"/>
      <c r="BOT111" s="219"/>
      <c r="BOU111" s="219"/>
      <c r="BOV111" s="219"/>
      <c r="BOW111" s="219"/>
      <c r="BOX111" s="219"/>
      <c r="BOY111" s="219"/>
      <c r="BOZ111" s="219"/>
      <c r="BPA111" s="219"/>
      <c r="BPB111" s="219"/>
      <c r="BPC111" s="219"/>
      <c r="BPD111" s="219"/>
      <c r="BPE111" s="219"/>
      <c r="BPF111" s="219"/>
      <c r="BPG111" s="219"/>
      <c r="BPH111" s="219"/>
      <c r="BPI111" s="219"/>
      <c r="BPJ111" s="219"/>
      <c r="BPK111" s="219"/>
      <c r="BPL111" s="219"/>
      <c r="BPM111" s="219"/>
      <c r="BPN111" s="219"/>
      <c r="BPO111" s="219"/>
      <c r="BPP111" s="219"/>
      <c r="BPQ111" s="219"/>
      <c r="BPR111" s="219"/>
      <c r="BPS111" s="219"/>
      <c r="BPT111" s="219"/>
      <c r="BPU111" s="219"/>
      <c r="BPV111" s="219"/>
      <c r="BPW111" s="219"/>
      <c r="BPX111" s="219"/>
      <c r="BPY111" s="219"/>
      <c r="BPZ111" s="219"/>
      <c r="BQA111" s="219"/>
      <c r="BQB111" s="219"/>
      <c r="BQC111" s="219"/>
      <c r="BQD111" s="219"/>
      <c r="BQE111" s="219"/>
      <c r="BQF111" s="219"/>
      <c r="BQG111" s="219"/>
      <c r="BQH111" s="219"/>
      <c r="BQI111" s="219"/>
      <c r="BQJ111" s="219"/>
      <c r="BQK111" s="219"/>
      <c r="BQL111" s="219"/>
      <c r="BQM111" s="219"/>
      <c r="BQN111" s="219"/>
      <c r="BQO111" s="219"/>
      <c r="BQP111" s="219"/>
      <c r="BQQ111" s="219"/>
      <c r="BQR111" s="219"/>
      <c r="BQS111" s="219"/>
      <c r="BQT111" s="219"/>
      <c r="BQU111" s="219"/>
      <c r="BQV111" s="219"/>
      <c r="BQW111" s="219"/>
      <c r="BQX111" s="219"/>
      <c r="BQY111" s="219"/>
      <c r="BQZ111" s="219"/>
      <c r="BRA111" s="219"/>
      <c r="BRB111" s="219"/>
      <c r="BRC111" s="219"/>
      <c r="BRD111" s="219"/>
      <c r="BRE111" s="219"/>
      <c r="BRF111" s="219"/>
      <c r="BRG111" s="219"/>
      <c r="BRH111" s="219"/>
      <c r="BRI111" s="219"/>
      <c r="BRJ111" s="219"/>
      <c r="BRK111" s="219"/>
      <c r="BRL111" s="219"/>
      <c r="BRM111" s="219"/>
      <c r="BRN111" s="219"/>
      <c r="BRO111" s="219"/>
      <c r="BRP111" s="219"/>
      <c r="BRQ111" s="219"/>
      <c r="BRR111" s="219"/>
      <c r="BRS111" s="219"/>
      <c r="BRT111" s="219"/>
      <c r="BRU111" s="219"/>
      <c r="BRV111" s="219"/>
      <c r="BRW111" s="219"/>
      <c r="BRX111" s="219"/>
      <c r="BRY111" s="219"/>
      <c r="BRZ111" s="219"/>
      <c r="BSA111" s="219"/>
      <c r="BSB111" s="219"/>
      <c r="BSC111" s="219"/>
      <c r="BSD111" s="219"/>
      <c r="BSE111" s="219"/>
      <c r="BSF111" s="219"/>
      <c r="BSG111" s="219"/>
      <c r="BSH111" s="219"/>
      <c r="BSI111" s="219"/>
      <c r="BSJ111" s="219"/>
      <c r="BSK111" s="219"/>
      <c r="BSL111" s="219"/>
      <c r="BSM111" s="219"/>
      <c r="BSN111" s="219"/>
      <c r="BSO111" s="219"/>
      <c r="BSP111" s="219"/>
      <c r="BSQ111" s="219"/>
      <c r="BSR111" s="219"/>
      <c r="BSS111" s="219"/>
      <c r="BST111" s="219"/>
      <c r="BSU111" s="219"/>
      <c r="BSV111" s="219"/>
      <c r="BSW111" s="219"/>
      <c r="BSX111" s="219"/>
      <c r="BSY111" s="219"/>
      <c r="BSZ111" s="219"/>
      <c r="BTA111" s="219"/>
      <c r="BTB111" s="219"/>
      <c r="BTC111" s="219"/>
      <c r="BTD111" s="219"/>
      <c r="BTE111" s="219"/>
      <c r="BTF111" s="219"/>
      <c r="BTG111" s="219"/>
      <c r="BTH111" s="219"/>
      <c r="BTI111" s="219"/>
      <c r="BTJ111" s="219"/>
      <c r="BTK111" s="219"/>
      <c r="BTL111" s="219"/>
      <c r="BTM111" s="219"/>
      <c r="BTN111" s="219"/>
      <c r="BTO111" s="219"/>
      <c r="BTP111" s="219"/>
      <c r="BTQ111" s="219"/>
      <c r="BTR111" s="219"/>
      <c r="BTS111" s="219"/>
      <c r="BTT111" s="219"/>
      <c r="BTU111" s="219"/>
      <c r="BTV111" s="219"/>
      <c r="BTW111" s="219"/>
      <c r="BTX111" s="219"/>
      <c r="BTY111" s="219"/>
      <c r="BTZ111" s="219"/>
      <c r="BUA111" s="219"/>
      <c r="BUB111" s="219"/>
      <c r="BUC111" s="219"/>
      <c r="BUD111" s="219"/>
      <c r="BUE111" s="219"/>
      <c r="BUF111" s="219"/>
      <c r="BUG111" s="219"/>
      <c r="BUH111" s="219"/>
      <c r="BUI111" s="219"/>
      <c r="BUJ111" s="219"/>
      <c r="BUK111" s="219"/>
      <c r="BUL111" s="219"/>
      <c r="BUM111" s="219"/>
      <c r="BUN111" s="219"/>
      <c r="BUO111" s="219"/>
      <c r="BUP111" s="219"/>
      <c r="BUQ111" s="219"/>
      <c r="BUR111" s="219"/>
      <c r="BUS111" s="219"/>
      <c r="BUT111" s="219"/>
      <c r="BUU111" s="219"/>
      <c r="BUV111" s="219"/>
      <c r="BUW111" s="219"/>
      <c r="BUX111" s="219"/>
      <c r="BUY111" s="219"/>
      <c r="BUZ111" s="219"/>
      <c r="BVA111" s="219"/>
      <c r="BVB111" s="219"/>
      <c r="BVC111" s="219"/>
      <c r="BVD111" s="219"/>
      <c r="BVE111" s="219"/>
      <c r="BVF111" s="219"/>
      <c r="BVG111" s="219"/>
      <c r="BVH111" s="219"/>
      <c r="BVI111" s="219"/>
      <c r="BVJ111" s="219"/>
      <c r="BVK111" s="219"/>
      <c r="BVL111" s="219"/>
      <c r="BVM111" s="219"/>
      <c r="BVN111" s="219"/>
      <c r="BVO111" s="219"/>
      <c r="BVP111" s="219"/>
      <c r="BVQ111" s="219"/>
      <c r="BVR111" s="219"/>
      <c r="BVS111" s="219"/>
      <c r="BVT111" s="219"/>
      <c r="BVU111" s="219"/>
      <c r="BVV111" s="219"/>
      <c r="BVW111" s="219"/>
      <c r="BVX111" s="219"/>
      <c r="BVY111" s="219"/>
      <c r="BVZ111" s="219"/>
      <c r="BWA111" s="219"/>
      <c r="BWB111" s="219"/>
      <c r="BWC111" s="219"/>
      <c r="BWD111" s="219"/>
      <c r="BWE111" s="219"/>
      <c r="BWF111" s="219"/>
      <c r="BWG111" s="219"/>
      <c r="BWH111" s="219"/>
      <c r="BWI111" s="219"/>
      <c r="BWJ111" s="219"/>
      <c r="BWK111" s="219"/>
      <c r="BWL111" s="219"/>
      <c r="BWM111" s="219"/>
      <c r="BWN111" s="219"/>
      <c r="BWO111" s="219"/>
      <c r="BWP111" s="219"/>
      <c r="BWQ111" s="219"/>
      <c r="BWR111" s="219"/>
      <c r="BWS111" s="219"/>
      <c r="BWT111" s="219"/>
      <c r="BWU111" s="219"/>
      <c r="BWV111" s="219"/>
      <c r="BWW111" s="219"/>
      <c r="BWX111" s="219"/>
      <c r="BWY111" s="219"/>
      <c r="BWZ111" s="219"/>
      <c r="BXA111" s="219"/>
      <c r="BXB111" s="219"/>
      <c r="BXC111" s="219"/>
      <c r="BXD111" s="219"/>
      <c r="BXE111" s="219"/>
      <c r="BXF111" s="219"/>
      <c r="BXG111" s="219"/>
      <c r="BXH111" s="219"/>
      <c r="BXI111" s="219"/>
      <c r="BXJ111" s="219"/>
      <c r="BXK111" s="219"/>
      <c r="BXL111" s="219"/>
      <c r="BXM111" s="219"/>
      <c r="BXN111" s="219"/>
      <c r="BXO111" s="219"/>
      <c r="BXP111" s="219"/>
      <c r="BXQ111" s="219"/>
      <c r="BXR111" s="219"/>
      <c r="BXS111" s="219"/>
      <c r="BXT111" s="219"/>
      <c r="BXU111" s="219"/>
      <c r="BXV111" s="219"/>
      <c r="BXW111" s="219"/>
      <c r="BXX111" s="219"/>
      <c r="BXY111" s="219"/>
      <c r="BXZ111" s="219"/>
      <c r="BYA111" s="219"/>
      <c r="BYB111" s="219"/>
      <c r="BYC111" s="219"/>
      <c r="BYD111" s="219"/>
      <c r="BYE111" s="219"/>
      <c r="BYF111" s="219"/>
      <c r="BYG111" s="219"/>
      <c r="BYH111" s="219"/>
      <c r="BYI111" s="219"/>
      <c r="BYJ111" s="219"/>
      <c r="BYK111" s="219"/>
      <c r="BYL111" s="219"/>
      <c r="BYM111" s="219"/>
      <c r="BYN111" s="219"/>
      <c r="BYO111" s="219"/>
      <c r="BYP111" s="219"/>
      <c r="BYQ111" s="219"/>
      <c r="BYR111" s="219"/>
      <c r="BYS111" s="219"/>
      <c r="BYT111" s="219"/>
      <c r="BYU111" s="219"/>
      <c r="BYV111" s="219"/>
      <c r="BYW111" s="219"/>
      <c r="BYX111" s="219"/>
      <c r="BYY111" s="219"/>
      <c r="BYZ111" s="219"/>
      <c r="BZA111" s="219"/>
      <c r="BZB111" s="219"/>
      <c r="BZC111" s="219"/>
      <c r="BZD111" s="219"/>
      <c r="BZE111" s="219"/>
      <c r="BZF111" s="219"/>
      <c r="BZG111" s="219"/>
      <c r="BZH111" s="219"/>
      <c r="BZI111" s="219"/>
      <c r="BZJ111" s="219"/>
      <c r="BZK111" s="219"/>
      <c r="BZL111" s="219"/>
      <c r="BZM111" s="219"/>
      <c r="BZN111" s="219"/>
      <c r="BZO111" s="219"/>
      <c r="BZP111" s="219"/>
      <c r="BZQ111" s="219"/>
      <c r="BZR111" s="219"/>
      <c r="BZS111" s="219"/>
      <c r="BZT111" s="219"/>
      <c r="BZU111" s="219"/>
      <c r="BZV111" s="219"/>
      <c r="BZW111" s="219"/>
      <c r="BZX111" s="219"/>
      <c r="BZY111" s="219"/>
      <c r="BZZ111" s="219"/>
      <c r="CAA111" s="219"/>
      <c r="CAB111" s="219"/>
      <c r="CAC111" s="219"/>
      <c r="CAD111" s="219"/>
      <c r="CAE111" s="219"/>
      <c r="CAF111" s="219"/>
      <c r="CAG111" s="219"/>
      <c r="CAH111" s="219"/>
      <c r="CAI111" s="219"/>
      <c r="CAJ111" s="219"/>
      <c r="CAK111" s="219"/>
      <c r="CAL111" s="219"/>
      <c r="CAM111" s="219"/>
      <c r="CAN111" s="219"/>
      <c r="CAO111" s="219"/>
      <c r="CAP111" s="219"/>
      <c r="CAQ111" s="219"/>
      <c r="CAR111" s="219"/>
      <c r="CAS111" s="219"/>
      <c r="CAT111" s="219"/>
      <c r="CAU111" s="219"/>
      <c r="CAV111" s="219"/>
      <c r="CAW111" s="219"/>
      <c r="CAX111" s="219"/>
      <c r="CAY111" s="219"/>
      <c r="CAZ111" s="219"/>
      <c r="CBA111" s="219"/>
      <c r="CBB111" s="219"/>
      <c r="CBC111" s="219"/>
      <c r="CBD111" s="219"/>
      <c r="CBE111" s="219"/>
      <c r="CBF111" s="219"/>
      <c r="CBG111" s="219"/>
      <c r="CBH111" s="219"/>
      <c r="CBI111" s="219"/>
      <c r="CBJ111" s="219"/>
      <c r="CBK111" s="219"/>
      <c r="CBL111" s="219"/>
      <c r="CBM111" s="219"/>
      <c r="CBN111" s="219"/>
      <c r="CBO111" s="219"/>
      <c r="CBP111" s="219"/>
      <c r="CBQ111" s="219"/>
      <c r="CBR111" s="219"/>
      <c r="CBS111" s="219"/>
      <c r="CBT111" s="219"/>
      <c r="CBU111" s="219"/>
      <c r="CBV111" s="219"/>
      <c r="CBW111" s="219"/>
      <c r="CBX111" s="219"/>
      <c r="CBY111" s="219"/>
      <c r="CBZ111" s="219"/>
      <c r="CCA111" s="219"/>
      <c r="CCB111" s="219"/>
      <c r="CCC111" s="219"/>
      <c r="CCD111" s="219"/>
      <c r="CCE111" s="219"/>
      <c r="CCF111" s="219"/>
      <c r="CCG111" s="219"/>
      <c r="CCH111" s="219"/>
      <c r="CCI111" s="219"/>
      <c r="CCJ111" s="219"/>
      <c r="CCK111" s="219"/>
      <c r="CCL111" s="219"/>
      <c r="CCM111" s="219"/>
      <c r="CCN111" s="219"/>
      <c r="CCO111" s="219"/>
      <c r="CCP111" s="219"/>
      <c r="CCQ111" s="219"/>
      <c r="CCR111" s="219"/>
      <c r="CCS111" s="219"/>
      <c r="CCT111" s="219"/>
      <c r="CCU111" s="219"/>
      <c r="CCV111" s="219"/>
      <c r="CCW111" s="219"/>
      <c r="CCX111" s="219"/>
      <c r="CCY111" s="219"/>
      <c r="CCZ111" s="219"/>
      <c r="CDA111" s="219"/>
      <c r="CDB111" s="219"/>
      <c r="CDC111" s="219"/>
      <c r="CDD111" s="219"/>
      <c r="CDE111" s="219"/>
      <c r="CDF111" s="219"/>
      <c r="CDG111" s="219"/>
      <c r="CDH111" s="219"/>
      <c r="CDI111" s="219"/>
      <c r="CDJ111" s="219"/>
      <c r="CDK111" s="219"/>
      <c r="CDL111" s="219"/>
      <c r="CDM111" s="219"/>
      <c r="CDN111" s="219"/>
      <c r="CDO111" s="219"/>
      <c r="CDP111" s="219"/>
      <c r="CDQ111" s="219"/>
      <c r="CDR111" s="219"/>
      <c r="CDS111" s="219"/>
      <c r="CDT111" s="219"/>
      <c r="CDU111" s="219"/>
      <c r="CDV111" s="219"/>
      <c r="CDW111" s="219"/>
      <c r="CDX111" s="219"/>
      <c r="CDY111" s="219"/>
      <c r="CDZ111" s="219"/>
      <c r="CEA111" s="219"/>
      <c r="CEB111" s="219"/>
      <c r="CEC111" s="219"/>
      <c r="CED111" s="219"/>
      <c r="CEE111" s="219"/>
      <c r="CEF111" s="219"/>
      <c r="CEG111" s="219"/>
      <c r="CEH111" s="219"/>
      <c r="CEI111" s="219"/>
      <c r="CEJ111" s="219"/>
      <c r="CEK111" s="219"/>
      <c r="CEL111" s="219"/>
      <c r="CEM111" s="219"/>
      <c r="CEN111" s="219"/>
      <c r="CEO111" s="219"/>
      <c r="CEP111" s="219"/>
      <c r="CEQ111" s="219"/>
      <c r="CER111" s="219"/>
      <c r="CES111" s="219"/>
      <c r="CET111" s="219"/>
      <c r="CEU111" s="219"/>
      <c r="CEV111" s="219"/>
      <c r="CEW111" s="219"/>
      <c r="CEX111" s="219"/>
      <c r="CEY111" s="219"/>
      <c r="CEZ111" s="219"/>
      <c r="CFA111" s="219"/>
      <c r="CFB111" s="219"/>
      <c r="CFC111" s="219"/>
      <c r="CFD111" s="219"/>
      <c r="CFE111" s="219"/>
      <c r="CFF111" s="219"/>
      <c r="CFG111" s="219"/>
      <c r="CFH111" s="219"/>
      <c r="CFI111" s="219"/>
      <c r="CFJ111" s="219"/>
      <c r="CFK111" s="219"/>
      <c r="CFL111" s="219"/>
      <c r="CFM111" s="219"/>
      <c r="CFN111" s="219"/>
      <c r="CFO111" s="219"/>
      <c r="CFP111" s="219"/>
      <c r="CFQ111" s="219"/>
      <c r="CFR111" s="219"/>
      <c r="CFS111" s="219"/>
      <c r="CFT111" s="219"/>
      <c r="CFU111" s="219"/>
      <c r="CFV111" s="219"/>
      <c r="CFW111" s="219"/>
      <c r="CFX111" s="219"/>
      <c r="CFY111" s="219"/>
      <c r="CFZ111" s="219"/>
      <c r="CGA111" s="219"/>
      <c r="CGB111" s="219"/>
      <c r="CGC111" s="219"/>
      <c r="CGD111" s="219"/>
      <c r="CGE111" s="219"/>
      <c r="CGF111" s="219"/>
      <c r="CGG111" s="219"/>
      <c r="CGH111" s="219"/>
      <c r="CGI111" s="219"/>
      <c r="CGJ111" s="219"/>
      <c r="CGK111" s="219"/>
      <c r="CGL111" s="219"/>
      <c r="CGM111" s="219"/>
      <c r="CGN111" s="219"/>
      <c r="CGO111" s="219"/>
      <c r="CGP111" s="219"/>
      <c r="CGQ111" s="219"/>
      <c r="CGR111" s="219"/>
      <c r="CGS111" s="219"/>
      <c r="CGT111" s="219"/>
      <c r="CGU111" s="219"/>
      <c r="CGV111" s="219"/>
      <c r="CGW111" s="219"/>
      <c r="CGX111" s="219"/>
      <c r="CGY111" s="219"/>
      <c r="CGZ111" s="219"/>
      <c r="CHA111" s="219"/>
      <c r="CHB111" s="219"/>
      <c r="CHC111" s="219"/>
      <c r="CHD111" s="219"/>
      <c r="CHE111" s="219"/>
      <c r="CHF111" s="219"/>
      <c r="CHG111" s="219"/>
      <c r="CHH111" s="219"/>
      <c r="CHI111" s="219"/>
      <c r="CHJ111" s="219"/>
      <c r="CHK111" s="219"/>
      <c r="CHL111" s="219"/>
      <c r="CHM111" s="219"/>
      <c r="CHN111" s="219"/>
      <c r="CHO111" s="219"/>
      <c r="CHP111" s="219"/>
      <c r="CHQ111" s="219"/>
      <c r="CHR111" s="219"/>
      <c r="CHS111" s="219"/>
      <c r="CHT111" s="219"/>
      <c r="CHU111" s="219"/>
      <c r="CHV111" s="219"/>
      <c r="CHW111" s="219"/>
      <c r="CHX111" s="219"/>
      <c r="CHY111" s="219"/>
      <c r="CHZ111" s="219"/>
      <c r="CIA111" s="219"/>
      <c r="CIB111" s="219"/>
      <c r="CIC111" s="219"/>
      <c r="CID111" s="219"/>
      <c r="CIE111" s="219"/>
      <c r="CIF111" s="219"/>
      <c r="CIG111" s="219"/>
      <c r="CIH111" s="219"/>
      <c r="CII111" s="219"/>
      <c r="CIJ111" s="219"/>
      <c r="CIK111" s="219"/>
      <c r="CIL111" s="219"/>
      <c r="CIM111" s="219"/>
      <c r="CIN111" s="219"/>
      <c r="CIO111" s="219"/>
      <c r="CIP111" s="219"/>
      <c r="CIQ111" s="219"/>
      <c r="CIR111" s="219"/>
      <c r="CIS111" s="219"/>
      <c r="CIT111" s="219"/>
      <c r="CIU111" s="219"/>
      <c r="CIV111" s="219"/>
      <c r="CIW111" s="219"/>
      <c r="CIX111" s="219"/>
      <c r="CIY111" s="219"/>
      <c r="CIZ111" s="219"/>
      <c r="CJA111" s="219"/>
      <c r="CJB111" s="219"/>
      <c r="CJC111" s="219"/>
      <c r="CJD111" s="219"/>
      <c r="CJE111" s="219"/>
      <c r="CJF111" s="219"/>
      <c r="CJG111" s="219"/>
      <c r="CJH111" s="219"/>
      <c r="CJI111" s="219"/>
      <c r="CJJ111" s="219"/>
      <c r="CJK111" s="219"/>
      <c r="CJL111" s="219"/>
      <c r="CJM111" s="219"/>
      <c r="CJN111" s="219"/>
      <c r="CJO111" s="219"/>
      <c r="CJP111" s="219"/>
      <c r="CJQ111" s="219"/>
      <c r="CJR111" s="219"/>
      <c r="CJS111" s="219"/>
      <c r="CJT111" s="219"/>
      <c r="CJU111" s="219"/>
      <c r="CJV111" s="219"/>
      <c r="CJW111" s="219"/>
      <c r="CJX111" s="219"/>
      <c r="CJY111" s="219"/>
      <c r="CJZ111" s="219"/>
      <c r="CKA111" s="219"/>
      <c r="CKB111" s="219"/>
      <c r="CKC111" s="219"/>
      <c r="CKD111" s="219"/>
      <c r="CKE111" s="219"/>
      <c r="CKF111" s="219"/>
      <c r="CKG111" s="219"/>
      <c r="CKH111" s="219"/>
      <c r="CKI111" s="219"/>
      <c r="CKJ111" s="219"/>
      <c r="CKK111" s="219"/>
      <c r="CKL111" s="219"/>
      <c r="CKM111" s="219"/>
      <c r="CKN111" s="219"/>
      <c r="CKO111" s="219"/>
      <c r="CKP111" s="219"/>
      <c r="CKQ111" s="219"/>
      <c r="CKR111" s="219"/>
      <c r="CKS111" s="219"/>
      <c r="CKT111" s="219"/>
      <c r="CKU111" s="219"/>
      <c r="CKV111" s="219"/>
      <c r="CKW111" s="219"/>
      <c r="CKX111" s="219"/>
      <c r="CKY111" s="219"/>
      <c r="CKZ111" s="219"/>
      <c r="CLA111" s="219"/>
      <c r="CLB111" s="219"/>
      <c r="CLC111" s="219"/>
      <c r="CLD111" s="219"/>
      <c r="CLE111" s="219"/>
      <c r="CLF111" s="219"/>
      <c r="CLG111" s="219"/>
      <c r="CLH111" s="219"/>
      <c r="CLI111" s="219"/>
      <c r="CLJ111" s="219"/>
      <c r="CLK111" s="219"/>
      <c r="CLL111" s="219"/>
      <c r="CLM111" s="219"/>
      <c r="CLN111" s="219"/>
      <c r="CLO111" s="219"/>
      <c r="CLP111" s="219"/>
      <c r="CLQ111" s="219"/>
      <c r="CLR111" s="219"/>
      <c r="CLS111" s="219"/>
      <c r="CLT111" s="219"/>
      <c r="CLU111" s="219"/>
      <c r="CLV111" s="219"/>
      <c r="CLW111" s="219"/>
      <c r="CLX111" s="219"/>
      <c r="CLY111" s="219"/>
      <c r="CLZ111" s="219"/>
      <c r="CMA111" s="219"/>
      <c r="CMB111" s="219"/>
      <c r="CMC111" s="219"/>
      <c r="CMD111" s="219"/>
      <c r="CME111" s="219"/>
      <c r="CMF111" s="219"/>
      <c r="CMG111" s="219"/>
      <c r="CMH111" s="219"/>
      <c r="CMI111" s="219"/>
      <c r="CMJ111" s="219"/>
      <c r="CMK111" s="219"/>
      <c r="CML111" s="219"/>
      <c r="CMM111" s="219"/>
      <c r="CMN111" s="219"/>
      <c r="CMO111" s="219"/>
      <c r="CMP111" s="219"/>
      <c r="CMQ111" s="219"/>
      <c r="CMR111" s="219"/>
      <c r="CMS111" s="219"/>
      <c r="CMT111" s="219"/>
      <c r="CMU111" s="219"/>
      <c r="CMV111" s="219"/>
      <c r="CMW111" s="219"/>
      <c r="CMX111" s="219"/>
      <c r="CMY111" s="219"/>
      <c r="CMZ111" s="219"/>
      <c r="CNA111" s="219"/>
      <c r="CNB111" s="219"/>
      <c r="CNC111" s="219"/>
      <c r="CND111" s="219"/>
      <c r="CNE111" s="219"/>
      <c r="CNF111" s="219"/>
      <c r="CNG111" s="219"/>
      <c r="CNH111" s="219"/>
      <c r="CNI111" s="219"/>
      <c r="CNJ111" s="219"/>
      <c r="CNK111" s="219"/>
      <c r="CNL111" s="219"/>
      <c r="CNM111" s="219"/>
      <c r="CNN111" s="219"/>
      <c r="CNO111" s="219"/>
      <c r="CNP111" s="219"/>
      <c r="CNQ111" s="219"/>
      <c r="CNR111" s="219"/>
      <c r="CNS111" s="219"/>
      <c r="CNT111" s="219"/>
      <c r="CNU111" s="219"/>
      <c r="CNV111" s="219"/>
      <c r="CNW111" s="219"/>
      <c r="CNX111" s="219"/>
      <c r="CNY111" s="219"/>
      <c r="CNZ111" s="219"/>
      <c r="COA111" s="219"/>
      <c r="COB111" s="219"/>
      <c r="COC111" s="219"/>
      <c r="COD111" s="219"/>
      <c r="COE111" s="219"/>
      <c r="COF111" s="219"/>
      <c r="COG111" s="219"/>
      <c r="COH111" s="219"/>
      <c r="COI111" s="219"/>
      <c r="COJ111" s="219"/>
      <c r="COK111" s="219"/>
      <c r="COL111" s="219"/>
      <c r="COM111" s="219"/>
      <c r="CON111" s="219"/>
      <c r="COO111" s="219"/>
      <c r="COP111" s="219"/>
      <c r="COQ111" s="219"/>
      <c r="COR111" s="219"/>
      <c r="COS111" s="219"/>
      <c r="COT111" s="219"/>
      <c r="COU111" s="219"/>
      <c r="COV111" s="219"/>
      <c r="COW111" s="219"/>
      <c r="COX111" s="219"/>
      <c r="COY111" s="219"/>
      <c r="COZ111" s="219"/>
      <c r="CPA111" s="219"/>
      <c r="CPB111" s="219"/>
      <c r="CPC111" s="219"/>
      <c r="CPD111" s="219"/>
      <c r="CPE111" s="219"/>
      <c r="CPF111" s="219"/>
      <c r="CPG111" s="219"/>
      <c r="CPH111" s="219"/>
      <c r="CPI111" s="219"/>
      <c r="CPJ111" s="219"/>
      <c r="CPK111" s="219"/>
      <c r="CPL111" s="219"/>
      <c r="CPM111" s="219"/>
      <c r="CPN111" s="219"/>
      <c r="CPO111" s="219"/>
      <c r="CPP111" s="219"/>
      <c r="CPQ111" s="219"/>
      <c r="CPR111" s="219"/>
      <c r="CPS111" s="219"/>
      <c r="CPT111" s="219"/>
      <c r="CPU111" s="219"/>
      <c r="CPV111" s="219"/>
      <c r="CPW111" s="219"/>
      <c r="CPX111" s="219"/>
      <c r="CPY111" s="219"/>
      <c r="CPZ111" s="219"/>
      <c r="CQA111" s="219"/>
      <c r="CQB111" s="219"/>
      <c r="CQC111" s="219"/>
      <c r="CQD111" s="219"/>
      <c r="CQE111" s="219"/>
      <c r="CQF111" s="219"/>
      <c r="CQG111" s="219"/>
      <c r="CQH111" s="219"/>
      <c r="CQI111" s="219"/>
      <c r="CQJ111" s="219"/>
      <c r="CQK111" s="219"/>
      <c r="CQL111" s="219"/>
      <c r="CQM111" s="219"/>
      <c r="CQN111" s="219"/>
      <c r="CQO111" s="219"/>
      <c r="CQP111" s="219"/>
      <c r="CQQ111" s="219"/>
      <c r="CQR111" s="219"/>
      <c r="CQS111" s="219"/>
      <c r="CQT111" s="219"/>
      <c r="CQU111" s="219"/>
      <c r="CQV111" s="219"/>
      <c r="CQW111" s="219"/>
      <c r="CQX111" s="219"/>
      <c r="CQY111" s="219"/>
      <c r="CQZ111" s="219"/>
      <c r="CRA111" s="219"/>
      <c r="CRB111" s="219"/>
      <c r="CRC111" s="219"/>
      <c r="CRD111" s="219"/>
      <c r="CRE111" s="219"/>
      <c r="CRF111" s="219"/>
      <c r="CRG111" s="219"/>
      <c r="CRH111" s="219"/>
      <c r="CRI111" s="219"/>
      <c r="CRJ111" s="219"/>
      <c r="CRK111" s="219"/>
      <c r="CRL111" s="219"/>
      <c r="CRM111" s="219"/>
      <c r="CRN111" s="219"/>
      <c r="CRO111" s="219"/>
      <c r="CRP111" s="219"/>
      <c r="CRQ111" s="219"/>
      <c r="CRR111" s="219"/>
      <c r="CRS111" s="219"/>
      <c r="CRT111" s="219"/>
      <c r="CRU111" s="219"/>
      <c r="CRV111" s="219"/>
      <c r="CRW111" s="219"/>
      <c r="CRX111" s="219"/>
      <c r="CRY111" s="219"/>
      <c r="CRZ111" s="219"/>
      <c r="CSA111" s="219"/>
      <c r="CSB111" s="219"/>
      <c r="CSC111" s="219"/>
      <c r="CSD111" s="219"/>
      <c r="CSE111" s="219"/>
      <c r="CSF111" s="219"/>
      <c r="CSG111" s="219"/>
      <c r="CSH111" s="219"/>
      <c r="CSI111" s="219"/>
      <c r="CSJ111" s="219"/>
      <c r="CSK111" s="219"/>
      <c r="CSL111" s="219"/>
      <c r="CSM111" s="219"/>
      <c r="CSN111" s="219"/>
      <c r="CSO111" s="219"/>
      <c r="CSP111" s="219"/>
      <c r="CSQ111" s="219"/>
      <c r="CSR111" s="219"/>
      <c r="CSS111" s="219"/>
      <c r="CST111" s="219"/>
      <c r="CSU111" s="219"/>
      <c r="CSV111" s="219"/>
      <c r="CSW111" s="219"/>
      <c r="CSX111" s="219"/>
      <c r="CSY111" s="219"/>
      <c r="CSZ111" s="219"/>
      <c r="CTA111" s="219"/>
      <c r="CTB111" s="219"/>
      <c r="CTC111" s="219"/>
      <c r="CTD111" s="219"/>
      <c r="CTE111" s="219"/>
      <c r="CTF111" s="219"/>
      <c r="CTG111" s="219"/>
      <c r="CTH111" s="219"/>
      <c r="CTI111" s="219"/>
      <c r="CTJ111" s="219"/>
      <c r="CTK111" s="219"/>
      <c r="CTL111" s="219"/>
      <c r="CTM111" s="219"/>
      <c r="CTN111" s="219"/>
      <c r="CTO111" s="219"/>
      <c r="CTP111" s="219"/>
      <c r="CTQ111" s="219"/>
      <c r="CTR111" s="219"/>
      <c r="CTS111" s="219"/>
      <c r="CTT111" s="219"/>
      <c r="CTU111" s="219"/>
      <c r="CTV111" s="219"/>
      <c r="CTW111" s="219"/>
      <c r="CTX111" s="219"/>
      <c r="CTY111" s="219"/>
      <c r="CTZ111" s="219"/>
      <c r="CUA111" s="219"/>
      <c r="CUB111" s="219"/>
      <c r="CUC111" s="219"/>
      <c r="CUD111" s="219"/>
      <c r="CUE111" s="219"/>
      <c r="CUF111" s="219"/>
      <c r="CUG111" s="219"/>
      <c r="CUH111" s="219"/>
      <c r="CUI111" s="219"/>
      <c r="CUJ111" s="219"/>
      <c r="CUK111" s="219"/>
      <c r="CUL111" s="219"/>
      <c r="CUM111" s="219"/>
      <c r="CUN111" s="219"/>
      <c r="CUO111" s="219"/>
      <c r="CUP111" s="219"/>
      <c r="CUQ111" s="219"/>
      <c r="CUR111" s="219"/>
      <c r="CUS111" s="219"/>
      <c r="CUT111" s="219"/>
      <c r="CUU111" s="219"/>
      <c r="CUV111" s="219"/>
      <c r="CUW111" s="219"/>
      <c r="CUX111" s="219"/>
      <c r="CUY111" s="219"/>
      <c r="CUZ111" s="219"/>
      <c r="CVA111" s="219"/>
      <c r="CVB111" s="219"/>
      <c r="CVC111" s="219"/>
      <c r="CVD111" s="219"/>
      <c r="CVE111" s="219"/>
      <c r="CVF111" s="219"/>
      <c r="CVG111" s="219"/>
      <c r="CVH111" s="219"/>
      <c r="CVI111" s="219"/>
      <c r="CVJ111" s="219"/>
      <c r="CVK111" s="219"/>
      <c r="CVL111" s="219"/>
      <c r="CVM111" s="219"/>
      <c r="CVN111" s="219"/>
      <c r="CVO111" s="219"/>
      <c r="CVP111" s="219"/>
      <c r="CVQ111" s="219"/>
      <c r="CVR111" s="219"/>
      <c r="CVS111" s="219"/>
      <c r="CVT111" s="219"/>
      <c r="CVU111" s="219"/>
      <c r="CVV111" s="219"/>
      <c r="CVW111" s="219"/>
      <c r="CVX111" s="219"/>
      <c r="CVY111" s="219"/>
      <c r="CVZ111" s="219"/>
      <c r="CWA111" s="219"/>
      <c r="CWB111" s="219"/>
      <c r="CWC111" s="219"/>
      <c r="CWD111" s="219"/>
      <c r="CWE111" s="219"/>
      <c r="CWF111" s="219"/>
      <c r="CWG111" s="219"/>
      <c r="CWH111" s="219"/>
      <c r="CWI111" s="219"/>
      <c r="CWJ111" s="219"/>
      <c r="CWK111" s="219"/>
      <c r="CWL111" s="219"/>
      <c r="CWM111" s="219"/>
      <c r="CWN111" s="219"/>
      <c r="CWO111" s="219"/>
      <c r="CWP111" s="219"/>
      <c r="CWQ111" s="219"/>
      <c r="CWR111" s="219"/>
      <c r="CWS111" s="219"/>
      <c r="CWT111" s="219"/>
      <c r="CWU111" s="219"/>
      <c r="CWV111" s="219"/>
      <c r="CWW111" s="219"/>
      <c r="CWX111" s="219"/>
      <c r="CWY111" s="219"/>
      <c r="CWZ111" s="219"/>
      <c r="CXA111" s="219"/>
      <c r="CXB111" s="219"/>
      <c r="CXC111" s="219"/>
      <c r="CXD111" s="219"/>
      <c r="CXE111" s="219"/>
      <c r="CXF111" s="219"/>
      <c r="CXG111" s="219"/>
      <c r="CXH111" s="219"/>
      <c r="CXI111" s="219"/>
      <c r="CXJ111" s="219"/>
      <c r="CXK111" s="219"/>
      <c r="CXL111" s="219"/>
      <c r="CXM111" s="219"/>
      <c r="CXN111" s="219"/>
      <c r="CXO111" s="219"/>
      <c r="CXP111" s="219"/>
      <c r="CXQ111" s="219"/>
      <c r="CXR111" s="219"/>
      <c r="CXS111" s="219"/>
      <c r="CXT111" s="219"/>
      <c r="CXU111" s="219"/>
      <c r="CXV111" s="219"/>
      <c r="CXW111" s="219"/>
      <c r="CXX111" s="219"/>
      <c r="CXY111" s="219"/>
      <c r="CXZ111" s="219"/>
      <c r="CYA111" s="219"/>
      <c r="CYB111" s="219"/>
      <c r="CYC111" s="219"/>
      <c r="CYD111" s="219"/>
      <c r="CYE111" s="219"/>
      <c r="CYF111" s="219"/>
      <c r="CYG111" s="219"/>
      <c r="CYH111" s="219"/>
      <c r="CYI111" s="219"/>
      <c r="CYJ111" s="219"/>
      <c r="CYK111" s="219"/>
      <c r="CYL111" s="219"/>
      <c r="CYM111" s="219"/>
      <c r="CYN111" s="219"/>
      <c r="CYO111" s="219"/>
      <c r="CYP111" s="219"/>
      <c r="CYQ111" s="219"/>
      <c r="CYR111" s="219"/>
      <c r="CYS111" s="219"/>
      <c r="CYT111" s="219"/>
      <c r="CYU111" s="219"/>
      <c r="CYV111" s="219"/>
      <c r="CYW111" s="219"/>
      <c r="CYX111" s="219"/>
      <c r="CYY111" s="219"/>
      <c r="CYZ111" s="219"/>
      <c r="CZA111" s="219"/>
      <c r="CZB111" s="219"/>
      <c r="CZC111" s="219"/>
      <c r="CZD111" s="219"/>
      <c r="CZE111" s="219"/>
      <c r="CZF111" s="219"/>
      <c r="CZG111" s="219"/>
      <c r="CZH111" s="219"/>
      <c r="CZI111" s="219"/>
      <c r="CZJ111" s="219"/>
      <c r="CZK111" s="219"/>
      <c r="CZL111" s="219"/>
      <c r="CZM111" s="219"/>
      <c r="CZN111" s="219"/>
      <c r="CZO111" s="219"/>
      <c r="CZP111" s="219"/>
      <c r="CZQ111" s="219"/>
      <c r="CZR111" s="219"/>
      <c r="CZS111" s="219"/>
      <c r="CZT111" s="219"/>
      <c r="CZU111" s="219"/>
      <c r="CZV111" s="219"/>
      <c r="CZW111" s="219"/>
      <c r="CZX111" s="219"/>
      <c r="CZY111" s="219"/>
      <c r="CZZ111" s="219"/>
      <c r="DAA111" s="219"/>
      <c r="DAB111" s="219"/>
      <c r="DAC111" s="219"/>
      <c r="DAD111" s="219"/>
      <c r="DAE111" s="219"/>
      <c r="DAF111" s="219"/>
      <c r="DAG111" s="219"/>
      <c r="DAH111" s="219"/>
      <c r="DAI111" s="219"/>
      <c r="DAJ111" s="219"/>
      <c r="DAK111" s="219"/>
      <c r="DAL111" s="219"/>
      <c r="DAM111" s="219"/>
      <c r="DAN111" s="219"/>
      <c r="DAO111" s="219"/>
      <c r="DAP111" s="219"/>
      <c r="DAQ111" s="219"/>
      <c r="DAR111" s="219"/>
      <c r="DAS111" s="219"/>
      <c r="DAT111" s="219"/>
      <c r="DAU111" s="219"/>
      <c r="DAV111" s="219"/>
      <c r="DAW111" s="219"/>
      <c r="DAX111" s="219"/>
      <c r="DAY111" s="219"/>
      <c r="DAZ111" s="219"/>
      <c r="DBA111" s="219"/>
      <c r="DBB111" s="219"/>
      <c r="DBC111" s="219"/>
      <c r="DBD111" s="219"/>
      <c r="DBE111" s="219"/>
      <c r="DBF111" s="219"/>
      <c r="DBG111" s="219"/>
      <c r="DBH111" s="219"/>
      <c r="DBI111" s="219"/>
      <c r="DBJ111" s="219"/>
      <c r="DBK111" s="219"/>
      <c r="DBL111" s="219"/>
      <c r="DBM111" s="219"/>
      <c r="DBN111" s="219"/>
      <c r="DBO111" s="219"/>
      <c r="DBP111" s="219"/>
      <c r="DBQ111" s="219"/>
      <c r="DBR111" s="219"/>
      <c r="DBS111" s="219"/>
      <c r="DBT111" s="219"/>
      <c r="DBU111" s="219"/>
      <c r="DBV111" s="219"/>
      <c r="DBW111" s="219"/>
      <c r="DBX111" s="219"/>
      <c r="DBY111" s="219"/>
      <c r="DBZ111" s="219"/>
      <c r="DCA111" s="219"/>
      <c r="DCB111" s="219"/>
      <c r="DCC111" s="219"/>
      <c r="DCD111" s="219"/>
      <c r="DCE111" s="219"/>
      <c r="DCF111" s="219"/>
      <c r="DCG111" s="219"/>
      <c r="DCH111" s="219"/>
      <c r="DCI111" s="219"/>
      <c r="DCJ111" s="219"/>
      <c r="DCK111" s="219"/>
      <c r="DCL111" s="219"/>
      <c r="DCM111" s="219"/>
      <c r="DCN111" s="219"/>
      <c r="DCO111" s="219"/>
      <c r="DCP111" s="219"/>
      <c r="DCQ111" s="219"/>
      <c r="DCR111" s="219"/>
      <c r="DCS111" s="219"/>
      <c r="DCT111" s="219"/>
      <c r="DCU111" s="219"/>
      <c r="DCV111" s="219"/>
      <c r="DCW111" s="219"/>
      <c r="DCX111" s="219"/>
      <c r="DCY111" s="219"/>
      <c r="DCZ111" s="219"/>
      <c r="DDA111" s="219"/>
      <c r="DDB111" s="219"/>
      <c r="DDC111" s="219"/>
      <c r="DDD111" s="219"/>
      <c r="DDE111" s="219"/>
      <c r="DDF111" s="219"/>
      <c r="DDG111" s="219"/>
      <c r="DDH111" s="219"/>
      <c r="DDI111" s="219"/>
      <c r="DDJ111" s="219"/>
      <c r="DDK111" s="219"/>
      <c r="DDL111" s="219"/>
      <c r="DDM111" s="219"/>
      <c r="DDN111" s="219"/>
      <c r="DDO111" s="219"/>
      <c r="DDP111" s="219"/>
      <c r="DDQ111" s="219"/>
      <c r="DDR111" s="219"/>
      <c r="DDS111" s="219"/>
      <c r="DDT111" s="219"/>
      <c r="DDU111" s="219"/>
      <c r="DDV111" s="219"/>
      <c r="DDW111" s="219"/>
      <c r="DDX111" s="219"/>
      <c r="DDY111" s="219"/>
      <c r="DDZ111" s="219"/>
      <c r="DEA111" s="219"/>
      <c r="DEB111" s="219"/>
      <c r="DEC111" s="219"/>
      <c r="DED111" s="219"/>
      <c r="DEE111" s="219"/>
      <c r="DEF111" s="219"/>
      <c r="DEG111" s="219"/>
      <c r="DEH111" s="219"/>
      <c r="DEI111" s="219"/>
      <c r="DEJ111" s="219"/>
      <c r="DEK111" s="219"/>
      <c r="DEL111" s="219"/>
      <c r="DEM111" s="219"/>
      <c r="DEN111" s="219"/>
      <c r="DEO111" s="219"/>
      <c r="DEP111" s="219"/>
      <c r="DEQ111" s="219"/>
      <c r="DER111" s="219"/>
      <c r="DES111" s="219"/>
      <c r="DET111" s="219"/>
      <c r="DEU111" s="219"/>
      <c r="DEV111" s="219"/>
      <c r="DEW111" s="219"/>
      <c r="DEX111" s="219"/>
      <c r="DEY111" s="219"/>
      <c r="DEZ111" s="219"/>
      <c r="DFA111" s="219"/>
      <c r="DFB111" s="219"/>
      <c r="DFC111" s="219"/>
      <c r="DFD111" s="219"/>
      <c r="DFE111" s="219"/>
      <c r="DFF111" s="219"/>
      <c r="DFG111" s="219"/>
      <c r="DFH111" s="219"/>
      <c r="DFI111" s="219"/>
      <c r="DFJ111" s="219"/>
      <c r="DFK111" s="219"/>
      <c r="DFL111" s="219"/>
      <c r="DFM111" s="219"/>
      <c r="DFN111" s="219"/>
      <c r="DFO111" s="219"/>
      <c r="DFP111" s="219"/>
      <c r="DFQ111" s="219"/>
      <c r="DFR111" s="219"/>
      <c r="DFS111" s="219"/>
      <c r="DFT111" s="219"/>
      <c r="DFU111" s="219"/>
      <c r="DFV111" s="219"/>
      <c r="DFW111" s="219"/>
      <c r="DFX111" s="219"/>
      <c r="DFY111" s="219"/>
      <c r="DFZ111" s="219"/>
      <c r="DGA111" s="219"/>
      <c r="DGB111" s="219"/>
      <c r="DGC111" s="219"/>
      <c r="DGD111" s="219"/>
      <c r="DGE111" s="219"/>
      <c r="DGF111" s="219"/>
      <c r="DGG111" s="219"/>
      <c r="DGH111" s="219"/>
      <c r="DGI111" s="219"/>
      <c r="DGJ111" s="219"/>
      <c r="DGK111" s="219"/>
      <c r="DGL111" s="219"/>
      <c r="DGM111" s="219"/>
      <c r="DGN111" s="219"/>
      <c r="DGO111" s="219"/>
      <c r="DGP111" s="219"/>
      <c r="DGQ111" s="219"/>
      <c r="DGR111" s="219"/>
      <c r="DGS111" s="219"/>
      <c r="DGT111" s="219"/>
      <c r="DGU111" s="219"/>
      <c r="DGV111" s="219"/>
      <c r="DGW111" s="219"/>
      <c r="DGX111" s="219"/>
      <c r="DGY111" s="219"/>
      <c r="DGZ111" s="219"/>
      <c r="DHA111" s="219"/>
      <c r="DHB111" s="219"/>
      <c r="DHC111" s="219"/>
      <c r="DHD111" s="219"/>
      <c r="DHE111" s="219"/>
      <c r="DHF111" s="219"/>
      <c r="DHG111" s="219"/>
      <c r="DHH111" s="219"/>
      <c r="DHI111" s="219"/>
      <c r="DHJ111" s="219"/>
      <c r="DHK111" s="219"/>
      <c r="DHL111" s="219"/>
      <c r="DHM111" s="219"/>
      <c r="DHN111" s="219"/>
      <c r="DHO111" s="219"/>
      <c r="DHP111" s="219"/>
      <c r="DHQ111" s="219"/>
      <c r="DHR111" s="219"/>
      <c r="DHS111" s="219"/>
      <c r="DHT111" s="219"/>
      <c r="DHU111" s="219"/>
      <c r="DHV111" s="219"/>
      <c r="DHW111" s="219"/>
      <c r="DHX111" s="219"/>
      <c r="DHY111" s="219"/>
      <c r="DHZ111" s="219"/>
      <c r="DIA111" s="219"/>
      <c r="DIB111" s="219"/>
      <c r="DIC111" s="219"/>
      <c r="DID111" s="219"/>
      <c r="DIE111" s="219"/>
      <c r="DIF111" s="219"/>
      <c r="DIG111" s="219"/>
      <c r="DIH111" s="219"/>
      <c r="DII111" s="219"/>
      <c r="DIJ111" s="219"/>
      <c r="DIK111" s="219"/>
      <c r="DIL111" s="219"/>
      <c r="DIM111" s="219"/>
      <c r="DIN111" s="219"/>
      <c r="DIO111" s="219"/>
      <c r="DIP111" s="219"/>
      <c r="DIQ111" s="219"/>
      <c r="DIR111" s="219"/>
      <c r="DIS111" s="219"/>
      <c r="DIT111" s="219"/>
      <c r="DIU111" s="219"/>
      <c r="DIV111" s="219"/>
      <c r="DIW111" s="219"/>
      <c r="DIX111" s="219"/>
      <c r="DIY111" s="219"/>
      <c r="DIZ111" s="219"/>
      <c r="DJA111" s="219"/>
      <c r="DJB111" s="219"/>
      <c r="DJC111" s="219"/>
      <c r="DJD111" s="219"/>
      <c r="DJE111" s="219"/>
      <c r="DJF111" s="219"/>
      <c r="DJG111" s="219"/>
      <c r="DJH111" s="219"/>
      <c r="DJI111" s="219"/>
      <c r="DJJ111" s="219"/>
      <c r="DJK111" s="219"/>
      <c r="DJL111" s="219"/>
      <c r="DJM111" s="219"/>
      <c r="DJN111" s="219"/>
      <c r="DJO111" s="219"/>
      <c r="DJP111" s="219"/>
      <c r="DJQ111" s="219"/>
      <c r="DJR111" s="219"/>
      <c r="DJS111" s="219"/>
      <c r="DJT111" s="219"/>
      <c r="DJU111" s="219"/>
      <c r="DJV111" s="219"/>
      <c r="DJW111" s="219"/>
      <c r="DJX111" s="219"/>
      <c r="DJY111" s="219"/>
      <c r="DJZ111" s="219"/>
      <c r="DKA111" s="219"/>
      <c r="DKB111" s="219"/>
      <c r="DKC111" s="219"/>
      <c r="DKD111" s="219"/>
      <c r="DKE111" s="219"/>
      <c r="DKF111" s="219"/>
      <c r="DKG111" s="219"/>
      <c r="DKH111" s="219"/>
      <c r="DKI111" s="219"/>
      <c r="DKJ111" s="219"/>
      <c r="DKK111" s="219"/>
      <c r="DKL111" s="219"/>
      <c r="DKM111" s="219"/>
      <c r="DKN111" s="219"/>
      <c r="DKO111" s="219"/>
      <c r="DKP111" s="219"/>
      <c r="DKQ111" s="219"/>
      <c r="DKR111" s="219"/>
      <c r="DKS111" s="219"/>
      <c r="DKT111" s="219"/>
      <c r="DKU111" s="219"/>
      <c r="DKV111" s="219"/>
      <c r="DKW111" s="219"/>
      <c r="DKX111" s="219"/>
      <c r="DKY111" s="219"/>
      <c r="DKZ111" s="219"/>
      <c r="DLA111" s="219"/>
      <c r="DLB111" s="219"/>
      <c r="DLC111" s="219"/>
      <c r="DLD111" s="219"/>
      <c r="DLE111" s="219"/>
      <c r="DLF111" s="219"/>
      <c r="DLG111" s="219"/>
      <c r="DLH111" s="219"/>
      <c r="DLI111" s="219"/>
      <c r="DLJ111" s="219"/>
      <c r="DLK111" s="219"/>
      <c r="DLL111" s="219"/>
      <c r="DLM111" s="219"/>
      <c r="DLN111" s="219"/>
      <c r="DLO111" s="219"/>
      <c r="DLP111" s="219"/>
      <c r="DLQ111" s="219"/>
      <c r="DLR111" s="219"/>
      <c r="DLS111" s="219"/>
      <c r="DLT111" s="219"/>
      <c r="DLU111" s="219"/>
      <c r="DLV111" s="219"/>
      <c r="DLW111" s="219"/>
      <c r="DLX111" s="219"/>
      <c r="DLY111" s="219"/>
      <c r="DLZ111" s="219"/>
      <c r="DMA111" s="219"/>
      <c r="DMB111" s="219"/>
      <c r="DMC111" s="219"/>
      <c r="DMD111" s="219"/>
      <c r="DME111" s="219"/>
      <c r="DMF111" s="219"/>
      <c r="DMG111" s="219"/>
      <c r="DMH111" s="219"/>
      <c r="DMI111" s="219"/>
      <c r="DMJ111" s="219"/>
      <c r="DMK111" s="219"/>
      <c r="DML111" s="219"/>
      <c r="DMM111" s="219"/>
      <c r="DMN111" s="219"/>
      <c r="DMO111" s="219"/>
      <c r="DMP111" s="219"/>
      <c r="DMQ111" s="219"/>
      <c r="DMR111" s="219"/>
      <c r="DMS111" s="219"/>
      <c r="DMT111" s="219"/>
      <c r="DMU111" s="219"/>
      <c r="DMV111" s="219"/>
      <c r="DMW111" s="219"/>
      <c r="DMX111" s="219"/>
      <c r="DMY111" s="219"/>
      <c r="DMZ111" s="219"/>
      <c r="DNA111" s="219"/>
      <c r="DNB111" s="219"/>
      <c r="DNC111" s="219"/>
      <c r="DND111" s="219"/>
      <c r="DNE111" s="219"/>
      <c r="DNF111" s="219"/>
      <c r="DNG111" s="219"/>
      <c r="DNH111" s="219"/>
      <c r="DNI111" s="219"/>
      <c r="DNJ111" s="219"/>
      <c r="DNK111" s="219"/>
      <c r="DNL111" s="219"/>
      <c r="DNM111" s="219"/>
      <c r="DNN111" s="219"/>
      <c r="DNO111" s="219"/>
      <c r="DNP111" s="219"/>
      <c r="DNQ111" s="219"/>
      <c r="DNR111" s="219"/>
      <c r="DNS111" s="219"/>
      <c r="DNT111" s="219"/>
      <c r="DNU111" s="219"/>
      <c r="DNV111" s="219"/>
      <c r="DNW111" s="219"/>
      <c r="DNX111" s="219"/>
      <c r="DNY111" s="219"/>
      <c r="DNZ111" s="219"/>
      <c r="DOA111" s="219"/>
      <c r="DOB111" s="219"/>
      <c r="DOC111" s="219"/>
      <c r="DOD111" s="219"/>
      <c r="DOE111" s="219"/>
      <c r="DOF111" s="219"/>
      <c r="DOG111" s="219"/>
      <c r="DOH111" s="219"/>
      <c r="DOI111" s="219"/>
      <c r="DOJ111" s="219"/>
      <c r="DOK111" s="219"/>
      <c r="DOL111" s="219"/>
      <c r="DOM111" s="219"/>
      <c r="DON111" s="219"/>
      <c r="DOO111" s="219"/>
      <c r="DOP111" s="219"/>
      <c r="DOQ111" s="219"/>
      <c r="DOR111" s="219"/>
      <c r="DOS111" s="219"/>
      <c r="DOT111" s="219"/>
      <c r="DOU111" s="219"/>
      <c r="DOV111" s="219"/>
      <c r="DOW111" s="219"/>
      <c r="DOX111" s="219"/>
      <c r="DOY111" s="219"/>
      <c r="DOZ111" s="219"/>
      <c r="DPA111" s="219"/>
      <c r="DPB111" s="219"/>
      <c r="DPC111" s="219"/>
      <c r="DPD111" s="219"/>
      <c r="DPE111" s="219"/>
      <c r="DPF111" s="219"/>
      <c r="DPG111" s="219"/>
      <c r="DPH111" s="219"/>
      <c r="DPI111" s="219"/>
      <c r="DPJ111" s="219"/>
      <c r="DPK111" s="219"/>
      <c r="DPL111" s="219"/>
      <c r="DPM111" s="219"/>
      <c r="DPN111" s="219"/>
      <c r="DPO111" s="219"/>
      <c r="DPP111" s="219"/>
      <c r="DPQ111" s="219"/>
      <c r="DPR111" s="219"/>
      <c r="DPS111" s="219"/>
      <c r="DPT111" s="219"/>
      <c r="DPU111" s="219"/>
      <c r="DPV111" s="219"/>
      <c r="DPW111" s="219"/>
      <c r="DPX111" s="219"/>
      <c r="DPY111" s="219"/>
      <c r="DPZ111" s="219"/>
      <c r="DQA111" s="219"/>
      <c r="DQB111" s="219"/>
      <c r="DQC111" s="219"/>
      <c r="DQD111" s="219"/>
      <c r="DQE111" s="219"/>
      <c r="DQF111" s="219"/>
      <c r="DQG111" s="219"/>
      <c r="DQH111" s="219"/>
      <c r="DQI111" s="219"/>
      <c r="DQJ111" s="219"/>
      <c r="DQK111" s="219"/>
      <c r="DQL111" s="219"/>
      <c r="DQM111" s="219"/>
      <c r="DQN111" s="219"/>
      <c r="DQO111" s="219"/>
      <c r="DQP111" s="219"/>
      <c r="DQQ111" s="219"/>
      <c r="DQR111" s="219"/>
      <c r="DQS111" s="219"/>
      <c r="DQT111" s="219"/>
      <c r="DQU111" s="219"/>
      <c r="DQV111" s="219"/>
      <c r="DQW111" s="219"/>
      <c r="DQX111" s="219"/>
      <c r="DQY111" s="219"/>
      <c r="DQZ111" s="219"/>
      <c r="DRA111" s="219"/>
      <c r="DRB111" s="219"/>
      <c r="DRC111" s="219"/>
      <c r="DRD111" s="219"/>
      <c r="DRE111" s="219"/>
      <c r="DRF111" s="219"/>
      <c r="DRG111" s="219"/>
      <c r="DRH111" s="219"/>
      <c r="DRI111" s="219"/>
      <c r="DRJ111" s="219"/>
      <c r="DRK111" s="219"/>
      <c r="DRL111" s="219"/>
      <c r="DRM111" s="219"/>
      <c r="DRN111" s="219"/>
      <c r="DRO111" s="219"/>
      <c r="DRP111" s="219"/>
      <c r="DRQ111" s="219"/>
      <c r="DRR111" s="219"/>
      <c r="DRS111" s="219"/>
      <c r="DRT111" s="219"/>
      <c r="DRU111" s="219"/>
      <c r="DRV111" s="219"/>
      <c r="DRW111" s="219"/>
      <c r="DRX111" s="219"/>
      <c r="DRY111" s="219"/>
      <c r="DRZ111" s="219"/>
      <c r="DSA111" s="219"/>
      <c r="DSB111" s="219"/>
      <c r="DSC111" s="219"/>
      <c r="DSD111" s="219"/>
      <c r="DSE111" s="219"/>
      <c r="DSF111" s="219"/>
      <c r="DSG111" s="219"/>
      <c r="DSH111" s="219"/>
      <c r="DSI111" s="219"/>
      <c r="DSJ111" s="219"/>
      <c r="DSK111" s="219"/>
      <c r="DSL111" s="219"/>
      <c r="DSM111" s="219"/>
      <c r="DSN111" s="219"/>
      <c r="DSO111" s="219"/>
      <c r="DSP111" s="219"/>
      <c r="DSQ111" s="219"/>
      <c r="DSR111" s="219"/>
      <c r="DSS111" s="219"/>
      <c r="DST111" s="219"/>
      <c r="DSU111" s="219"/>
      <c r="DSV111" s="219"/>
      <c r="DSW111" s="219"/>
      <c r="DSX111" s="219"/>
      <c r="DSY111" s="219"/>
      <c r="DSZ111" s="219"/>
      <c r="DTA111" s="219"/>
      <c r="DTB111" s="219"/>
      <c r="DTC111" s="219"/>
      <c r="DTD111" s="219"/>
      <c r="DTE111" s="219"/>
      <c r="DTF111" s="219"/>
      <c r="DTG111" s="219"/>
      <c r="DTH111" s="219"/>
      <c r="DTI111" s="219"/>
      <c r="DTJ111" s="219"/>
      <c r="DTK111" s="219"/>
      <c r="DTL111" s="219"/>
      <c r="DTM111" s="219"/>
      <c r="DTN111" s="219"/>
      <c r="DTO111" s="219"/>
      <c r="DTP111" s="219"/>
      <c r="DTQ111" s="219"/>
      <c r="DTR111" s="219"/>
      <c r="DTS111" s="219"/>
      <c r="DTT111" s="219"/>
      <c r="DTU111" s="219"/>
      <c r="DTV111" s="219"/>
      <c r="DTW111" s="219"/>
      <c r="DTX111" s="219"/>
      <c r="DTY111" s="219"/>
      <c r="DTZ111" s="219"/>
      <c r="DUA111" s="219"/>
      <c r="DUB111" s="219"/>
      <c r="DUC111" s="219"/>
      <c r="DUD111" s="219"/>
      <c r="DUE111" s="219"/>
      <c r="DUF111" s="219"/>
      <c r="DUG111" s="219"/>
      <c r="DUH111" s="219"/>
      <c r="DUI111" s="219"/>
      <c r="DUJ111" s="219"/>
      <c r="DUK111" s="219"/>
      <c r="DUL111" s="219"/>
      <c r="DUM111" s="219"/>
      <c r="DUN111" s="219"/>
      <c r="DUO111" s="219"/>
      <c r="DUP111" s="219"/>
      <c r="DUQ111" s="219"/>
      <c r="DUR111" s="219"/>
      <c r="DUS111" s="219"/>
      <c r="DUT111" s="219"/>
      <c r="DUU111" s="219"/>
      <c r="DUV111" s="219"/>
      <c r="DUW111" s="219"/>
      <c r="DUX111" s="219"/>
      <c r="DUY111" s="219"/>
      <c r="DUZ111" s="219"/>
      <c r="DVA111" s="219"/>
      <c r="DVB111" s="219"/>
      <c r="DVC111" s="219"/>
      <c r="DVD111" s="219"/>
      <c r="DVE111" s="219"/>
      <c r="DVF111" s="219"/>
      <c r="DVG111" s="219"/>
      <c r="DVH111" s="219"/>
      <c r="DVI111" s="219"/>
      <c r="DVJ111" s="219"/>
      <c r="DVK111" s="219"/>
      <c r="DVL111" s="219"/>
      <c r="DVM111" s="219"/>
      <c r="DVN111" s="219"/>
      <c r="DVO111" s="219"/>
      <c r="DVP111" s="219"/>
      <c r="DVQ111" s="219"/>
      <c r="DVR111" s="219"/>
      <c r="DVS111" s="219"/>
      <c r="DVT111" s="219"/>
      <c r="DVU111" s="219"/>
      <c r="DVV111" s="219"/>
      <c r="DVW111" s="219"/>
      <c r="DVX111" s="219"/>
      <c r="DVY111" s="219"/>
      <c r="DVZ111" s="219"/>
      <c r="DWA111" s="219"/>
      <c r="DWB111" s="219"/>
      <c r="DWC111" s="219"/>
      <c r="DWD111" s="219"/>
      <c r="DWE111" s="219"/>
      <c r="DWF111" s="219"/>
      <c r="DWG111" s="219"/>
      <c r="DWH111" s="219"/>
      <c r="DWI111" s="219"/>
      <c r="DWJ111" s="219"/>
      <c r="DWK111" s="219"/>
      <c r="DWL111" s="219"/>
      <c r="DWM111" s="219"/>
      <c r="DWN111" s="219"/>
      <c r="DWO111" s="219"/>
      <c r="DWP111" s="219"/>
      <c r="DWQ111" s="219"/>
      <c r="DWR111" s="219"/>
      <c r="DWS111" s="219"/>
      <c r="DWT111" s="219"/>
      <c r="DWU111" s="219"/>
      <c r="DWV111" s="219"/>
      <c r="DWW111" s="219"/>
      <c r="DWX111" s="219"/>
      <c r="DWY111" s="219"/>
      <c r="DWZ111" s="219"/>
      <c r="DXA111" s="219"/>
      <c r="DXB111" s="219"/>
      <c r="DXC111" s="219"/>
      <c r="DXD111" s="219"/>
      <c r="DXE111" s="219"/>
      <c r="DXF111" s="219"/>
      <c r="DXG111" s="219"/>
      <c r="DXH111" s="219"/>
      <c r="DXI111" s="219"/>
      <c r="DXJ111" s="219"/>
      <c r="DXK111" s="219"/>
      <c r="DXL111" s="219"/>
      <c r="DXM111" s="219"/>
      <c r="DXN111" s="219"/>
      <c r="DXO111" s="219"/>
      <c r="DXP111" s="219"/>
      <c r="DXQ111" s="219"/>
      <c r="DXR111" s="219"/>
      <c r="DXS111" s="219"/>
      <c r="DXT111" s="219"/>
      <c r="DXU111" s="219"/>
      <c r="DXV111" s="219"/>
      <c r="DXW111" s="219"/>
      <c r="DXX111" s="219"/>
      <c r="DXY111" s="219"/>
      <c r="DXZ111" s="219"/>
      <c r="DYA111" s="219"/>
      <c r="DYB111" s="219"/>
      <c r="DYC111" s="219"/>
      <c r="DYD111" s="219"/>
      <c r="DYE111" s="219"/>
      <c r="DYF111" s="219"/>
      <c r="DYG111" s="219"/>
      <c r="DYH111" s="219"/>
      <c r="DYI111" s="219"/>
      <c r="DYJ111" s="219"/>
      <c r="DYK111" s="219"/>
      <c r="DYL111" s="219"/>
      <c r="DYM111" s="219"/>
      <c r="DYN111" s="219"/>
      <c r="DYO111" s="219"/>
      <c r="DYP111" s="219"/>
      <c r="DYQ111" s="219"/>
      <c r="DYR111" s="219"/>
      <c r="DYS111" s="219"/>
      <c r="DYT111" s="219"/>
      <c r="DYU111" s="219"/>
      <c r="DYV111" s="219"/>
      <c r="DYW111" s="219"/>
      <c r="DYX111" s="219"/>
      <c r="DYY111" s="219"/>
      <c r="DYZ111" s="219"/>
      <c r="DZA111" s="219"/>
      <c r="DZB111" s="219"/>
      <c r="DZC111" s="219"/>
      <c r="DZD111" s="219"/>
      <c r="DZE111" s="219"/>
      <c r="DZF111" s="219"/>
      <c r="DZG111" s="219"/>
      <c r="DZH111" s="219"/>
      <c r="DZI111" s="219"/>
      <c r="DZJ111" s="219"/>
      <c r="DZK111" s="219"/>
      <c r="DZL111" s="219"/>
      <c r="DZM111" s="219"/>
      <c r="DZN111" s="219"/>
      <c r="DZO111" s="219"/>
      <c r="DZP111" s="219"/>
      <c r="DZQ111" s="219"/>
      <c r="DZR111" s="219"/>
      <c r="DZS111" s="219"/>
      <c r="DZT111" s="219"/>
      <c r="DZU111" s="219"/>
      <c r="DZV111" s="219"/>
      <c r="DZW111" s="219"/>
      <c r="DZX111" s="219"/>
      <c r="DZY111" s="219"/>
      <c r="DZZ111" s="219"/>
      <c r="EAA111" s="219"/>
      <c r="EAB111" s="219"/>
      <c r="EAC111" s="219"/>
      <c r="EAD111" s="219"/>
      <c r="EAE111" s="219"/>
      <c r="EAF111" s="219"/>
      <c r="EAG111" s="219"/>
      <c r="EAH111" s="219"/>
      <c r="EAI111" s="219"/>
      <c r="EAJ111" s="219"/>
      <c r="EAK111" s="219"/>
      <c r="EAL111" s="219"/>
      <c r="EAM111" s="219"/>
      <c r="EAN111" s="219"/>
      <c r="EAO111" s="219"/>
      <c r="EAP111" s="219"/>
      <c r="EAQ111" s="219"/>
      <c r="EAR111" s="219"/>
      <c r="EAS111" s="219"/>
      <c r="EAT111" s="219"/>
      <c r="EAU111" s="219"/>
      <c r="EAV111" s="219"/>
      <c r="EAW111" s="219"/>
      <c r="EAX111" s="219"/>
      <c r="EAY111" s="219"/>
      <c r="EAZ111" s="219"/>
      <c r="EBA111" s="219"/>
      <c r="EBB111" s="219"/>
      <c r="EBC111" s="219"/>
      <c r="EBD111" s="219"/>
      <c r="EBE111" s="219"/>
      <c r="EBF111" s="219"/>
      <c r="EBG111" s="219"/>
      <c r="EBH111" s="219"/>
      <c r="EBI111" s="219"/>
      <c r="EBJ111" s="219"/>
      <c r="EBK111" s="219"/>
      <c r="EBL111" s="219"/>
      <c r="EBM111" s="219"/>
      <c r="EBN111" s="219"/>
      <c r="EBO111" s="219"/>
      <c r="EBP111" s="219"/>
      <c r="EBQ111" s="219"/>
      <c r="EBR111" s="219"/>
      <c r="EBS111" s="219"/>
      <c r="EBT111" s="219"/>
      <c r="EBU111" s="219"/>
      <c r="EBV111" s="219"/>
      <c r="EBW111" s="219"/>
      <c r="EBX111" s="219"/>
      <c r="EBY111" s="219"/>
      <c r="EBZ111" s="219"/>
      <c r="ECA111" s="219"/>
      <c r="ECB111" s="219"/>
      <c r="ECC111" s="219"/>
      <c r="ECD111" s="219"/>
      <c r="ECE111" s="219"/>
      <c r="ECF111" s="219"/>
      <c r="ECG111" s="219"/>
      <c r="ECH111" s="219"/>
      <c r="ECI111" s="219"/>
      <c r="ECJ111" s="219"/>
      <c r="ECK111" s="219"/>
      <c r="ECL111" s="219"/>
      <c r="ECM111" s="219"/>
      <c r="ECN111" s="219"/>
      <c r="ECO111" s="219"/>
      <c r="ECP111" s="219"/>
      <c r="ECQ111" s="219"/>
      <c r="ECR111" s="219"/>
      <c r="ECS111" s="219"/>
      <c r="ECT111" s="219"/>
      <c r="ECU111" s="219"/>
      <c r="ECV111" s="219"/>
      <c r="ECW111" s="219"/>
      <c r="ECX111" s="219"/>
      <c r="ECY111" s="219"/>
      <c r="ECZ111" s="219"/>
      <c r="EDA111" s="219"/>
      <c r="EDB111" s="219"/>
      <c r="EDC111" s="219"/>
      <c r="EDD111" s="219"/>
      <c r="EDE111" s="219"/>
      <c r="EDF111" s="219"/>
      <c r="EDG111" s="219"/>
      <c r="EDH111" s="219"/>
      <c r="EDI111" s="219"/>
      <c r="EDJ111" s="219"/>
      <c r="EDK111" s="219"/>
      <c r="EDL111" s="219"/>
      <c r="EDM111" s="219"/>
      <c r="EDN111" s="219"/>
      <c r="EDO111" s="219"/>
      <c r="EDP111" s="219"/>
      <c r="EDQ111" s="219"/>
      <c r="EDR111" s="219"/>
      <c r="EDS111" s="219"/>
      <c r="EDT111" s="219"/>
      <c r="EDU111" s="219"/>
      <c r="EDV111" s="219"/>
      <c r="EDW111" s="219"/>
      <c r="EDX111" s="219"/>
      <c r="EDY111" s="219"/>
      <c r="EDZ111" s="219"/>
      <c r="EEA111" s="219"/>
      <c r="EEB111" s="219"/>
      <c r="EEC111" s="219"/>
      <c r="EED111" s="219"/>
      <c r="EEE111" s="219"/>
      <c r="EEF111" s="219"/>
      <c r="EEG111" s="219"/>
      <c r="EEH111" s="219"/>
      <c r="EEI111" s="219"/>
      <c r="EEJ111" s="219"/>
      <c r="EEK111" s="219"/>
      <c r="EEL111" s="219"/>
      <c r="EEM111" s="219"/>
      <c r="EEN111" s="219"/>
      <c r="EEO111" s="219"/>
      <c r="EEP111" s="219"/>
      <c r="EEQ111" s="219"/>
      <c r="EER111" s="219"/>
      <c r="EES111" s="219"/>
      <c r="EET111" s="219"/>
      <c r="EEU111" s="219"/>
      <c r="EEV111" s="219"/>
      <c r="EEW111" s="219"/>
      <c r="EEX111" s="219"/>
      <c r="EEY111" s="219"/>
      <c r="EEZ111" s="219"/>
      <c r="EFA111" s="219"/>
      <c r="EFB111" s="219"/>
      <c r="EFC111" s="219"/>
      <c r="EFD111" s="219"/>
      <c r="EFE111" s="219"/>
      <c r="EFF111" s="219"/>
      <c r="EFG111" s="219"/>
      <c r="EFH111" s="219"/>
      <c r="EFI111" s="219"/>
      <c r="EFJ111" s="219"/>
      <c r="EFK111" s="219"/>
      <c r="EFL111" s="219"/>
      <c r="EFM111" s="219"/>
      <c r="EFN111" s="219"/>
      <c r="EFO111" s="219"/>
      <c r="EFP111" s="219"/>
      <c r="EFQ111" s="219"/>
      <c r="EFR111" s="219"/>
      <c r="EFS111" s="219"/>
      <c r="EFT111" s="219"/>
      <c r="EFU111" s="219"/>
      <c r="EFV111" s="219"/>
      <c r="EFW111" s="219"/>
      <c r="EFX111" s="219"/>
      <c r="EFY111" s="219"/>
      <c r="EFZ111" s="219"/>
      <c r="EGA111" s="219"/>
      <c r="EGB111" s="219"/>
      <c r="EGC111" s="219"/>
      <c r="EGD111" s="219"/>
      <c r="EGE111" s="219"/>
      <c r="EGF111" s="219"/>
      <c r="EGG111" s="219"/>
      <c r="EGH111" s="219"/>
      <c r="EGI111" s="219"/>
      <c r="EGJ111" s="219"/>
      <c r="EGK111" s="219"/>
      <c r="EGL111" s="219"/>
      <c r="EGM111" s="219"/>
      <c r="EGN111" s="219"/>
      <c r="EGO111" s="219"/>
      <c r="EGP111" s="219"/>
      <c r="EGQ111" s="219"/>
      <c r="EGR111" s="219"/>
      <c r="EGS111" s="219"/>
      <c r="EGT111" s="219"/>
      <c r="EGU111" s="219"/>
      <c r="EGV111" s="219"/>
      <c r="EGW111" s="219"/>
      <c r="EGX111" s="219"/>
      <c r="EGY111" s="219"/>
      <c r="EGZ111" s="219"/>
      <c r="EHA111" s="219"/>
      <c r="EHB111" s="219"/>
      <c r="EHC111" s="219"/>
      <c r="EHD111" s="219"/>
      <c r="EHE111" s="219"/>
      <c r="EHF111" s="219"/>
      <c r="EHG111" s="219"/>
      <c r="EHH111" s="219"/>
      <c r="EHI111" s="219"/>
      <c r="EHJ111" s="219"/>
      <c r="EHK111" s="219"/>
      <c r="EHL111" s="219"/>
      <c r="EHM111" s="219"/>
      <c r="EHN111" s="219"/>
      <c r="EHO111" s="219"/>
      <c r="EHP111" s="219"/>
      <c r="EHQ111" s="219"/>
      <c r="EHR111" s="219"/>
      <c r="EHS111" s="219"/>
      <c r="EHT111" s="219"/>
      <c r="EHU111" s="219"/>
      <c r="EHV111" s="219"/>
      <c r="EHW111" s="219"/>
      <c r="EHX111" s="219"/>
      <c r="EHY111" s="219"/>
      <c r="EHZ111" s="219"/>
      <c r="EIA111" s="219"/>
      <c r="EIB111" s="219"/>
      <c r="EIC111" s="219"/>
      <c r="EID111" s="219"/>
      <c r="EIE111" s="219"/>
      <c r="EIF111" s="219"/>
      <c r="EIG111" s="219"/>
      <c r="EIH111" s="219"/>
      <c r="EII111" s="219"/>
      <c r="EIJ111" s="219"/>
      <c r="EIK111" s="219"/>
      <c r="EIL111" s="219"/>
      <c r="EIM111" s="219"/>
      <c r="EIN111" s="219"/>
      <c r="EIO111" s="219"/>
      <c r="EIP111" s="219"/>
      <c r="EIQ111" s="219"/>
      <c r="EIR111" s="219"/>
      <c r="EIS111" s="219"/>
      <c r="EIT111" s="219"/>
      <c r="EIU111" s="219"/>
      <c r="EIV111" s="219"/>
      <c r="EIW111" s="219"/>
      <c r="EIX111" s="219"/>
      <c r="EIY111" s="219"/>
      <c r="EIZ111" s="219"/>
      <c r="EJA111" s="219"/>
      <c r="EJB111" s="219"/>
      <c r="EJC111" s="219"/>
      <c r="EJD111" s="219"/>
      <c r="EJE111" s="219"/>
      <c r="EJF111" s="219"/>
      <c r="EJG111" s="219"/>
      <c r="EJH111" s="219"/>
      <c r="EJI111" s="219"/>
      <c r="EJJ111" s="219"/>
      <c r="EJK111" s="219"/>
      <c r="EJL111" s="219"/>
      <c r="EJM111" s="219"/>
      <c r="EJN111" s="219"/>
      <c r="EJO111" s="219"/>
      <c r="EJP111" s="219"/>
      <c r="EJQ111" s="219"/>
      <c r="EJR111" s="219"/>
      <c r="EJS111" s="219"/>
      <c r="EJT111" s="219"/>
      <c r="EJU111" s="219"/>
      <c r="EJV111" s="219"/>
      <c r="EJW111" s="219"/>
      <c r="EJX111" s="219"/>
      <c r="EJY111" s="219"/>
      <c r="EJZ111" s="219"/>
      <c r="EKA111" s="219"/>
      <c r="EKB111" s="219"/>
      <c r="EKC111" s="219"/>
      <c r="EKD111" s="219"/>
      <c r="EKE111" s="219"/>
      <c r="EKF111" s="219"/>
      <c r="EKG111" s="219"/>
      <c r="EKH111" s="219"/>
      <c r="EKI111" s="219"/>
      <c r="EKJ111" s="219"/>
      <c r="EKK111" s="219"/>
      <c r="EKL111" s="219"/>
      <c r="EKM111" s="219"/>
      <c r="EKN111" s="219"/>
      <c r="EKO111" s="219"/>
      <c r="EKP111" s="219"/>
      <c r="EKQ111" s="219"/>
      <c r="EKR111" s="219"/>
      <c r="EKS111" s="219"/>
      <c r="EKT111" s="219"/>
      <c r="EKU111" s="219"/>
      <c r="EKV111" s="219"/>
      <c r="EKW111" s="219"/>
      <c r="EKX111" s="219"/>
      <c r="EKY111" s="219"/>
      <c r="EKZ111" s="219"/>
      <c r="ELA111" s="219"/>
      <c r="ELB111" s="219"/>
      <c r="ELC111" s="219"/>
      <c r="ELD111" s="219"/>
      <c r="ELE111" s="219"/>
      <c r="ELF111" s="219"/>
      <c r="ELG111" s="219"/>
      <c r="ELH111" s="219"/>
      <c r="ELI111" s="219"/>
      <c r="ELJ111" s="219"/>
      <c r="ELK111" s="219"/>
      <c r="ELL111" s="219"/>
      <c r="ELM111" s="219"/>
      <c r="ELN111" s="219"/>
      <c r="ELO111" s="219"/>
      <c r="ELP111" s="219"/>
      <c r="ELQ111" s="219"/>
      <c r="ELR111" s="219"/>
      <c r="ELS111" s="219"/>
      <c r="ELT111" s="219"/>
      <c r="ELU111" s="219"/>
      <c r="ELV111" s="219"/>
      <c r="ELW111" s="219"/>
      <c r="ELX111" s="219"/>
      <c r="ELY111" s="219"/>
      <c r="ELZ111" s="219"/>
      <c r="EMA111" s="219"/>
      <c r="EMB111" s="219"/>
      <c r="EMC111" s="219"/>
      <c r="EMD111" s="219"/>
      <c r="EME111" s="219"/>
      <c r="EMF111" s="219"/>
      <c r="EMG111" s="219"/>
      <c r="EMH111" s="219"/>
      <c r="EMI111" s="219"/>
      <c r="EMJ111" s="219"/>
      <c r="EMK111" s="219"/>
      <c r="EML111" s="219"/>
      <c r="EMM111" s="219"/>
      <c r="EMN111" s="219"/>
      <c r="EMO111" s="219"/>
      <c r="EMP111" s="219"/>
      <c r="EMQ111" s="219"/>
      <c r="EMR111" s="219"/>
      <c r="EMS111" s="219"/>
      <c r="EMT111" s="219"/>
      <c r="EMU111" s="219"/>
      <c r="EMV111" s="219"/>
      <c r="EMW111" s="219"/>
      <c r="EMX111" s="219"/>
      <c r="EMY111" s="219"/>
      <c r="EMZ111" s="219"/>
      <c r="ENA111" s="219"/>
      <c r="ENB111" s="219"/>
      <c r="ENC111" s="219"/>
      <c r="END111" s="219"/>
      <c r="ENE111" s="219"/>
      <c r="ENF111" s="219"/>
      <c r="ENG111" s="219"/>
      <c r="ENH111" s="219"/>
      <c r="ENI111" s="219"/>
      <c r="ENJ111" s="219"/>
      <c r="ENK111" s="219"/>
      <c r="ENL111" s="219"/>
      <c r="ENM111" s="219"/>
      <c r="ENN111" s="219"/>
      <c r="ENO111" s="219"/>
      <c r="ENP111" s="219"/>
      <c r="ENQ111" s="219"/>
      <c r="ENR111" s="219"/>
      <c r="ENS111" s="219"/>
      <c r="ENT111" s="219"/>
      <c r="ENU111" s="219"/>
      <c r="ENV111" s="219"/>
      <c r="ENW111" s="219"/>
      <c r="ENX111" s="219"/>
      <c r="ENY111" s="219"/>
      <c r="ENZ111" s="219"/>
      <c r="EOA111" s="219"/>
      <c r="EOB111" s="219"/>
      <c r="EOC111" s="219"/>
      <c r="EOD111" s="219"/>
      <c r="EOE111" s="219"/>
      <c r="EOF111" s="219"/>
      <c r="EOG111" s="219"/>
      <c r="EOH111" s="219"/>
      <c r="EOI111" s="219"/>
      <c r="EOJ111" s="219"/>
      <c r="EOK111" s="219"/>
      <c r="EOL111" s="219"/>
      <c r="EOM111" s="219"/>
      <c r="EON111" s="219"/>
      <c r="EOO111" s="219"/>
      <c r="EOP111" s="219"/>
      <c r="EOQ111" s="219"/>
      <c r="EOR111" s="219"/>
      <c r="EOS111" s="219"/>
      <c r="EOT111" s="219"/>
      <c r="EOU111" s="219"/>
      <c r="EOV111" s="219"/>
      <c r="EOW111" s="219"/>
      <c r="EOX111" s="219"/>
      <c r="EOY111" s="219"/>
      <c r="EOZ111" s="219"/>
      <c r="EPA111" s="219"/>
      <c r="EPB111" s="219"/>
      <c r="EPC111" s="219"/>
      <c r="EPD111" s="219"/>
      <c r="EPE111" s="219"/>
      <c r="EPF111" s="219"/>
      <c r="EPG111" s="219"/>
      <c r="EPH111" s="219"/>
      <c r="EPI111" s="219"/>
      <c r="EPJ111" s="219"/>
      <c r="EPK111" s="219"/>
      <c r="EPL111" s="219"/>
      <c r="EPM111" s="219"/>
      <c r="EPN111" s="219"/>
      <c r="EPO111" s="219"/>
      <c r="EPP111" s="219"/>
      <c r="EPQ111" s="219"/>
      <c r="EPR111" s="219"/>
      <c r="EPS111" s="219"/>
      <c r="EPT111" s="219"/>
      <c r="EPU111" s="219"/>
      <c r="EPV111" s="219"/>
      <c r="EPW111" s="219"/>
      <c r="EPX111" s="219"/>
      <c r="EPY111" s="219"/>
      <c r="EPZ111" s="219"/>
      <c r="EQA111" s="219"/>
      <c r="EQB111" s="219"/>
      <c r="EQC111" s="219"/>
      <c r="EQD111" s="219"/>
      <c r="EQE111" s="219"/>
      <c r="EQF111" s="219"/>
      <c r="EQG111" s="219"/>
      <c r="EQH111" s="219"/>
      <c r="EQI111" s="219"/>
      <c r="EQJ111" s="219"/>
      <c r="EQK111" s="219"/>
      <c r="EQL111" s="219"/>
      <c r="EQM111" s="219"/>
      <c r="EQN111" s="219"/>
      <c r="EQO111" s="219"/>
      <c r="EQP111" s="219"/>
      <c r="EQQ111" s="219"/>
      <c r="EQR111" s="219"/>
      <c r="EQS111" s="219"/>
      <c r="EQT111" s="219"/>
      <c r="EQU111" s="219"/>
      <c r="EQV111" s="219"/>
      <c r="EQW111" s="219"/>
      <c r="EQX111" s="219"/>
      <c r="EQY111" s="219"/>
      <c r="EQZ111" s="219"/>
      <c r="ERA111" s="219"/>
      <c r="ERB111" s="219"/>
      <c r="ERC111" s="219"/>
      <c r="ERD111" s="219"/>
      <c r="ERE111" s="219"/>
      <c r="ERF111" s="219"/>
      <c r="ERG111" s="219"/>
      <c r="ERH111" s="219"/>
      <c r="ERI111" s="219"/>
      <c r="ERJ111" s="219"/>
      <c r="ERK111" s="219"/>
      <c r="ERL111" s="219"/>
      <c r="ERM111" s="219"/>
      <c r="ERN111" s="219"/>
      <c r="ERO111" s="219"/>
      <c r="ERP111" s="219"/>
      <c r="ERQ111" s="219"/>
      <c r="ERR111" s="219"/>
      <c r="ERS111" s="219"/>
      <c r="ERT111" s="219"/>
      <c r="ERU111" s="219"/>
      <c r="ERV111" s="219"/>
      <c r="ERW111" s="219"/>
      <c r="ERX111" s="219"/>
      <c r="ERY111" s="219"/>
      <c r="ERZ111" s="219"/>
      <c r="ESA111" s="219"/>
      <c r="ESB111" s="219"/>
      <c r="ESC111" s="219"/>
      <c r="ESD111" s="219"/>
      <c r="ESE111" s="219"/>
      <c r="ESF111" s="219"/>
      <c r="ESG111" s="219"/>
      <c r="ESH111" s="219"/>
      <c r="ESI111" s="219"/>
      <c r="ESJ111" s="219"/>
      <c r="ESK111" s="219"/>
      <c r="ESL111" s="219"/>
      <c r="ESM111" s="219"/>
      <c r="ESN111" s="219"/>
      <c r="ESO111" s="219"/>
      <c r="ESP111" s="219"/>
      <c r="ESQ111" s="219"/>
      <c r="ESR111" s="219"/>
      <c r="ESS111" s="219"/>
      <c r="EST111" s="219"/>
      <c r="ESU111" s="219"/>
      <c r="ESV111" s="219"/>
      <c r="ESW111" s="219"/>
      <c r="ESX111" s="219"/>
      <c r="ESY111" s="219"/>
      <c r="ESZ111" s="219"/>
      <c r="ETA111" s="219"/>
      <c r="ETB111" s="219"/>
      <c r="ETC111" s="219"/>
      <c r="ETD111" s="219"/>
      <c r="ETE111" s="219"/>
      <c r="ETF111" s="219"/>
      <c r="ETG111" s="219"/>
      <c r="ETH111" s="219"/>
      <c r="ETI111" s="219"/>
      <c r="ETJ111" s="219"/>
      <c r="ETK111" s="219"/>
      <c r="ETL111" s="219"/>
      <c r="ETM111" s="219"/>
      <c r="ETN111" s="219"/>
      <c r="ETO111" s="219"/>
      <c r="ETP111" s="219"/>
      <c r="ETQ111" s="219"/>
      <c r="ETR111" s="219"/>
      <c r="ETS111" s="219"/>
      <c r="ETT111" s="219"/>
      <c r="ETU111" s="219"/>
      <c r="ETV111" s="219"/>
      <c r="ETW111" s="219"/>
      <c r="ETX111" s="219"/>
      <c r="ETY111" s="219"/>
      <c r="ETZ111" s="219"/>
      <c r="EUA111" s="219"/>
      <c r="EUB111" s="219"/>
      <c r="EUC111" s="219"/>
      <c r="EUD111" s="219"/>
      <c r="EUE111" s="219"/>
      <c r="EUF111" s="219"/>
      <c r="EUG111" s="219"/>
      <c r="EUH111" s="219"/>
      <c r="EUI111" s="219"/>
      <c r="EUJ111" s="219"/>
      <c r="EUK111" s="219"/>
      <c r="EUL111" s="219"/>
      <c r="EUM111" s="219"/>
      <c r="EUN111" s="219"/>
      <c r="EUO111" s="219"/>
      <c r="EUP111" s="219"/>
      <c r="EUQ111" s="219"/>
      <c r="EUR111" s="219"/>
      <c r="EUS111" s="219"/>
      <c r="EUT111" s="219"/>
      <c r="EUU111" s="219"/>
      <c r="EUV111" s="219"/>
      <c r="EUW111" s="219"/>
      <c r="EUX111" s="219"/>
      <c r="EUY111" s="219"/>
      <c r="EUZ111" s="219"/>
      <c r="EVA111" s="219"/>
      <c r="EVB111" s="219"/>
      <c r="EVC111" s="219"/>
      <c r="EVD111" s="219"/>
      <c r="EVE111" s="219"/>
      <c r="EVF111" s="219"/>
      <c r="EVG111" s="219"/>
      <c r="EVH111" s="219"/>
      <c r="EVI111" s="219"/>
      <c r="EVJ111" s="219"/>
      <c r="EVK111" s="219"/>
      <c r="EVL111" s="219"/>
      <c r="EVM111" s="219"/>
      <c r="EVN111" s="219"/>
      <c r="EVO111" s="219"/>
      <c r="EVP111" s="219"/>
      <c r="EVQ111" s="219"/>
      <c r="EVR111" s="219"/>
      <c r="EVS111" s="219"/>
      <c r="EVT111" s="219"/>
      <c r="EVU111" s="219"/>
      <c r="EVV111" s="219"/>
      <c r="EVW111" s="219"/>
      <c r="EVX111" s="219"/>
      <c r="EVY111" s="219"/>
      <c r="EVZ111" s="219"/>
      <c r="EWA111" s="219"/>
      <c r="EWB111" s="219"/>
      <c r="EWC111" s="219"/>
      <c r="EWD111" s="219"/>
      <c r="EWE111" s="219"/>
      <c r="EWF111" s="219"/>
      <c r="EWG111" s="219"/>
      <c r="EWH111" s="219"/>
      <c r="EWI111" s="219"/>
      <c r="EWJ111" s="219"/>
      <c r="EWK111" s="219"/>
      <c r="EWL111" s="219"/>
      <c r="EWM111" s="219"/>
      <c r="EWN111" s="219"/>
      <c r="EWO111" s="219"/>
      <c r="EWP111" s="219"/>
      <c r="EWQ111" s="219"/>
      <c r="EWR111" s="219"/>
      <c r="EWS111" s="219"/>
      <c r="EWT111" s="219"/>
      <c r="EWU111" s="219"/>
      <c r="EWV111" s="219"/>
      <c r="EWW111" s="219"/>
      <c r="EWX111" s="219"/>
      <c r="EWY111" s="219"/>
      <c r="EWZ111" s="219"/>
      <c r="EXA111" s="219"/>
      <c r="EXB111" s="219"/>
      <c r="EXC111" s="219"/>
      <c r="EXD111" s="219"/>
      <c r="EXE111" s="219"/>
      <c r="EXF111" s="219"/>
      <c r="EXG111" s="219"/>
      <c r="EXH111" s="219"/>
      <c r="EXI111" s="219"/>
      <c r="EXJ111" s="219"/>
      <c r="EXK111" s="219"/>
      <c r="EXL111" s="219"/>
      <c r="EXM111" s="219"/>
      <c r="EXN111" s="219"/>
      <c r="EXO111" s="219"/>
      <c r="EXP111" s="219"/>
      <c r="EXQ111" s="219"/>
      <c r="EXR111" s="219"/>
      <c r="EXS111" s="219"/>
      <c r="EXT111" s="219"/>
      <c r="EXU111" s="219"/>
      <c r="EXV111" s="219"/>
      <c r="EXW111" s="219"/>
      <c r="EXX111" s="219"/>
      <c r="EXY111" s="219"/>
      <c r="EXZ111" s="219"/>
      <c r="EYA111" s="219"/>
      <c r="EYB111" s="219"/>
      <c r="EYC111" s="219"/>
      <c r="EYD111" s="219"/>
      <c r="EYE111" s="219"/>
      <c r="EYF111" s="219"/>
      <c r="EYG111" s="219"/>
      <c r="EYH111" s="219"/>
      <c r="EYI111" s="219"/>
      <c r="EYJ111" s="219"/>
      <c r="EYK111" s="219"/>
      <c r="EYL111" s="219"/>
      <c r="EYM111" s="219"/>
      <c r="EYN111" s="219"/>
      <c r="EYO111" s="219"/>
      <c r="EYP111" s="219"/>
      <c r="EYQ111" s="219"/>
      <c r="EYR111" s="219"/>
      <c r="EYS111" s="219"/>
      <c r="EYT111" s="219"/>
      <c r="EYU111" s="219"/>
      <c r="EYV111" s="219"/>
      <c r="EYW111" s="219"/>
      <c r="EYX111" s="219"/>
      <c r="EYY111" s="219"/>
      <c r="EYZ111" s="219"/>
      <c r="EZA111" s="219"/>
      <c r="EZB111" s="219"/>
      <c r="EZC111" s="219"/>
      <c r="EZD111" s="219"/>
      <c r="EZE111" s="219"/>
      <c r="EZF111" s="219"/>
      <c r="EZG111" s="219"/>
      <c r="EZH111" s="219"/>
      <c r="EZI111" s="219"/>
      <c r="EZJ111" s="219"/>
      <c r="EZK111" s="219"/>
      <c r="EZL111" s="219"/>
      <c r="EZM111" s="219"/>
      <c r="EZN111" s="219"/>
      <c r="EZO111" s="219"/>
      <c r="EZP111" s="219"/>
      <c r="EZQ111" s="219"/>
      <c r="EZR111" s="219"/>
      <c r="EZS111" s="219"/>
      <c r="EZT111" s="219"/>
      <c r="EZU111" s="219"/>
      <c r="EZV111" s="219"/>
      <c r="EZW111" s="219"/>
      <c r="EZX111" s="219"/>
      <c r="EZY111" s="219"/>
      <c r="EZZ111" s="219"/>
      <c r="FAA111" s="219"/>
      <c r="FAB111" s="219"/>
      <c r="FAC111" s="219"/>
      <c r="FAD111" s="219"/>
      <c r="FAE111" s="219"/>
      <c r="FAF111" s="219"/>
      <c r="FAG111" s="219"/>
      <c r="FAH111" s="219"/>
      <c r="FAI111" s="219"/>
      <c r="FAJ111" s="219"/>
      <c r="FAK111" s="219"/>
      <c r="FAL111" s="219"/>
      <c r="FAM111" s="219"/>
      <c r="FAN111" s="219"/>
      <c r="FAO111" s="219"/>
      <c r="FAP111" s="219"/>
      <c r="FAQ111" s="219"/>
      <c r="FAR111" s="219"/>
      <c r="FAS111" s="219"/>
      <c r="FAT111" s="219"/>
      <c r="FAU111" s="219"/>
      <c r="FAV111" s="219"/>
      <c r="FAW111" s="219"/>
      <c r="FAX111" s="219"/>
      <c r="FAY111" s="219"/>
      <c r="FAZ111" s="219"/>
      <c r="FBA111" s="219"/>
      <c r="FBB111" s="219"/>
      <c r="FBC111" s="219"/>
      <c r="FBD111" s="219"/>
      <c r="FBE111" s="219"/>
      <c r="FBF111" s="219"/>
      <c r="FBG111" s="219"/>
      <c r="FBH111" s="219"/>
      <c r="FBI111" s="219"/>
      <c r="FBJ111" s="219"/>
      <c r="FBK111" s="219"/>
      <c r="FBL111" s="219"/>
      <c r="FBM111" s="219"/>
      <c r="FBN111" s="219"/>
      <c r="FBO111" s="219"/>
      <c r="FBP111" s="219"/>
      <c r="FBQ111" s="219"/>
      <c r="FBR111" s="219"/>
      <c r="FBS111" s="219"/>
      <c r="FBT111" s="219"/>
      <c r="FBU111" s="219"/>
      <c r="FBV111" s="219"/>
      <c r="FBW111" s="219"/>
      <c r="FBX111" s="219"/>
      <c r="FBY111" s="219"/>
      <c r="FBZ111" s="219"/>
      <c r="FCA111" s="219"/>
      <c r="FCB111" s="219"/>
      <c r="FCC111" s="219"/>
      <c r="FCD111" s="219"/>
      <c r="FCE111" s="219"/>
      <c r="FCF111" s="219"/>
      <c r="FCG111" s="219"/>
      <c r="FCH111" s="219"/>
      <c r="FCI111" s="219"/>
      <c r="FCJ111" s="219"/>
      <c r="FCK111" s="219"/>
      <c r="FCL111" s="219"/>
      <c r="FCM111" s="219"/>
      <c r="FCN111" s="219"/>
      <c r="FCO111" s="219"/>
      <c r="FCP111" s="219"/>
      <c r="FCQ111" s="219"/>
      <c r="FCR111" s="219"/>
      <c r="FCS111" s="219"/>
      <c r="FCT111" s="219"/>
      <c r="FCU111" s="219"/>
      <c r="FCV111" s="219"/>
      <c r="FCW111" s="219"/>
      <c r="FCX111" s="219"/>
      <c r="FCY111" s="219"/>
      <c r="FCZ111" s="219"/>
      <c r="FDA111" s="219"/>
      <c r="FDB111" s="219"/>
      <c r="FDC111" s="219"/>
      <c r="FDD111" s="219"/>
      <c r="FDE111" s="219"/>
      <c r="FDF111" s="219"/>
      <c r="FDG111" s="219"/>
      <c r="FDH111" s="219"/>
      <c r="FDI111" s="219"/>
      <c r="FDJ111" s="219"/>
      <c r="FDK111" s="219"/>
      <c r="FDL111" s="219"/>
      <c r="FDM111" s="219"/>
      <c r="FDN111" s="219"/>
      <c r="FDO111" s="219"/>
      <c r="FDP111" s="219"/>
      <c r="FDQ111" s="219"/>
      <c r="FDR111" s="219"/>
      <c r="FDS111" s="219"/>
      <c r="FDT111" s="219"/>
      <c r="FDU111" s="219"/>
      <c r="FDV111" s="219"/>
      <c r="FDW111" s="219"/>
      <c r="FDX111" s="219"/>
      <c r="FDY111" s="219"/>
      <c r="FDZ111" s="219"/>
      <c r="FEA111" s="219"/>
      <c r="FEB111" s="219"/>
      <c r="FEC111" s="219"/>
      <c r="FED111" s="219"/>
      <c r="FEE111" s="219"/>
      <c r="FEF111" s="219"/>
      <c r="FEG111" s="219"/>
      <c r="FEH111" s="219"/>
      <c r="FEI111" s="219"/>
      <c r="FEJ111" s="219"/>
      <c r="FEK111" s="219"/>
      <c r="FEL111" s="219"/>
      <c r="FEM111" s="219"/>
      <c r="FEN111" s="219"/>
      <c r="FEO111" s="219"/>
      <c r="FEP111" s="219"/>
      <c r="FEQ111" s="219"/>
      <c r="FER111" s="219"/>
      <c r="FES111" s="219"/>
      <c r="FET111" s="219"/>
      <c r="FEU111" s="219"/>
      <c r="FEV111" s="219"/>
      <c r="FEW111" s="219"/>
      <c r="FEX111" s="219"/>
      <c r="FEY111" s="219"/>
      <c r="FEZ111" s="219"/>
      <c r="FFA111" s="219"/>
      <c r="FFB111" s="219"/>
      <c r="FFC111" s="219"/>
      <c r="FFD111" s="219"/>
      <c r="FFE111" s="219"/>
      <c r="FFF111" s="219"/>
      <c r="FFG111" s="219"/>
      <c r="FFH111" s="219"/>
      <c r="FFI111" s="219"/>
      <c r="FFJ111" s="219"/>
      <c r="FFK111" s="219"/>
      <c r="FFL111" s="219"/>
      <c r="FFM111" s="219"/>
      <c r="FFN111" s="219"/>
      <c r="FFO111" s="219"/>
      <c r="FFP111" s="219"/>
      <c r="FFQ111" s="219"/>
      <c r="FFR111" s="219"/>
      <c r="FFS111" s="219"/>
      <c r="FFT111" s="219"/>
      <c r="FFU111" s="219"/>
      <c r="FFV111" s="219"/>
      <c r="FFW111" s="219"/>
      <c r="FFX111" s="219"/>
      <c r="FFY111" s="219"/>
      <c r="FFZ111" s="219"/>
      <c r="FGA111" s="219"/>
      <c r="FGB111" s="219"/>
      <c r="FGC111" s="219"/>
      <c r="FGD111" s="219"/>
      <c r="FGE111" s="219"/>
      <c r="FGF111" s="219"/>
      <c r="FGG111" s="219"/>
      <c r="FGH111" s="219"/>
      <c r="FGI111" s="219"/>
      <c r="FGJ111" s="219"/>
      <c r="FGK111" s="219"/>
      <c r="FGL111" s="219"/>
      <c r="FGM111" s="219"/>
      <c r="FGN111" s="219"/>
      <c r="FGO111" s="219"/>
      <c r="FGP111" s="219"/>
      <c r="FGQ111" s="219"/>
      <c r="FGR111" s="219"/>
      <c r="FGS111" s="219"/>
      <c r="FGT111" s="219"/>
      <c r="FGU111" s="219"/>
      <c r="FGV111" s="219"/>
      <c r="FGW111" s="219"/>
      <c r="FGX111" s="219"/>
      <c r="FGY111" s="219"/>
      <c r="FGZ111" s="219"/>
      <c r="FHA111" s="219"/>
      <c r="FHB111" s="219"/>
      <c r="FHC111" s="219"/>
      <c r="FHD111" s="219"/>
      <c r="FHE111" s="219"/>
      <c r="FHF111" s="219"/>
      <c r="FHG111" s="219"/>
      <c r="FHH111" s="219"/>
      <c r="FHI111" s="219"/>
      <c r="FHJ111" s="219"/>
      <c r="FHK111" s="219"/>
      <c r="FHL111" s="219"/>
      <c r="FHM111" s="219"/>
      <c r="FHN111" s="219"/>
      <c r="FHO111" s="219"/>
      <c r="FHP111" s="219"/>
      <c r="FHQ111" s="219"/>
      <c r="FHR111" s="219"/>
      <c r="FHS111" s="219"/>
      <c r="FHT111" s="219"/>
      <c r="FHU111" s="219"/>
      <c r="FHV111" s="219"/>
      <c r="FHW111" s="219"/>
      <c r="FHX111" s="219"/>
      <c r="FHY111" s="219"/>
      <c r="FHZ111" s="219"/>
      <c r="FIA111" s="219"/>
      <c r="FIB111" s="219"/>
      <c r="FIC111" s="219"/>
      <c r="FID111" s="219"/>
      <c r="FIE111" s="219"/>
      <c r="FIF111" s="219"/>
      <c r="FIG111" s="219"/>
      <c r="FIH111" s="219"/>
      <c r="FII111" s="219"/>
      <c r="FIJ111" s="219"/>
      <c r="FIK111" s="219"/>
      <c r="FIL111" s="219"/>
      <c r="FIM111" s="219"/>
      <c r="FIN111" s="219"/>
      <c r="FIO111" s="219"/>
      <c r="FIP111" s="219"/>
      <c r="FIQ111" s="219"/>
      <c r="FIR111" s="219"/>
      <c r="FIS111" s="219"/>
      <c r="FIT111" s="219"/>
      <c r="FIU111" s="219"/>
      <c r="FIV111" s="219"/>
      <c r="FIW111" s="219"/>
      <c r="FIX111" s="219"/>
      <c r="FIY111" s="219"/>
      <c r="FIZ111" s="219"/>
      <c r="FJA111" s="219"/>
      <c r="FJB111" s="219"/>
      <c r="FJC111" s="219"/>
      <c r="FJD111" s="219"/>
      <c r="FJE111" s="219"/>
      <c r="FJF111" s="219"/>
      <c r="FJG111" s="219"/>
      <c r="FJH111" s="219"/>
      <c r="FJI111" s="219"/>
      <c r="FJJ111" s="219"/>
      <c r="FJK111" s="219"/>
      <c r="FJL111" s="219"/>
      <c r="FJM111" s="219"/>
      <c r="FJN111" s="219"/>
      <c r="FJO111" s="219"/>
      <c r="FJP111" s="219"/>
      <c r="FJQ111" s="219"/>
      <c r="FJR111" s="219"/>
      <c r="FJS111" s="219"/>
      <c r="FJT111" s="219"/>
      <c r="FJU111" s="219"/>
      <c r="FJV111" s="219"/>
      <c r="FJW111" s="219"/>
      <c r="FJX111" s="219"/>
      <c r="FJY111" s="219"/>
      <c r="FJZ111" s="219"/>
      <c r="FKA111" s="219"/>
      <c r="FKB111" s="219"/>
      <c r="FKC111" s="219"/>
      <c r="FKD111" s="219"/>
      <c r="FKE111" s="219"/>
      <c r="FKF111" s="219"/>
      <c r="FKG111" s="219"/>
      <c r="FKH111" s="219"/>
      <c r="FKI111" s="219"/>
      <c r="FKJ111" s="219"/>
      <c r="FKK111" s="219"/>
      <c r="FKL111" s="219"/>
      <c r="FKM111" s="219"/>
      <c r="FKN111" s="219"/>
      <c r="FKO111" s="219"/>
      <c r="FKP111" s="219"/>
      <c r="FKQ111" s="219"/>
      <c r="FKR111" s="219"/>
      <c r="FKS111" s="219"/>
      <c r="FKT111" s="219"/>
      <c r="FKU111" s="219"/>
      <c r="FKV111" s="219"/>
      <c r="FKW111" s="219"/>
      <c r="FKX111" s="219"/>
      <c r="FKY111" s="219"/>
      <c r="FKZ111" s="219"/>
      <c r="FLA111" s="219"/>
      <c r="FLB111" s="219"/>
      <c r="FLC111" s="219"/>
      <c r="FLD111" s="219"/>
      <c r="FLE111" s="219"/>
      <c r="FLF111" s="219"/>
      <c r="FLG111" s="219"/>
      <c r="FLH111" s="219"/>
      <c r="FLI111" s="219"/>
      <c r="FLJ111" s="219"/>
      <c r="FLK111" s="219"/>
      <c r="FLL111" s="219"/>
      <c r="FLM111" s="219"/>
      <c r="FLN111" s="219"/>
      <c r="FLO111" s="219"/>
      <c r="FLP111" s="219"/>
      <c r="FLQ111" s="219"/>
      <c r="FLR111" s="219"/>
      <c r="FLS111" s="219"/>
      <c r="FLT111" s="219"/>
      <c r="FLU111" s="219"/>
      <c r="FLV111" s="219"/>
      <c r="FLW111" s="219"/>
      <c r="FLX111" s="219"/>
      <c r="FLY111" s="219"/>
      <c r="FLZ111" s="219"/>
      <c r="FMA111" s="219"/>
      <c r="FMB111" s="219"/>
      <c r="FMC111" s="219"/>
      <c r="FMD111" s="219"/>
      <c r="FME111" s="219"/>
      <c r="FMF111" s="219"/>
      <c r="FMG111" s="219"/>
      <c r="FMH111" s="219"/>
      <c r="FMI111" s="219"/>
      <c r="FMJ111" s="219"/>
      <c r="FMK111" s="219"/>
      <c r="FML111" s="219"/>
      <c r="FMM111" s="219"/>
      <c r="FMN111" s="219"/>
      <c r="FMO111" s="219"/>
      <c r="FMP111" s="219"/>
      <c r="FMQ111" s="219"/>
      <c r="FMR111" s="219"/>
      <c r="FMS111" s="219"/>
      <c r="FMT111" s="219"/>
      <c r="FMU111" s="219"/>
      <c r="FMV111" s="219"/>
      <c r="FMW111" s="219"/>
      <c r="FMX111" s="219"/>
      <c r="FMY111" s="219"/>
      <c r="FMZ111" s="219"/>
      <c r="FNA111" s="219"/>
      <c r="FNB111" s="219"/>
      <c r="FNC111" s="219"/>
      <c r="FND111" s="219"/>
      <c r="FNE111" s="219"/>
      <c r="FNF111" s="219"/>
      <c r="FNG111" s="219"/>
      <c r="FNH111" s="219"/>
      <c r="FNI111" s="219"/>
      <c r="FNJ111" s="219"/>
      <c r="FNK111" s="219"/>
      <c r="FNL111" s="219"/>
      <c r="FNM111" s="219"/>
      <c r="FNN111" s="219"/>
      <c r="FNO111" s="219"/>
      <c r="FNP111" s="219"/>
      <c r="FNQ111" s="219"/>
      <c r="FNR111" s="219"/>
      <c r="FNS111" s="219"/>
      <c r="FNT111" s="219"/>
      <c r="FNU111" s="219"/>
      <c r="FNV111" s="219"/>
      <c r="FNW111" s="219"/>
      <c r="FNX111" s="219"/>
      <c r="FNY111" s="219"/>
      <c r="FNZ111" s="219"/>
      <c r="FOA111" s="219"/>
      <c r="FOB111" s="219"/>
      <c r="FOC111" s="219"/>
      <c r="FOD111" s="219"/>
      <c r="FOE111" s="219"/>
      <c r="FOF111" s="219"/>
      <c r="FOG111" s="219"/>
      <c r="FOH111" s="219"/>
      <c r="FOI111" s="219"/>
      <c r="FOJ111" s="219"/>
      <c r="FOK111" s="219"/>
      <c r="FOL111" s="219"/>
      <c r="FOM111" s="219"/>
      <c r="FON111" s="219"/>
      <c r="FOO111" s="219"/>
      <c r="FOP111" s="219"/>
      <c r="FOQ111" s="219"/>
      <c r="FOR111" s="219"/>
      <c r="FOS111" s="219"/>
      <c r="FOT111" s="219"/>
      <c r="FOU111" s="219"/>
      <c r="FOV111" s="219"/>
      <c r="FOW111" s="219"/>
      <c r="FOX111" s="219"/>
      <c r="FOY111" s="219"/>
      <c r="FOZ111" s="219"/>
      <c r="FPA111" s="219"/>
      <c r="FPB111" s="219"/>
      <c r="FPC111" s="219"/>
      <c r="FPD111" s="219"/>
      <c r="FPE111" s="219"/>
      <c r="FPF111" s="219"/>
      <c r="FPG111" s="219"/>
      <c r="FPH111" s="219"/>
      <c r="FPI111" s="219"/>
      <c r="FPJ111" s="219"/>
      <c r="FPK111" s="219"/>
      <c r="FPL111" s="219"/>
      <c r="FPM111" s="219"/>
      <c r="FPN111" s="219"/>
      <c r="FPO111" s="219"/>
      <c r="FPP111" s="219"/>
      <c r="FPQ111" s="219"/>
      <c r="FPR111" s="219"/>
      <c r="FPS111" s="219"/>
      <c r="FPT111" s="219"/>
      <c r="FPU111" s="219"/>
      <c r="FPV111" s="219"/>
      <c r="FPW111" s="219"/>
      <c r="FPX111" s="219"/>
      <c r="FPY111" s="219"/>
      <c r="FPZ111" s="219"/>
      <c r="FQA111" s="219"/>
      <c r="FQB111" s="219"/>
      <c r="FQC111" s="219"/>
      <c r="FQD111" s="219"/>
      <c r="FQE111" s="219"/>
      <c r="FQF111" s="219"/>
      <c r="FQG111" s="219"/>
      <c r="FQH111" s="219"/>
      <c r="FQI111" s="219"/>
      <c r="FQJ111" s="219"/>
      <c r="FQK111" s="219"/>
      <c r="FQL111" s="219"/>
      <c r="FQM111" s="219"/>
      <c r="FQN111" s="219"/>
      <c r="FQO111" s="219"/>
      <c r="FQP111" s="219"/>
      <c r="FQQ111" s="219"/>
      <c r="FQR111" s="219"/>
      <c r="FQS111" s="219"/>
      <c r="FQT111" s="219"/>
      <c r="FQU111" s="219"/>
      <c r="FQV111" s="219"/>
      <c r="FQW111" s="219"/>
      <c r="FQX111" s="219"/>
      <c r="FQY111" s="219"/>
      <c r="FQZ111" s="219"/>
      <c r="FRA111" s="219"/>
      <c r="FRB111" s="219"/>
      <c r="FRC111" s="219"/>
      <c r="FRD111" s="219"/>
      <c r="FRE111" s="219"/>
      <c r="FRF111" s="219"/>
      <c r="FRG111" s="219"/>
      <c r="FRH111" s="219"/>
      <c r="FRI111" s="219"/>
      <c r="FRJ111" s="219"/>
      <c r="FRK111" s="219"/>
      <c r="FRL111" s="219"/>
      <c r="FRM111" s="219"/>
      <c r="FRN111" s="219"/>
      <c r="FRO111" s="219"/>
      <c r="FRP111" s="219"/>
      <c r="FRQ111" s="219"/>
      <c r="FRR111" s="219"/>
      <c r="FRS111" s="219"/>
      <c r="FRT111" s="219"/>
      <c r="FRU111" s="219"/>
      <c r="FRV111" s="219"/>
      <c r="FRW111" s="219"/>
      <c r="FRX111" s="219"/>
      <c r="FRY111" s="219"/>
      <c r="FRZ111" s="219"/>
      <c r="FSA111" s="219"/>
      <c r="FSB111" s="219"/>
      <c r="FSC111" s="219"/>
      <c r="FSD111" s="219"/>
      <c r="FSE111" s="219"/>
      <c r="FSF111" s="219"/>
      <c r="FSG111" s="219"/>
      <c r="FSH111" s="219"/>
      <c r="FSI111" s="219"/>
      <c r="FSJ111" s="219"/>
      <c r="FSK111" s="219"/>
      <c r="FSL111" s="219"/>
      <c r="FSM111" s="219"/>
      <c r="FSN111" s="219"/>
      <c r="FSO111" s="219"/>
      <c r="FSP111" s="219"/>
      <c r="FSQ111" s="219"/>
      <c r="FSR111" s="219"/>
      <c r="FSS111" s="219"/>
      <c r="FST111" s="219"/>
      <c r="FSU111" s="219"/>
      <c r="FSV111" s="219"/>
      <c r="FSW111" s="219"/>
      <c r="FSX111" s="219"/>
      <c r="FSY111" s="219"/>
      <c r="FSZ111" s="219"/>
      <c r="FTA111" s="219"/>
      <c r="FTB111" s="219"/>
      <c r="FTC111" s="219"/>
      <c r="FTD111" s="219"/>
      <c r="FTE111" s="219"/>
      <c r="FTF111" s="219"/>
      <c r="FTG111" s="219"/>
      <c r="FTH111" s="219"/>
      <c r="FTI111" s="219"/>
      <c r="FTJ111" s="219"/>
      <c r="FTK111" s="219"/>
      <c r="FTL111" s="219"/>
      <c r="FTM111" s="219"/>
      <c r="FTN111" s="219"/>
      <c r="FTO111" s="219"/>
      <c r="FTP111" s="219"/>
      <c r="FTQ111" s="219"/>
      <c r="FTR111" s="219"/>
      <c r="FTS111" s="219"/>
      <c r="FTT111" s="219"/>
      <c r="FTU111" s="219"/>
      <c r="FTV111" s="219"/>
      <c r="FTW111" s="219"/>
      <c r="FTX111" s="219"/>
      <c r="FTY111" s="219"/>
      <c r="FTZ111" s="219"/>
      <c r="FUA111" s="219"/>
      <c r="FUB111" s="219"/>
      <c r="FUC111" s="219"/>
      <c r="FUD111" s="219"/>
      <c r="FUE111" s="219"/>
      <c r="FUF111" s="219"/>
      <c r="FUG111" s="219"/>
      <c r="FUH111" s="219"/>
      <c r="FUI111" s="219"/>
      <c r="FUJ111" s="219"/>
      <c r="FUK111" s="219"/>
      <c r="FUL111" s="219"/>
      <c r="FUM111" s="219"/>
      <c r="FUN111" s="219"/>
      <c r="FUO111" s="219"/>
      <c r="FUP111" s="219"/>
      <c r="FUQ111" s="219"/>
      <c r="FUR111" s="219"/>
      <c r="FUS111" s="219"/>
      <c r="FUT111" s="219"/>
      <c r="FUU111" s="219"/>
      <c r="FUV111" s="219"/>
      <c r="FUW111" s="219"/>
      <c r="FUX111" s="219"/>
      <c r="FUY111" s="219"/>
      <c r="FUZ111" s="219"/>
      <c r="FVA111" s="219"/>
      <c r="FVB111" s="219"/>
      <c r="FVC111" s="219"/>
      <c r="FVD111" s="219"/>
      <c r="FVE111" s="219"/>
      <c r="FVF111" s="219"/>
      <c r="FVG111" s="219"/>
      <c r="FVH111" s="219"/>
      <c r="FVI111" s="219"/>
      <c r="FVJ111" s="219"/>
      <c r="FVK111" s="219"/>
      <c r="FVL111" s="219"/>
      <c r="FVM111" s="219"/>
      <c r="FVN111" s="219"/>
      <c r="FVO111" s="219"/>
      <c r="FVP111" s="219"/>
      <c r="FVQ111" s="219"/>
      <c r="FVR111" s="219"/>
      <c r="FVS111" s="219"/>
      <c r="FVT111" s="219"/>
      <c r="FVU111" s="219"/>
      <c r="FVV111" s="219"/>
      <c r="FVW111" s="219"/>
      <c r="FVX111" s="219"/>
      <c r="FVY111" s="219"/>
      <c r="FVZ111" s="219"/>
      <c r="FWA111" s="219"/>
      <c r="FWB111" s="219"/>
      <c r="FWC111" s="219"/>
      <c r="FWD111" s="219"/>
      <c r="FWE111" s="219"/>
      <c r="FWF111" s="219"/>
      <c r="FWG111" s="219"/>
      <c r="FWH111" s="219"/>
      <c r="FWI111" s="219"/>
      <c r="FWJ111" s="219"/>
      <c r="FWK111" s="219"/>
      <c r="FWL111" s="219"/>
      <c r="FWM111" s="219"/>
      <c r="FWN111" s="219"/>
      <c r="FWO111" s="219"/>
      <c r="FWP111" s="219"/>
      <c r="FWQ111" s="219"/>
      <c r="FWR111" s="219"/>
      <c r="FWS111" s="219"/>
      <c r="FWT111" s="219"/>
      <c r="FWU111" s="219"/>
      <c r="FWV111" s="219"/>
      <c r="FWW111" s="219"/>
      <c r="FWX111" s="219"/>
      <c r="FWY111" s="219"/>
      <c r="FWZ111" s="219"/>
      <c r="FXA111" s="219"/>
      <c r="FXB111" s="219"/>
      <c r="FXC111" s="219"/>
      <c r="FXD111" s="219"/>
      <c r="FXE111" s="219"/>
      <c r="FXF111" s="219"/>
      <c r="FXG111" s="219"/>
      <c r="FXH111" s="219"/>
      <c r="FXI111" s="219"/>
      <c r="FXJ111" s="219"/>
      <c r="FXK111" s="219"/>
      <c r="FXL111" s="219"/>
      <c r="FXM111" s="219"/>
      <c r="FXN111" s="219"/>
      <c r="FXO111" s="219"/>
      <c r="FXP111" s="219"/>
      <c r="FXQ111" s="219"/>
      <c r="FXR111" s="219"/>
      <c r="FXS111" s="219"/>
      <c r="FXT111" s="219"/>
      <c r="FXU111" s="219"/>
      <c r="FXV111" s="219"/>
      <c r="FXW111" s="219"/>
      <c r="FXX111" s="219"/>
      <c r="FXY111" s="219"/>
      <c r="FXZ111" s="219"/>
      <c r="FYA111" s="219"/>
      <c r="FYB111" s="219"/>
      <c r="FYC111" s="219"/>
      <c r="FYD111" s="219"/>
      <c r="FYE111" s="219"/>
      <c r="FYF111" s="219"/>
      <c r="FYG111" s="219"/>
      <c r="FYH111" s="219"/>
      <c r="FYI111" s="219"/>
      <c r="FYJ111" s="219"/>
      <c r="FYK111" s="219"/>
      <c r="FYL111" s="219"/>
      <c r="FYM111" s="219"/>
      <c r="FYN111" s="219"/>
      <c r="FYO111" s="219"/>
      <c r="FYP111" s="219"/>
      <c r="FYQ111" s="219"/>
      <c r="FYR111" s="219"/>
      <c r="FYS111" s="219"/>
      <c r="FYT111" s="219"/>
      <c r="FYU111" s="219"/>
      <c r="FYV111" s="219"/>
      <c r="FYW111" s="219"/>
      <c r="FYX111" s="219"/>
      <c r="FYY111" s="219"/>
      <c r="FYZ111" s="219"/>
      <c r="FZA111" s="219"/>
      <c r="FZB111" s="219"/>
      <c r="FZC111" s="219"/>
      <c r="FZD111" s="219"/>
      <c r="FZE111" s="219"/>
      <c r="FZF111" s="219"/>
      <c r="FZG111" s="219"/>
      <c r="FZH111" s="219"/>
      <c r="FZI111" s="219"/>
      <c r="FZJ111" s="219"/>
      <c r="FZK111" s="219"/>
      <c r="FZL111" s="219"/>
      <c r="FZM111" s="219"/>
      <c r="FZN111" s="219"/>
      <c r="FZO111" s="219"/>
      <c r="FZP111" s="219"/>
      <c r="FZQ111" s="219"/>
      <c r="FZR111" s="219"/>
      <c r="FZS111" s="219"/>
      <c r="FZT111" s="219"/>
      <c r="FZU111" s="219"/>
      <c r="FZV111" s="219"/>
      <c r="FZW111" s="219"/>
      <c r="FZX111" s="219"/>
      <c r="FZY111" s="219"/>
      <c r="FZZ111" s="219"/>
      <c r="GAA111" s="219"/>
      <c r="GAB111" s="219"/>
      <c r="GAC111" s="219"/>
      <c r="GAD111" s="219"/>
      <c r="GAE111" s="219"/>
      <c r="GAF111" s="219"/>
      <c r="GAG111" s="219"/>
      <c r="GAH111" s="219"/>
      <c r="GAI111" s="219"/>
      <c r="GAJ111" s="219"/>
      <c r="GAK111" s="219"/>
      <c r="GAL111" s="219"/>
      <c r="GAM111" s="219"/>
      <c r="GAN111" s="219"/>
      <c r="GAO111" s="219"/>
      <c r="GAP111" s="219"/>
      <c r="GAQ111" s="219"/>
      <c r="GAR111" s="219"/>
      <c r="GAS111" s="219"/>
      <c r="GAT111" s="219"/>
      <c r="GAU111" s="219"/>
      <c r="GAV111" s="219"/>
      <c r="GAW111" s="219"/>
      <c r="GAX111" s="219"/>
      <c r="GAY111" s="219"/>
      <c r="GAZ111" s="219"/>
      <c r="GBA111" s="219"/>
      <c r="GBB111" s="219"/>
      <c r="GBC111" s="219"/>
      <c r="GBD111" s="219"/>
      <c r="GBE111" s="219"/>
      <c r="GBF111" s="219"/>
      <c r="GBG111" s="219"/>
      <c r="GBH111" s="219"/>
      <c r="GBI111" s="219"/>
      <c r="GBJ111" s="219"/>
      <c r="GBK111" s="219"/>
      <c r="GBL111" s="219"/>
      <c r="GBM111" s="219"/>
      <c r="GBN111" s="219"/>
      <c r="GBO111" s="219"/>
      <c r="GBP111" s="219"/>
      <c r="GBQ111" s="219"/>
      <c r="GBR111" s="219"/>
      <c r="GBS111" s="219"/>
      <c r="GBT111" s="219"/>
      <c r="GBU111" s="219"/>
      <c r="GBV111" s="219"/>
      <c r="GBW111" s="219"/>
      <c r="GBX111" s="219"/>
      <c r="GBY111" s="219"/>
      <c r="GBZ111" s="219"/>
      <c r="GCA111" s="219"/>
      <c r="GCB111" s="219"/>
      <c r="GCC111" s="219"/>
      <c r="GCD111" s="219"/>
      <c r="GCE111" s="219"/>
      <c r="GCF111" s="219"/>
      <c r="GCG111" s="219"/>
      <c r="GCH111" s="219"/>
      <c r="GCI111" s="219"/>
      <c r="GCJ111" s="219"/>
      <c r="GCK111" s="219"/>
      <c r="GCL111" s="219"/>
      <c r="GCM111" s="219"/>
      <c r="GCN111" s="219"/>
      <c r="GCO111" s="219"/>
      <c r="GCP111" s="219"/>
      <c r="GCQ111" s="219"/>
      <c r="GCR111" s="219"/>
      <c r="GCS111" s="219"/>
      <c r="GCT111" s="219"/>
      <c r="GCU111" s="219"/>
      <c r="GCV111" s="219"/>
      <c r="GCW111" s="219"/>
      <c r="GCX111" s="219"/>
      <c r="GCY111" s="219"/>
      <c r="GCZ111" s="219"/>
      <c r="GDA111" s="219"/>
      <c r="GDB111" s="219"/>
      <c r="GDC111" s="219"/>
      <c r="GDD111" s="219"/>
      <c r="GDE111" s="219"/>
      <c r="GDF111" s="219"/>
      <c r="GDG111" s="219"/>
      <c r="GDH111" s="219"/>
      <c r="GDI111" s="219"/>
      <c r="GDJ111" s="219"/>
      <c r="GDK111" s="219"/>
      <c r="GDL111" s="219"/>
      <c r="GDM111" s="219"/>
      <c r="GDN111" s="219"/>
      <c r="GDO111" s="219"/>
      <c r="GDP111" s="219"/>
      <c r="GDQ111" s="219"/>
      <c r="GDR111" s="219"/>
      <c r="GDS111" s="219"/>
      <c r="GDT111" s="219"/>
      <c r="GDU111" s="219"/>
      <c r="GDV111" s="219"/>
      <c r="GDW111" s="219"/>
      <c r="GDX111" s="219"/>
      <c r="GDY111" s="219"/>
      <c r="GDZ111" s="219"/>
      <c r="GEA111" s="219"/>
      <c r="GEB111" s="219"/>
      <c r="GEC111" s="219"/>
      <c r="GED111" s="219"/>
      <c r="GEE111" s="219"/>
      <c r="GEF111" s="219"/>
      <c r="GEG111" s="219"/>
      <c r="GEH111" s="219"/>
      <c r="GEI111" s="219"/>
      <c r="GEJ111" s="219"/>
      <c r="GEK111" s="219"/>
      <c r="GEL111" s="219"/>
      <c r="GEM111" s="219"/>
      <c r="GEN111" s="219"/>
      <c r="GEO111" s="219"/>
      <c r="GEP111" s="219"/>
      <c r="GEQ111" s="219"/>
      <c r="GER111" s="219"/>
      <c r="GES111" s="219"/>
      <c r="GET111" s="219"/>
      <c r="GEU111" s="219"/>
      <c r="GEV111" s="219"/>
      <c r="GEW111" s="219"/>
      <c r="GEX111" s="219"/>
      <c r="GEY111" s="219"/>
      <c r="GEZ111" s="219"/>
      <c r="GFA111" s="219"/>
      <c r="GFB111" s="219"/>
      <c r="GFC111" s="219"/>
      <c r="GFD111" s="219"/>
      <c r="GFE111" s="219"/>
      <c r="GFF111" s="219"/>
      <c r="GFG111" s="219"/>
      <c r="GFH111" s="219"/>
      <c r="GFI111" s="219"/>
      <c r="GFJ111" s="219"/>
      <c r="GFK111" s="219"/>
      <c r="GFL111" s="219"/>
      <c r="GFM111" s="219"/>
      <c r="GFN111" s="219"/>
      <c r="GFO111" s="219"/>
      <c r="GFP111" s="219"/>
      <c r="GFQ111" s="219"/>
      <c r="GFR111" s="219"/>
      <c r="GFS111" s="219"/>
      <c r="GFT111" s="219"/>
      <c r="GFU111" s="219"/>
      <c r="GFV111" s="219"/>
      <c r="GFW111" s="219"/>
      <c r="GFX111" s="219"/>
      <c r="GFY111" s="219"/>
      <c r="GFZ111" s="219"/>
      <c r="GGA111" s="219"/>
      <c r="GGB111" s="219"/>
      <c r="GGC111" s="219"/>
      <c r="GGD111" s="219"/>
      <c r="GGE111" s="219"/>
      <c r="GGF111" s="219"/>
      <c r="GGG111" s="219"/>
      <c r="GGH111" s="219"/>
      <c r="GGI111" s="219"/>
      <c r="GGJ111" s="219"/>
      <c r="GGK111" s="219"/>
      <c r="GGL111" s="219"/>
      <c r="GGM111" s="219"/>
      <c r="GGN111" s="219"/>
      <c r="GGO111" s="219"/>
      <c r="GGP111" s="219"/>
      <c r="GGQ111" s="219"/>
      <c r="GGR111" s="219"/>
      <c r="GGS111" s="219"/>
      <c r="GGT111" s="219"/>
      <c r="GGU111" s="219"/>
      <c r="GGV111" s="219"/>
      <c r="GGW111" s="219"/>
      <c r="GGX111" s="219"/>
      <c r="GGY111" s="219"/>
      <c r="GGZ111" s="219"/>
      <c r="GHA111" s="219"/>
      <c r="GHB111" s="219"/>
      <c r="GHC111" s="219"/>
      <c r="GHD111" s="219"/>
      <c r="GHE111" s="219"/>
      <c r="GHF111" s="219"/>
      <c r="GHG111" s="219"/>
      <c r="GHH111" s="219"/>
      <c r="GHI111" s="219"/>
      <c r="GHJ111" s="219"/>
      <c r="GHK111" s="219"/>
      <c r="GHL111" s="219"/>
      <c r="GHM111" s="219"/>
      <c r="GHN111" s="219"/>
      <c r="GHO111" s="219"/>
      <c r="GHP111" s="219"/>
      <c r="GHQ111" s="219"/>
      <c r="GHR111" s="219"/>
      <c r="GHS111" s="219"/>
      <c r="GHT111" s="219"/>
      <c r="GHU111" s="219"/>
      <c r="GHV111" s="219"/>
      <c r="GHW111" s="219"/>
      <c r="GHX111" s="219"/>
      <c r="GHY111" s="219"/>
      <c r="GHZ111" s="219"/>
      <c r="GIA111" s="219"/>
      <c r="GIB111" s="219"/>
      <c r="GIC111" s="219"/>
      <c r="GID111" s="219"/>
      <c r="GIE111" s="219"/>
      <c r="GIF111" s="219"/>
      <c r="GIG111" s="219"/>
      <c r="GIH111" s="219"/>
      <c r="GII111" s="219"/>
      <c r="GIJ111" s="219"/>
      <c r="GIK111" s="219"/>
      <c r="GIL111" s="219"/>
      <c r="GIM111" s="219"/>
      <c r="GIN111" s="219"/>
      <c r="GIO111" s="219"/>
      <c r="GIP111" s="219"/>
      <c r="GIQ111" s="219"/>
      <c r="GIR111" s="219"/>
      <c r="GIS111" s="219"/>
      <c r="GIT111" s="219"/>
      <c r="GIU111" s="219"/>
      <c r="GIV111" s="219"/>
      <c r="GIW111" s="219"/>
      <c r="GIX111" s="219"/>
      <c r="GIY111" s="219"/>
      <c r="GIZ111" s="219"/>
      <c r="GJA111" s="219"/>
      <c r="GJB111" s="219"/>
      <c r="GJC111" s="219"/>
      <c r="GJD111" s="219"/>
      <c r="GJE111" s="219"/>
      <c r="GJF111" s="219"/>
      <c r="GJG111" s="219"/>
      <c r="GJH111" s="219"/>
      <c r="GJI111" s="219"/>
      <c r="GJJ111" s="219"/>
      <c r="GJK111" s="219"/>
      <c r="GJL111" s="219"/>
      <c r="GJM111" s="219"/>
      <c r="GJN111" s="219"/>
      <c r="GJO111" s="219"/>
      <c r="GJP111" s="219"/>
      <c r="GJQ111" s="219"/>
      <c r="GJR111" s="219"/>
      <c r="GJS111" s="219"/>
      <c r="GJT111" s="219"/>
      <c r="GJU111" s="219"/>
      <c r="GJV111" s="219"/>
      <c r="GJW111" s="219"/>
      <c r="GJX111" s="219"/>
      <c r="GJY111" s="219"/>
      <c r="GJZ111" s="219"/>
      <c r="GKA111" s="219"/>
      <c r="GKB111" s="219"/>
      <c r="GKC111" s="219"/>
      <c r="GKD111" s="219"/>
      <c r="GKE111" s="219"/>
      <c r="GKF111" s="219"/>
      <c r="GKG111" s="219"/>
      <c r="GKH111" s="219"/>
      <c r="GKI111" s="219"/>
      <c r="GKJ111" s="219"/>
      <c r="GKK111" s="219"/>
      <c r="GKL111" s="219"/>
      <c r="GKM111" s="219"/>
      <c r="GKN111" s="219"/>
      <c r="GKO111" s="219"/>
      <c r="GKP111" s="219"/>
      <c r="GKQ111" s="219"/>
      <c r="GKR111" s="219"/>
      <c r="GKS111" s="219"/>
      <c r="GKT111" s="219"/>
      <c r="GKU111" s="219"/>
      <c r="GKV111" s="219"/>
      <c r="GKW111" s="219"/>
      <c r="GKX111" s="219"/>
      <c r="GKY111" s="219"/>
      <c r="GKZ111" s="219"/>
      <c r="GLA111" s="219"/>
      <c r="GLB111" s="219"/>
      <c r="GLC111" s="219"/>
      <c r="GLD111" s="219"/>
      <c r="GLE111" s="219"/>
      <c r="GLF111" s="219"/>
      <c r="GLG111" s="219"/>
      <c r="GLH111" s="219"/>
      <c r="GLI111" s="219"/>
      <c r="GLJ111" s="219"/>
      <c r="GLK111" s="219"/>
      <c r="GLL111" s="219"/>
      <c r="GLM111" s="219"/>
      <c r="GLN111" s="219"/>
      <c r="GLO111" s="219"/>
      <c r="GLP111" s="219"/>
      <c r="GLQ111" s="219"/>
      <c r="GLR111" s="219"/>
      <c r="GLS111" s="219"/>
      <c r="GLT111" s="219"/>
      <c r="GLU111" s="219"/>
      <c r="GLV111" s="219"/>
      <c r="GLW111" s="219"/>
      <c r="GLX111" s="219"/>
      <c r="GLY111" s="219"/>
      <c r="GLZ111" s="219"/>
      <c r="GMA111" s="219"/>
      <c r="GMB111" s="219"/>
      <c r="GMC111" s="219"/>
      <c r="GMD111" s="219"/>
      <c r="GME111" s="219"/>
      <c r="GMF111" s="219"/>
      <c r="GMG111" s="219"/>
      <c r="GMH111" s="219"/>
      <c r="GMI111" s="219"/>
      <c r="GMJ111" s="219"/>
      <c r="GMK111" s="219"/>
      <c r="GML111" s="219"/>
      <c r="GMM111" s="219"/>
      <c r="GMN111" s="219"/>
      <c r="GMO111" s="219"/>
      <c r="GMP111" s="219"/>
      <c r="GMQ111" s="219"/>
      <c r="GMR111" s="219"/>
      <c r="GMS111" s="219"/>
      <c r="GMT111" s="219"/>
      <c r="GMU111" s="219"/>
      <c r="GMV111" s="219"/>
      <c r="GMW111" s="219"/>
      <c r="GMX111" s="219"/>
      <c r="GMY111" s="219"/>
      <c r="GMZ111" s="219"/>
      <c r="GNA111" s="219"/>
      <c r="GNB111" s="219"/>
      <c r="GNC111" s="219"/>
      <c r="GND111" s="219"/>
      <c r="GNE111" s="219"/>
      <c r="GNF111" s="219"/>
      <c r="GNG111" s="219"/>
      <c r="GNH111" s="219"/>
      <c r="GNI111" s="219"/>
      <c r="GNJ111" s="219"/>
      <c r="GNK111" s="219"/>
      <c r="GNL111" s="219"/>
      <c r="GNM111" s="219"/>
      <c r="GNN111" s="219"/>
      <c r="GNO111" s="219"/>
      <c r="GNP111" s="219"/>
      <c r="GNQ111" s="219"/>
      <c r="GNR111" s="219"/>
      <c r="GNS111" s="219"/>
      <c r="GNT111" s="219"/>
      <c r="GNU111" s="219"/>
      <c r="GNV111" s="219"/>
      <c r="GNW111" s="219"/>
      <c r="GNX111" s="219"/>
      <c r="GNY111" s="219"/>
      <c r="GNZ111" s="219"/>
      <c r="GOA111" s="219"/>
      <c r="GOB111" s="219"/>
      <c r="GOC111" s="219"/>
      <c r="GOD111" s="219"/>
      <c r="GOE111" s="219"/>
      <c r="GOF111" s="219"/>
      <c r="GOG111" s="219"/>
      <c r="GOH111" s="219"/>
      <c r="GOI111" s="219"/>
      <c r="GOJ111" s="219"/>
      <c r="GOK111" s="219"/>
      <c r="GOL111" s="219"/>
      <c r="GOM111" s="219"/>
      <c r="GON111" s="219"/>
      <c r="GOO111" s="219"/>
      <c r="GOP111" s="219"/>
      <c r="GOQ111" s="219"/>
      <c r="GOR111" s="219"/>
      <c r="GOS111" s="219"/>
      <c r="GOT111" s="219"/>
      <c r="GOU111" s="219"/>
      <c r="GOV111" s="219"/>
      <c r="GOW111" s="219"/>
      <c r="GOX111" s="219"/>
      <c r="GOY111" s="219"/>
      <c r="GOZ111" s="219"/>
      <c r="GPA111" s="219"/>
      <c r="GPB111" s="219"/>
      <c r="GPC111" s="219"/>
      <c r="GPD111" s="219"/>
      <c r="GPE111" s="219"/>
      <c r="GPF111" s="219"/>
      <c r="GPG111" s="219"/>
      <c r="GPH111" s="219"/>
      <c r="GPI111" s="219"/>
      <c r="GPJ111" s="219"/>
      <c r="GPK111" s="219"/>
      <c r="GPL111" s="219"/>
      <c r="GPM111" s="219"/>
      <c r="GPN111" s="219"/>
      <c r="GPO111" s="219"/>
      <c r="GPP111" s="219"/>
      <c r="GPQ111" s="219"/>
      <c r="GPR111" s="219"/>
      <c r="GPS111" s="219"/>
      <c r="GPT111" s="219"/>
      <c r="GPU111" s="219"/>
      <c r="GPV111" s="219"/>
      <c r="GPW111" s="219"/>
      <c r="GPX111" s="219"/>
      <c r="GPY111" s="219"/>
      <c r="GPZ111" s="219"/>
      <c r="GQA111" s="219"/>
      <c r="GQB111" s="219"/>
      <c r="GQC111" s="219"/>
      <c r="GQD111" s="219"/>
      <c r="GQE111" s="219"/>
      <c r="GQF111" s="219"/>
      <c r="GQG111" s="219"/>
      <c r="GQH111" s="219"/>
      <c r="GQI111" s="219"/>
      <c r="GQJ111" s="219"/>
      <c r="GQK111" s="219"/>
      <c r="GQL111" s="219"/>
      <c r="GQM111" s="219"/>
      <c r="GQN111" s="219"/>
      <c r="GQO111" s="219"/>
      <c r="GQP111" s="219"/>
      <c r="GQQ111" s="219"/>
      <c r="GQR111" s="219"/>
      <c r="GQS111" s="219"/>
      <c r="GQT111" s="219"/>
      <c r="GQU111" s="219"/>
      <c r="GQV111" s="219"/>
      <c r="GQW111" s="219"/>
      <c r="GQX111" s="219"/>
      <c r="GQY111" s="219"/>
      <c r="GQZ111" s="219"/>
      <c r="GRA111" s="219"/>
      <c r="GRB111" s="219"/>
      <c r="GRC111" s="219"/>
      <c r="GRD111" s="219"/>
      <c r="GRE111" s="219"/>
      <c r="GRF111" s="219"/>
      <c r="GRG111" s="219"/>
      <c r="GRH111" s="219"/>
      <c r="GRI111" s="219"/>
      <c r="GRJ111" s="219"/>
      <c r="GRK111" s="219"/>
      <c r="GRL111" s="219"/>
      <c r="GRM111" s="219"/>
      <c r="GRN111" s="219"/>
      <c r="GRO111" s="219"/>
      <c r="GRP111" s="219"/>
      <c r="GRQ111" s="219"/>
      <c r="GRR111" s="219"/>
      <c r="GRS111" s="219"/>
      <c r="GRT111" s="219"/>
      <c r="GRU111" s="219"/>
      <c r="GRV111" s="219"/>
      <c r="GRW111" s="219"/>
      <c r="GRX111" s="219"/>
      <c r="GRY111" s="219"/>
      <c r="GRZ111" s="219"/>
      <c r="GSA111" s="219"/>
      <c r="GSB111" s="219"/>
      <c r="GSC111" s="219"/>
      <c r="GSD111" s="219"/>
      <c r="GSE111" s="219"/>
      <c r="GSF111" s="219"/>
      <c r="GSG111" s="219"/>
      <c r="GSH111" s="219"/>
      <c r="GSI111" s="219"/>
      <c r="GSJ111" s="219"/>
      <c r="GSK111" s="219"/>
      <c r="GSL111" s="219"/>
      <c r="GSM111" s="219"/>
      <c r="GSN111" s="219"/>
      <c r="GSO111" s="219"/>
      <c r="GSP111" s="219"/>
      <c r="GSQ111" s="219"/>
      <c r="GSR111" s="219"/>
      <c r="GSS111" s="219"/>
      <c r="GST111" s="219"/>
      <c r="GSU111" s="219"/>
      <c r="GSV111" s="219"/>
      <c r="GSW111" s="219"/>
      <c r="GSX111" s="219"/>
      <c r="GSY111" s="219"/>
      <c r="GSZ111" s="219"/>
      <c r="GTA111" s="219"/>
      <c r="GTB111" s="219"/>
      <c r="GTC111" s="219"/>
      <c r="GTD111" s="219"/>
      <c r="GTE111" s="219"/>
      <c r="GTF111" s="219"/>
      <c r="GTG111" s="219"/>
      <c r="GTH111" s="219"/>
      <c r="GTI111" s="219"/>
      <c r="GTJ111" s="219"/>
      <c r="GTK111" s="219"/>
      <c r="GTL111" s="219"/>
      <c r="GTM111" s="219"/>
      <c r="GTN111" s="219"/>
      <c r="GTO111" s="219"/>
      <c r="GTP111" s="219"/>
      <c r="GTQ111" s="219"/>
      <c r="GTR111" s="219"/>
      <c r="GTS111" s="219"/>
      <c r="GTT111" s="219"/>
      <c r="GTU111" s="219"/>
      <c r="GTV111" s="219"/>
      <c r="GTW111" s="219"/>
      <c r="GTX111" s="219"/>
      <c r="GTY111" s="219"/>
      <c r="GTZ111" s="219"/>
      <c r="GUA111" s="219"/>
      <c r="GUB111" s="219"/>
      <c r="GUC111" s="219"/>
      <c r="GUD111" s="219"/>
      <c r="GUE111" s="219"/>
      <c r="GUF111" s="219"/>
      <c r="GUG111" s="219"/>
      <c r="GUH111" s="219"/>
      <c r="GUI111" s="219"/>
      <c r="GUJ111" s="219"/>
      <c r="GUK111" s="219"/>
      <c r="GUL111" s="219"/>
      <c r="GUM111" s="219"/>
      <c r="GUN111" s="219"/>
      <c r="GUO111" s="219"/>
      <c r="GUP111" s="219"/>
      <c r="GUQ111" s="219"/>
      <c r="GUR111" s="219"/>
      <c r="GUS111" s="219"/>
      <c r="GUT111" s="219"/>
      <c r="GUU111" s="219"/>
      <c r="GUV111" s="219"/>
      <c r="GUW111" s="219"/>
      <c r="GUX111" s="219"/>
      <c r="GUY111" s="219"/>
      <c r="GUZ111" s="219"/>
      <c r="GVA111" s="219"/>
      <c r="GVB111" s="219"/>
      <c r="GVC111" s="219"/>
      <c r="GVD111" s="219"/>
      <c r="GVE111" s="219"/>
      <c r="GVF111" s="219"/>
      <c r="GVG111" s="219"/>
      <c r="GVH111" s="219"/>
      <c r="GVI111" s="219"/>
      <c r="GVJ111" s="219"/>
      <c r="GVK111" s="219"/>
      <c r="GVL111" s="219"/>
      <c r="GVM111" s="219"/>
      <c r="GVN111" s="219"/>
      <c r="GVO111" s="219"/>
      <c r="GVP111" s="219"/>
      <c r="GVQ111" s="219"/>
      <c r="GVR111" s="219"/>
      <c r="GVS111" s="219"/>
      <c r="GVT111" s="219"/>
      <c r="GVU111" s="219"/>
      <c r="GVV111" s="219"/>
      <c r="GVW111" s="219"/>
      <c r="GVX111" s="219"/>
      <c r="GVY111" s="219"/>
      <c r="GVZ111" s="219"/>
      <c r="GWA111" s="219"/>
      <c r="GWB111" s="219"/>
      <c r="GWC111" s="219"/>
      <c r="GWD111" s="219"/>
      <c r="GWE111" s="219"/>
      <c r="GWF111" s="219"/>
      <c r="GWG111" s="219"/>
      <c r="GWH111" s="219"/>
      <c r="GWI111" s="219"/>
      <c r="GWJ111" s="219"/>
      <c r="GWK111" s="219"/>
      <c r="GWL111" s="219"/>
      <c r="GWM111" s="219"/>
      <c r="GWN111" s="219"/>
      <c r="GWO111" s="219"/>
      <c r="GWP111" s="219"/>
      <c r="GWQ111" s="219"/>
      <c r="GWR111" s="219"/>
      <c r="GWS111" s="219"/>
      <c r="GWT111" s="219"/>
      <c r="GWU111" s="219"/>
      <c r="GWV111" s="219"/>
      <c r="GWW111" s="219"/>
      <c r="GWX111" s="219"/>
      <c r="GWY111" s="219"/>
      <c r="GWZ111" s="219"/>
      <c r="GXA111" s="219"/>
      <c r="GXB111" s="219"/>
      <c r="GXC111" s="219"/>
      <c r="GXD111" s="219"/>
      <c r="GXE111" s="219"/>
      <c r="GXF111" s="219"/>
      <c r="GXG111" s="219"/>
      <c r="GXH111" s="219"/>
      <c r="GXI111" s="219"/>
      <c r="GXJ111" s="219"/>
      <c r="GXK111" s="219"/>
      <c r="GXL111" s="219"/>
      <c r="GXM111" s="219"/>
      <c r="GXN111" s="219"/>
      <c r="GXO111" s="219"/>
      <c r="GXP111" s="219"/>
      <c r="GXQ111" s="219"/>
      <c r="GXR111" s="219"/>
      <c r="GXS111" s="219"/>
      <c r="GXT111" s="219"/>
      <c r="GXU111" s="219"/>
      <c r="GXV111" s="219"/>
      <c r="GXW111" s="219"/>
      <c r="GXX111" s="219"/>
      <c r="GXY111" s="219"/>
      <c r="GXZ111" s="219"/>
      <c r="GYA111" s="219"/>
      <c r="GYB111" s="219"/>
      <c r="GYC111" s="219"/>
      <c r="GYD111" s="219"/>
      <c r="GYE111" s="219"/>
      <c r="GYF111" s="219"/>
      <c r="GYG111" s="219"/>
      <c r="GYH111" s="219"/>
      <c r="GYI111" s="219"/>
      <c r="GYJ111" s="219"/>
      <c r="GYK111" s="219"/>
      <c r="GYL111" s="219"/>
      <c r="GYM111" s="219"/>
      <c r="GYN111" s="219"/>
      <c r="GYO111" s="219"/>
      <c r="GYP111" s="219"/>
      <c r="GYQ111" s="219"/>
      <c r="GYR111" s="219"/>
      <c r="GYS111" s="219"/>
      <c r="GYT111" s="219"/>
      <c r="GYU111" s="219"/>
      <c r="GYV111" s="219"/>
      <c r="GYW111" s="219"/>
      <c r="GYX111" s="219"/>
      <c r="GYY111" s="219"/>
      <c r="GYZ111" s="219"/>
      <c r="GZA111" s="219"/>
      <c r="GZB111" s="219"/>
      <c r="GZC111" s="219"/>
      <c r="GZD111" s="219"/>
      <c r="GZE111" s="219"/>
      <c r="GZF111" s="219"/>
      <c r="GZG111" s="219"/>
      <c r="GZH111" s="219"/>
      <c r="GZI111" s="219"/>
      <c r="GZJ111" s="219"/>
      <c r="GZK111" s="219"/>
      <c r="GZL111" s="219"/>
      <c r="GZM111" s="219"/>
      <c r="GZN111" s="219"/>
      <c r="GZO111" s="219"/>
      <c r="GZP111" s="219"/>
      <c r="GZQ111" s="219"/>
      <c r="GZR111" s="219"/>
      <c r="GZS111" s="219"/>
      <c r="GZT111" s="219"/>
      <c r="GZU111" s="219"/>
      <c r="GZV111" s="219"/>
      <c r="GZW111" s="219"/>
      <c r="GZX111" s="219"/>
      <c r="GZY111" s="219"/>
      <c r="GZZ111" s="219"/>
      <c r="HAA111" s="219"/>
      <c r="HAB111" s="219"/>
      <c r="HAC111" s="219"/>
      <c r="HAD111" s="219"/>
      <c r="HAE111" s="219"/>
      <c r="HAF111" s="219"/>
      <c r="HAG111" s="219"/>
      <c r="HAH111" s="219"/>
      <c r="HAI111" s="219"/>
      <c r="HAJ111" s="219"/>
      <c r="HAK111" s="219"/>
      <c r="HAL111" s="219"/>
      <c r="HAM111" s="219"/>
      <c r="HAN111" s="219"/>
      <c r="HAO111" s="219"/>
      <c r="HAP111" s="219"/>
      <c r="HAQ111" s="219"/>
      <c r="HAR111" s="219"/>
      <c r="HAS111" s="219"/>
      <c r="HAT111" s="219"/>
      <c r="HAU111" s="219"/>
      <c r="HAV111" s="219"/>
      <c r="HAW111" s="219"/>
      <c r="HAX111" s="219"/>
      <c r="HAY111" s="219"/>
      <c r="HAZ111" s="219"/>
      <c r="HBA111" s="219"/>
      <c r="HBB111" s="219"/>
      <c r="HBC111" s="219"/>
      <c r="HBD111" s="219"/>
      <c r="HBE111" s="219"/>
      <c r="HBF111" s="219"/>
      <c r="HBG111" s="219"/>
      <c r="HBH111" s="219"/>
      <c r="HBI111" s="219"/>
      <c r="HBJ111" s="219"/>
      <c r="HBK111" s="219"/>
      <c r="HBL111" s="219"/>
      <c r="HBM111" s="219"/>
      <c r="HBN111" s="219"/>
      <c r="HBO111" s="219"/>
      <c r="HBP111" s="219"/>
      <c r="HBQ111" s="219"/>
      <c r="HBR111" s="219"/>
      <c r="HBS111" s="219"/>
      <c r="HBT111" s="219"/>
      <c r="HBU111" s="219"/>
      <c r="HBV111" s="219"/>
      <c r="HBW111" s="219"/>
      <c r="HBX111" s="219"/>
      <c r="HBY111" s="219"/>
      <c r="HBZ111" s="219"/>
      <c r="HCA111" s="219"/>
      <c r="HCB111" s="219"/>
      <c r="HCC111" s="219"/>
      <c r="HCD111" s="219"/>
      <c r="HCE111" s="219"/>
      <c r="HCF111" s="219"/>
      <c r="HCG111" s="219"/>
      <c r="HCH111" s="219"/>
      <c r="HCI111" s="219"/>
      <c r="HCJ111" s="219"/>
      <c r="HCK111" s="219"/>
      <c r="HCL111" s="219"/>
      <c r="HCM111" s="219"/>
      <c r="HCN111" s="219"/>
      <c r="HCO111" s="219"/>
      <c r="HCP111" s="219"/>
      <c r="HCQ111" s="219"/>
      <c r="HCR111" s="219"/>
      <c r="HCS111" s="219"/>
      <c r="HCT111" s="219"/>
      <c r="HCU111" s="219"/>
      <c r="HCV111" s="219"/>
      <c r="HCW111" s="219"/>
      <c r="HCX111" s="219"/>
      <c r="HCY111" s="219"/>
      <c r="HCZ111" s="219"/>
      <c r="HDA111" s="219"/>
      <c r="HDB111" s="219"/>
      <c r="HDC111" s="219"/>
      <c r="HDD111" s="219"/>
      <c r="HDE111" s="219"/>
      <c r="HDF111" s="219"/>
      <c r="HDG111" s="219"/>
      <c r="HDH111" s="219"/>
      <c r="HDI111" s="219"/>
      <c r="HDJ111" s="219"/>
      <c r="HDK111" s="219"/>
      <c r="HDL111" s="219"/>
      <c r="HDM111" s="219"/>
      <c r="HDN111" s="219"/>
      <c r="HDO111" s="219"/>
      <c r="HDP111" s="219"/>
      <c r="HDQ111" s="219"/>
      <c r="HDR111" s="219"/>
      <c r="HDS111" s="219"/>
      <c r="HDT111" s="219"/>
      <c r="HDU111" s="219"/>
      <c r="HDV111" s="219"/>
      <c r="HDW111" s="219"/>
      <c r="HDX111" s="219"/>
      <c r="HDY111" s="219"/>
      <c r="HDZ111" s="219"/>
      <c r="HEA111" s="219"/>
      <c r="HEB111" s="219"/>
      <c r="HEC111" s="219"/>
      <c r="HED111" s="219"/>
      <c r="HEE111" s="219"/>
      <c r="HEF111" s="219"/>
      <c r="HEG111" s="219"/>
      <c r="HEH111" s="219"/>
      <c r="HEI111" s="219"/>
      <c r="HEJ111" s="219"/>
      <c r="HEK111" s="219"/>
      <c r="HEL111" s="219"/>
      <c r="HEM111" s="219"/>
      <c r="HEN111" s="219"/>
      <c r="HEO111" s="219"/>
      <c r="HEP111" s="219"/>
      <c r="HEQ111" s="219"/>
      <c r="HER111" s="219"/>
      <c r="HES111" s="219"/>
      <c r="HET111" s="219"/>
      <c r="HEU111" s="219"/>
      <c r="HEV111" s="219"/>
      <c r="HEW111" s="219"/>
      <c r="HEX111" s="219"/>
      <c r="HEY111" s="219"/>
      <c r="HEZ111" s="219"/>
      <c r="HFA111" s="219"/>
      <c r="HFB111" s="219"/>
      <c r="HFC111" s="219"/>
      <c r="HFD111" s="219"/>
      <c r="HFE111" s="219"/>
      <c r="HFF111" s="219"/>
      <c r="HFG111" s="219"/>
      <c r="HFH111" s="219"/>
      <c r="HFI111" s="219"/>
      <c r="HFJ111" s="219"/>
      <c r="HFK111" s="219"/>
      <c r="HFL111" s="219"/>
      <c r="HFM111" s="219"/>
      <c r="HFN111" s="219"/>
      <c r="HFO111" s="219"/>
      <c r="HFP111" s="219"/>
      <c r="HFQ111" s="219"/>
      <c r="HFR111" s="219"/>
      <c r="HFS111" s="219"/>
      <c r="HFT111" s="219"/>
      <c r="HFU111" s="219"/>
      <c r="HFV111" s="219"/>
      <c r="HFW111" s="219"/>
      <c r="HFX111" s="219"/>
      <c r="HFY111" s="219"/>
      <c r="HFZ111" s="219"/>
      <c r="HGA111" s="219"/>
      <c r="HGB111" s="219"/>
      <c r="HGC111" s="219"/>
      <c r="HGD111" s="219"/>
      <c r="HGE111" s="219"/>
      <c r="HGF111" s="219"/>
      <c r="HGG111" s="219"/>
      <c r="HGH111" s="219"/>
      <c r="HGI111" s="219"/>
      <c r="HGJ111" s="219"/>
      <c r="HGK111" s="219"/>
      <c r="HGL111" s="219"/>
      <c r="HGM111" s="219"/>
      <c r="HGN111" s="219"/>
      <c r="HGO111" s="219"/>
      <c r="HGP111" s="219"/>
      <c r="HGQ111" s="219"/>
      <c r="HGR111" s="219"/>
      <c r="HGS111" s="219"/>
      <c r="HGT111" s="219"/>
      <c r="HGU111" s="219"/>
      <c r="HGV111" s="219"/>
      <c r="HGW111" s="219"/>
      <c r="HGX111" s="219"/>
      <c r="HGY111" s="219"/>
      <c r="HGZ111" s="219"/>
      <c r="HHA111" s="219"/>
      <c r="HHB111" s="219"/>
      <c r="HHC111" s="219"/>
      <c r="HHD111" s="219"/>
      <c r="HHE111" s="219"/>
      <c r="HHF111" s="219"/>
      <c r="HHG111" s="219"/>
      <c r="HHH111" s="219"/>
      <c r="HHI111" s="219"/>
      <c r="HHJ111" s="219"/>
      <c r="HHK111" s="219"/>
      <c r="HHL111" s="219"/>
      <c r="HHM111" s="219"/>
      <c r="HHN111" s="219"/>
      <c r="HHO111" s="219"/>
      <c r="HHP111" s="219"/>
      <c r="HHQ111" s="219"/>
      <c r="HHR111" s="219"/>
      <c r="HHS111" s="219"/>
      <c r="HHT111" s="219"/>
      <c r="HHU111" s="219"/>
      <c r="HHV111" s="219"/>
      <c r="HHW111" s="219"/>
      <c r="HHX111" s="219"/>
      <c r="HHY111" s="219"/>
      <c r="HHZ111" s="219"/>
      <c r="HIA111" s="219"/>
      <c r="HIB111" s="219"/>
      <c r="HIC111" s="219"/>
      <c r="HID111" s="219"/>
      <c r="HIE111" s="219"/>
      <c r="HIF111" s="219"/>
      <c r="HIG111" s="219"/>
      <c r="HIH111" s="219"/>
      <c r="HII111" s="219"/>
      <c r="HIJ111" s="219"/>
      <c r="HIK111" s="219"/>
      <c r="HIL111" s="219"/>
      <c r="HIM111" s="219"/>
      <c r="HIN111" s="219"/>
      <c r="HIO111" s="219"/>
      <c r="HIP111" s="219"/>
      <c r="HIQ111" s="219"/>
      <c r="HIR111" s="219"/>
      <c r="HIS111" s="219"/>
      <c r="HIT111" s="219"/>
      <c r="HIU111" s="219"/>
      <c r="HIV111" s="219"/>
      <c r="HIW111" s="219"/>
      <c r="HIX111" s="219"/>
      <c r="HIY111" s="219"/>
      <c r="HIZ111" s="219"/>
      <c r="HJA111" s="219"/>
      <c r="HJB111" s="219"/>
      <c r="HJC111" s="219"/>
      <c r="HJD111" s="219"/>
      <c r="HJE111" s="219"/>
      <c r="HJF111" s="219"/>
      <c r="HJG111" s="219"/>
      <c r="HJH111" s="219"/>
      <c r="HJI111" s="219"/>
      <c r="HJJ111" s="219"/>
      <c r="HJK111" s="219"/>
      <c r="HJL111" s="219"/>
      <c r="HJM111" s="219"/>
      <c r="HJN111" s="219"/>
      <c r="HJO111" s="219"/>
      <c r="HJP111" s="219"/>
      <c r="HJQ111" s="219"/>
      <c r="HJR111" s="219"/>
      <c r="HJS111" s="219"/>
      <c r="HJT111" s="219"/>
      <c r="HJU111" s="219"/>
      <c r="HJV111" s="219"/>
      <c r="HJW111" s="219"/>
      <c r="HJX111" s="219"/>
      <c r="HJY111" s="219"/>
      <c r="HJZ111" s="219"/>
      <c r="HKA111" s="219"/>
      <c r="HKB111" s="219"/>
      <c r="HKC111" s="219"/>
      <c r="HKD111" s="219"/>
      <c r="HKE111" s="219"/>
      <c r="HKF111" s="219"/>
      <c r="HKG111" s="219"/>
      <c r="HKH111" s="219"/>
      <c r="HKI111" s="219"/>
      <c r="HKJ111" s="219"/>
      <c r="HKK111" s="219"/>
      <c r="HKL111" s="219"/>
      <c r="HKM111" s="219"/>
      <c r="HKN111" s="219"/>
      <c r="HKO111" s="219"/>
      <c r="HKP111" s="219"/>
      <c r="HKQ111" s="219"/>
      <c r="HKR111" s="219"/>
      <c r="HKS111" s="219"/>
      <c r="HKT111" s="219"/>
      <c r="HKU111" s="219"/>
      <c r="HKV111" s="219"/>
      <c r="HKW111" s="219"/>
      <c r="HKX111" s="219"/>
      <c r="HKY111" s="219"/>
      <c r="HKZ111" s="219"/>
      <c r="HLA111" s="219"/>
      <c r="HLB111" s="219"/>
      <c r="HLC111" s="219"/>
      <c r="HLD111" s="219"/>
      <c r="HLE111" s="219"/>
      <c r="HLF111" s="219"/>
      <c r="HLG111" s="219"/>
      <c r="HLH111" s="219"/>
      <c r="HLI111" s="219"/>
      <c r="HLJ111" s="219"/>
      <c r="HLK111" s="219"/>
      <c r="HLL111" s="219"/>
      <c r="HLM111" s="219"/>
      <c r="HLN111" s="219"/>
      <c r="HLO111" s="219"/>
      <c r="HLP111" s="219"/>
      <c r="HLQ111" s="219"/>
      <c r="HLR111" s="219"/>
      <c r="HLS111" s="219"/>
      <c r="HLT111" s="219"/>
      <c r="HLU111" s="219"/>
      <c r="HLV111" s="219"/>
      <c r="HLW111" s="219"/>
      <c r="HLX111" s="219"/>
      <c r="HLY111" s="219"/>
      <c r="HLZ111" s="219"/>
      <c r="HMA111" s="219"/>
      <c r="HMB111" s="219"/>
      <c r="HMC111" s="219"/>
      <c r="HMD111" s="219"/>
      <c r="HME111" s="219"/>
      <c r="HMF111" s="219"/>
      <c r="HMG111" s="219"/>
      <c r="HMH111" s="219"/>
      <c r="HMI111" s="219"/>
      <c r="HMJ111" s="219"/>
      <c r="HMK111" s="219"/>
      <c r="HML111" s="219"/>
      <c r="HMM111" s="219"/>
      <c r="HMN111" s="219"/>
      <c r="HMO111" s="219"/>
      <c r="HMP111" s="219"/>
      <c r="HMQ111" s="219"/>
      <c r="HMR111" s="219"/>
      <c r="HMS111" s="219"/>
      <c r="HMT111" s="219"/>
      <c r="HMU111" s="219"/>
      <c r="HMV111" s="219"/>
      <c r="HMW111" s="219"/>
      <c r="HMX111" s="219"/>
      <c r="HMY111" s="219"/>
      <c r="HMZ111" s="219"/>
      <c r="HNA111" s="219"/>
      <c r="HNB111" s="219"/>
      <c r="HNC111" s="219"/>
      <c r="HND111" s="219"/>
      <c r="HNE111" s="219"/>
      <c r="HNF111" s="219"/>
      <c r="HNG111" s="219"/>
      <c r="HNH111" s="219"/>
      <c r="HNI111" s="219"/>
      <c r="HNJ111" s="219"/>
      <c r="HNK111" s="219"/>
      <c r="HNL111" s="219"/>
      <c r="HNM111" s="219"/>
      <c r="HNN111" s="219"/>
      <c r="HNO111" s="219"/>
      <c r="HNP111" s="219"/>
      <c r="HNQ111" s="219"/>
      <c r="HNR111" s="219"/>
      <c r="HNS111" s="219"/>
      <c r="HNT111" s="219"/>
      <c r="HNU111" s="219"/>
      <c r="HNV111" s="219"/>
      <c r="HNW111" s="219"/>
      <c r="HNX111" s="219"/>
      <c r="HNY111" s="219"/>
      <c r="HNZ111" s="219"/>
      <c r="HOA111" s="219"/>
      <c r="HOB111" s="219"/>
      <c r="HOC111" s="219"/>
      <c r="HOD111" s="219"/>
      <c r="HOE111" s="219"/>
      <c r="HOF111" s="219"/>
      <c r="HOG111" s="219"/>
      <c r="HOH111" s="219"/>
      <c r="HOI111" s="219"/>
      <c r="HOJ111" s="219"/>
      <c r="HOK111" s="219"/>
      <c r="HOL111" s="219"/>
      <c r="HOM111" s="219"/>
      <c r="HON111" s="219"/>
      <c r="HOO111" s="219"/>
      <c r="HOP111" s="219"/>
      <c r="HOQ111" s="219"/>
      <c r="HOR111" s="219"/>
      <c r="HOS111" s="219"/>
      <c r="HOT111" s="219"/>
      <c r="HOU111" s="219"/>
      <c r="HOV111" s="219"/>
      <c r="HOW111" s="219"/>
      <c r="HOX111" s="219"/>
      <c r="HOY111" s="219"/>
      <c r="HOZ111" s="219"/>
      <c r="HPA111" s="219"/>
      <c r="HPB111" s="219"/>
      <c r="HPC111" s="219"/>
      <c r="HPD111" s="219"/>
      <c r="HPE111" s="219"/>
      <c r="HPF111" s="219"/>
      <c r="HPG111" s="219"/>
      <c r="HPH111" s="219"/>
      <c r="HPI111" s="219"/>
      <c r="HPJ111" s="219"/>
      <c r="HPK111" s="219"/>
      <c r="HPL111" s="219"/>
      <c r="HPM111" s="219"/>
      <c r="HPN111" s="219"/>
      <c r="HPO111" s="219"/>
      <c r="HPP111" s="219"/>
      <c r="HPQ111" s="219"/>
      <c r="HPR111" s="219"/>
      <c r="HPS111" s="219"/>
      <c r="HPT111" s="219"/>
      <c r="HPU111" s="219"/>
      <c r="HPV111" s="219"/>
      <c r="HPW111" s="219"/>
      <c r="HPX111" s="219"/>
      <c r="HPY111" s="219"/>
      <c r="HPZ111" s="219"/>
      <c r="HQA111" s="219"/>
      <c r="HQB111" s="219"/>
      <c r="HQC111" s="219"/>
      <c r="HQD111" s="219"/>
      <c r="HQE111" s="219"/>
      <c r="HQF111" s="219"/>
      <c r="HQG111" s="219"/>
      <c r="HQH111" s="219"/>
      <c r="HQI111" s="219"/>
      <c r="HQJ111" s="219"/>
      <c r="HQK111" s="219"/>
      <c r="HQL111" s="219"/>
      <c r="HQM111" s="219"/>
      <c r="HQN111" s="219"/>
      <c r="HQO111" s="219"/>
      <c r="HQP111" s="219"/>
      <c r="HQQ111" s="219"/>
      <c r="HQR111" s="219"/>
      <c r="HQS111" s="219"/>
      <c r="HQT111" s="219"/>
      <c r="HQU111" s="219"/>
      <c r="HQV111" s="219"/>
      <c r="HQW111" s="219"/>
      <c r="HQX111" s="219"/>
      <c r="HQY111" s="219"/>
      <c r="HQZ111" s="219"/>
      <c r="HRA111" s="219"/>
      <c r="HRB111" s="219"/>
      <c r="HRC111" s="219"/>
      <c r="HRD111" s="219"/>
      <c r="HRE111" s="219"/>
      <c r="HRF111" s="219"/>
      <c r="HRG111" s="219"/>
      <c r="HRH111" s="219"/>
      <c r="HRI111" s="219"/>
      <c r="HRJ111" s="219"/>
      <c r="HRK111" s="219"/>
      <c r="HRL111" s="219"/>
      <c r="HRM111" s="219"/>
      <c r="HRN111" s="219"/>
      <c r="HRO111" s="219"/>
      <c r="HRP111" s="219"/>
      <c r="HRQ111" s="219"/>
      <c r="HRR111" s="219"/>
      <c r="HRS111" s="219"/>
      <c r="HRT111" s="219"/>
      <c r="HRU111" s="219"/>
      <c r="HRV111" s="219"/>
      <c r="HRW111" s="219"/>
      <c r="HRX111" s="219"/>
      <c r="HRY111" s="219"/>
      <c r="HRZ111" s="219"/>
      <c r="HSA111" s="219"/>
      <c r="HSB111" s="219"/>
      <c r="HSC111" s="219"/>
      <c r="HSD111" s="219"/>
      <c r="HSE111" s="219"/>
      <c r="HSF111" s="219"/>
      <c r="HSG111" s="219"/>
      <c r="HSH111" s="219"/>
      <c r="HSI111" s="219"/>
      <c r="HSJ111" s="219"/>
      <c r="HSK111" s="219"/>
      <c r="HSL111" s="219"/>
      <c r="HSM111" s="219"/>
      <c r="HSN111" s="219"/>
      <c r="HSO111" s="219"/>
      <c r="HSP111" s="219"/>
      <c r="HSQ111" s="219"/>
      <c r="HSR111" s="219"/>
      <c r="HSS111" s="219"/>
      <c r="HST111" s="219"/>
      <c r="HSU111" s="219"/>
      <c r="HSV111" s="219"/>
      <c r="HSW111" s="219"/>
      <c r="HSX111" s="219"/>
      <c r="HSY111" s="219"/>
      <c r="HSZ111" s="219"/>
      <c r="HTA111" s="219"/>
      <c r="HTB111" s="219"/>
      <c r="HTC111" s="219"/>
      <c r="HTD111" s="219"/>
      <c r="HTE111" s="219"/>
      <c r="HTF111" s="219"/>
      <c r="HTG111" s="219"/>
      <c r="HTH111" s="219"/>
      <c r="HTI111" s="219"/>
      <c r="HTJ111" s="219"/>
      <c r="HTK111" s="219"/>
      <c r="HTL111" s="219"/>
      <c r="HTM111" s="219"/>
      <c r="HTN111" s="219"/>
      <c r="HTO111" s="219"/>
      <c r="HTP111" s="219"/>
      <c r="HTQ111" s="219"/>
      <c r="HTR111" s="219"/>
      <c r="HTS111" s="219"/>
      <c r="HTT111" s="219"/>
      <c r="HTU111" s="219"/>
      <c r="HTV111" s="219"/>
      <c r="HTW111" s="219"/>
      <c r="HTX111" s="219"/>
      <c r="HTY111" s="219"/>
      <c r="HTZ111" s="219"/>
      <c r="HUA111" s="219"/>
      <c r="HUB111" s="219"/>
      <c r="HUC111" s="219"/>
      <c r="HUD111" s="219"/>
      <c r="HUE111" s="219"/>
      <c r="HUF111" s="219"/>
      <c r="HUG111" s="219"/>
      <c r="HUH111" s="219"/>
      <c r="HUI111" s="219"/>
      <c r="HUJ111" s="219"/>
      <c r="HUK111" s="219"/>
      <c r="HUL111" s="219"/>
      <c r="HUM111" s="219"/>
      <c r="HUN111" s="219"/>
      <c r="HUO111" s="219"/>
      <c r="HUP111" s="219"/>
      <c r="HUQ111" s="219"/>
      <c r="HUR111" s="219"/>
      <c r="HUS111" s="219"/>
      <c r="HUT111" s="219"/>
      <c r="HUU111" s="219"/>
      <c r="HUV111" s="219"/>
      <c r="HUW111" s="219"/>
      <c r="HUX111" s="219"/>
      <c r="HUY111" s="219"/>
      <c r="HUZ111" s="219"/>
      <c r="HVA111" s="219"/>
      <c r="HVB111" s="219"/>
      <c r="HVC111" s="219"/>
      <c r="HVD111" s="219"/>
      <c r="HVE111" s="219"/>
      <c r="HVF111" s="219"/>
      <c r="HVG111" s="219"/>
      <c r="HVH111" s="219"/>
      <c r="HVI111" s="219"/>
      <c r="HVJ111" s="219"/>
      <c r="HVK111" s="219"/>
      <c r="HVL111" s="219"/>
      <c r="HVM111" s="219"/>
      <c r="HVN111" s="219"/>
      <c r="HVO111" s="219"/>
      <c r="HVP111" s="219"/>
      <c r="HVQ111" s="219"/>
      <c r="HVR111" s="219"/>
      <c r="HVS111" s="219"/>
      <c r="HVT111" s="219"/>
      <c r="HVU111" s="219"/>
      <c r="HVV111" s="219"/>
      <c r="HVW111" s="219"/>
      <c r="HVX111" s="219"/>
      <c r="HVY111" s="219"/>
      <c r="HVZ111" s="219"/>
      <c r="HWA111" s="219"/>
      <c r="HWB111" s="219"/>
      <c r="HWC111" s="219"/>
      <c r="HWD111" s="219"/>
      <c r="HWE111" s="219"/>
      <c r="HWF111" s="219"/>
      <c r="HWG111" s="219"/>
      <c r="HWH111" s="219"/>
      <c r="HWI111" s="219"/>
      <c r="HWJ111" s="219"/>
      <c r="HWK111" s="219"/>
      <c r="HWL111" s="219"/>
      <c r="HWM111" s="219"/>
      <c r="HWN111" s="219"/>
      <c r="HWO111" s="219"/>
      <c r="HWP111" s="219"/>
      <c r="HWQ111" s="219"/>
      <c r="HWR111" s="219"/>
      <c r="HWS111" s="219"/>
      <c r="HWT111" s="219"/>
      <c r="HWU111" s="219"/>
      <c r="HWV111" s="219"/>
      <c r="HWW111" s="219"/>
      <c r="HWX111" s="219"/>
      <c r="HWY111" s="219"/>
      <c r="HWZ111" s="219"/>
      <c r="HXA111" s="219"/>
      <c r="HXB111" s="219"/>
      <c r="HXC111" s="219"/>
      <c r="HXD111" s="219"/>
      <c r="HXE111" s="219"/>
      <c r="HXF111" s="219"/>
      <c r="HXG111" s="219"/>
      <c r="HXH111" s="219"/>
      <c r="HXI111" s="219"/>
      <c r="HXJ111" s="219"/>
      <c r="HXK111" s="219"/>
      <c r="HXL111" s="219"/>
      <c r="HXM111" s="219"/>
      <c r="HXN111" s="219"/>
      <c r="HXO111" s="219"/>
      <c r="HXP111" s="219"/>
      <c r="HXQ111" s="219"/>
      <c r="HXR111" s="219"/>
      <c r="HXS111" s="219"/>
      <c r="HXT111" s="219"/>
      <c r="HXU111" s="219"/>
      <c r="HXV111" s="219"/>
      <c r="HXW111" s="219"/>
      <c r="HXX111" s="219"/>
      <c r="HXY111" s="219"/>
      <c r="HXZ111" s="219"/>
      <c r="HYA111" s="219"/>
      <c r="HYB111" s="219"/>
      <c r="HYC111" s="219"/>
      <c r="HYD111" s="219"/>
      <c r="HYE111" s="219"/>
      <c r="HYF111" s="219"/>
      <c r="HYG111" s="219"/>
      <c r="HYH111" s="219"/>
      <c r="HYI111" s="219"/>
      <c r="HYJ111" s="219"/>
      <c r="HYK111" s="219"/>
      <c r="HYL111" s="219"/>
      <c r="HYM111" s="219"/>
      <c r="HYN111" s="219"/>
      <c r="HYO111" s="219"/>
      <c r="HYP111" s="219"/>
      <c r="HYQ111" s="219"/>
      <c r="HYR111" s="219"/>
      <c r="HYS111" s="219"/>
      <c r="HYT111" s="219"/>
      <c r="HYU111" s="219"/>
      <c r="HYV111" s="219"/>
      <c r="HYW111" s="219"/>
      <c r="HYX111" s="219"/>
      <c r="HYY111" s="219"/>
      <c r="HYZ111" s="219"/>
      <c r="HZA111" s="219"/>
      <c r="HZB111" s="219"/>
      <c r="HZC111" s="219"/>
      <c r="HZD111" s="219"/>
      <c r="HZE111" s="219"/>
      <c r="HZF111" s="219"/>
      <c r="HZG111" s="219"/>
      <c r="HZH111" s="219"/>
      <c r="HZI111" s="219"/>
      <c r="HZJ111" s="219"/>
      <c r="HZK111" s="219"/>
      <c r="HZL111" s="219"/>
      <c r="HZM111" s="219"/>
      <c r="HZN111" s="219"/>
      <c r="HZO111" s="219"/>
      <c r="HZP111" s="219"/>
      <c r="HZQ111" s="219"/>
      <c r="HZR111" s="219"/>
      <c r="HZS111" s="219"/>
      <c r="HZT111" s="219"/>
      <c r="HZU111" s="219"/>
      <c r="HZV111" s="219"/>
      <c r="HZW111" s="219"/>
      <c r="HZX111" s="219"/>
      <c r="HZY111" s="219"/>
      <c r="HZZ111" s="219"/>
      <c r="IAA111" s="219"/>
      <c r="IAB111" s="219"/>
      <c r="IAC111" s="219"/>
      <c r="IAD111" s="219"/>
      <c r="IAE111" s="219"/>
      <c r="IAF111" s="219"/>
      <c r="IAG111" s="219"/>
      <c r="IAH111" s="219"/>
      <c r="IAI111" s="219"/>
      <c r="IAJ111" s="219"/>
      <c r="IAK111" s="219"/>
      <c r="IAL111" s="219"/>
      <c r="IAM111" s="219"/>
      <c r="IAN111" s="219"/>
      <c r="IAO111" s="219"/>
      <c r="IAP111" s="219"/>
      <c r="IAQ111" s="219"/>
      <c r="IAR111" s="219"/>
      <c r="IAS111" s="219"/>
      <c r="IAT111" s="219"/>
      <c r="IAU111" s="219"/>
      <c r="IAV111" s="219"/>
      <c r="IAW111" s="219"/>
      <c r="IAX111" s="219"/>
      <c r="IAY111" s="219"/>
      <c r="IAZ111" s="219"/>
      <c r="IBA111" s="219"/>
      <c r="IBB111" s="219"/>
      <c r="IBC111" s="219"/>
      <c r="IBD111" s="219"/>
      <c r="IBE111" s="219"/>
      <c r="IBF111" s="219"/>
      <c r="IBG111" s="219"/>
      <c r="IBH111" s="219"/>
      <c r="IBI111" s="219"/>
      <c r="IBJ111" s="219"/>
      <c r="IBK111" s="219"/>
      <c r="IBL111" s="219"/>
      <c r="IBM111" s="219"/>
      <c r="IBN111" s="219"/>
      <c r="IBO111" s="219"/>
      <c r="IBP111" s="219"/>
      <c r="IBQ111" s="219"/>
      <c r="IBR111" s="219"/>
      <c r="IBS111" s="219"/>
      <c r="IBT111" s="219"/>
      <c r="IBU111" s="219"/>
      <c r="IBV111" s="219"/>
      <c r="IBW111" s="219"/>
      <c r="IBX111" s="219"/>
      <c r="IBY111" s="219"/>
      <c r="IBZ111" s="219"/>
      <c r="ICA111" s="219"/>
      <c r="ICB111" s="219"/>
      <c r="ICC111" s="219"/>
      <c r="ICD111" s="219"/>
      <c r="ICE111" s="219"/>
      <c r="ICF111" s="219"/>
      <c r="ICG111" s="219"/>
      <c r="ICH111" s="219"/>
      <c r="ICI111" s="219"/>
      <c r="ICJ111" s="219"/>
      <c r="ICK111" s="219"/>
      <c r="ICL111" s="219"/>
      <c r="ICM111" s="219"/>
      <c r="ICN111" s="219"/>
      <c r="ICO111" s="219"/>
      <c r="ICP111" s="219"/>
      <c r="ICQ111" s="219"/>
      <c r="ICR111" s="219"/>
      <c r="ICS111" s="219"/>
      <c r="ICT111" s="219"/>
      <c r="ICU111" s="219"/>
      <c r="ICV111" s="219"/>
      <c r="ICW111" s="219"/>
      <c r="ICX111" s="219"/>
      <c r="ICY111" s="219"/>
      <c r="ICZ111" s="219"/>
      <c r="IDA111" s="219"/>
      <c r="IDB111" s="219"/>
      <c r="IDC111" s="219"/>
      <c r="IDD111" s="219"/>
      <c r="IDE111" s="219"/>
      <c r="IDF111" s="219"/>
      <c r="IDG111" s="219"/>
      <c r="IDH111" s="219"/>
      <c r="IDI111" s="219"/>
      <c r="IDJ111" s="219"/>
      <c r="IDK111" s="219"/>
      <c r="IDL111" s="219"/>
      <c r="IDM111" s="219"/>
      <c r="IDN111" s="219"/>
      <c r="IDO111" s="219"/>
      <c r="IDP111" s="219"/>
      <c r="IDQ111" s="219"/>
      <c r="IDR111" s="219"/>
      <c r="IDS111" s="219"/>
      <c r="IDT111" s="219"/>
      <c r="IDU111" s="219"/>
      <c r="IDV111" s="219"/>
      <c r="IDW111" s="219"/>
      <c r="IDX111" s="219"/>
      <c r="IDY111" s="219"/>
      <c r="IDZ111" s="219"/>
      <c r="IEA111" s="219"/>
      <c r="IEB111" s="219"/>
      <c r="IEC111" s="219"/>
      <c r="IED111" s="219"/>
      <c r="IEE111" s="219"/>
      <c r="IEF111" s="219"/>
      <c r="IEG111" s="219"/>
      <c r="IEH111" s="219"/>
      <c r="IEI111" s="219"/>
      <c r="IEJ111" s="219"/>
      <c r="IEK111" s="219"/>
      <c r="IEL111" s="219"/>
      <c r="IEM111" s="219"/>
      <c r="IEN111" s="219"/>
      <c r="IEO111" s="219"/>
      <c r="IEP111" s="219"/>
      <c r="IEQ111" s="219"/>
      <c r="IER111" s="219"/>
      <c r="IES111" s="219"/>
      <c r="IET111" s="219"/>
      <c r="IEU111" s="219"/>
      <c r="IEV111" s="219"/>
      <c r="IEW111" s="219"/>
      <c r="IEX111" s="219"/>
      <c r="IEY111" s="219"/>
      <c r="IEZ111" s="219"/>
      <c r="IFA111" s="219"/>
      <c r="IFB111" s="219"/>
      <c r="IFC111" s="219"/>
      <c r="IFD111" s="219"/>
      <c r="IFE111" s="219"/>
      <c r="IFF111" s="219"/>
      <c r="IFG111" s="219"/>
      <c r="IFH111" s="219"/>
      <c r="IFI111" s="219"/>
      <c r="IFJ111" s="219"/>
      <c r="IFK111" s="219"/>
      <c r="IFL111" s="219"/>
      <c r="IFM111" s="219"/>
      <c r="IFN111" s="219"/>
      <c r="IFO111" s="219"/>
      <c r="IFP111" s="219"/>
      <c r="IFQ111" s="219"/>
      <c r="IFR111" s="219"/>
      <c r="IFS111" s="219"/>
      <c r="IFT111" s="219"/>
      <c r="IFU111" s="219"/>
      <c r="IFV111" s="219"/>
      <c r="IFW111" s="219"/>
      <c r="IFX111" s="219"/>
      <c r="IFY111" s="219"/>
      <c r="IFZ111" s="219"/>
      <c r="IGA111" s="219"/>
      <c r="IGB111" s="219"/>
      <c r="IGC111" s="219"/>
      <c r="IGD111" s="219"/>
      <c r="IGE111" s="219"/>
      <c r="IGF111" s="219"/>
      <c r="IGG111" s="219"/>
      <c r="IGH111" s="219"/>
      <c r="IGI111" s="219"/>
      <c r="IGJ111" s="219"/>
      <c r="IGK111" s="219"/>
      <c r="IGL111" s="219"/>
      <c r="IGM111" s="219"/>
      <c r="IGN111" s="219"/>
      <c r="IGO111" s="219"/>
      <c r="IGP111" s="219"/>
      <c r="IGQ111" s="219"/>
      <c r="IGR111" s="219"/>
      <c r="IGS111" s="219"/>
      <c r="IGT111" s="219"/>
      <c r="IGU111" s="219"/>
      <c r="IGV111" s="219"/>
      <c r="IGW111" s="219"/>
      <c r="IGX111" s="219"/>
      <c r="IGY111" s="219"/>
      <c r="IGZ111" s="219"/>
      <c r="IHA111" s="219"/>
      <c r="IHB111" s="219"/>
      <c r="IHC111" s="219"/>
      <c r="IHD111" s="219"/>
      <c r="IHE111" s="219"/>
      <c r="IHF111" s="219"/>
      <c r="IHG111" s="219"/>
      <c r="IHH111" s="219"/>
      <c r="IHI111" s="219"/>
      <c r="IHJ111" s="219"/>
      <c r="IHK111" s="219"/>
      <c r="IHL111" s="219"/>
      <c r="IHM111" s="219"/>
      <c r="IHN111" s="219"/>
      <c r="IHO111" s="219"/>
      <c r="IHP111" s="219"/>
      <c r="IHQ111" s="219"/>
      <c r="IHR111" s="219"/>
      <c r="IHS111" s="219"/>
      <c r="IHT111" s="219"/>
      <c r="IHU111" s="219"/>
      <c r="IHV111" s="219"/>
      <c r="IHW111" s="219"/>
      <c r="IHX111" s="219"/>
      <c r="IHY111" s="219"/>
      <c r="IHZ111" s="219"/>
      <c r="IIA111" s="219"/>
      <c r="IIB111" s="219"/>
      <c r="IIC111" s="219"/>
      <c r="IID111" s="219"/>
      <c r="IIE111" s="219"/>
      <c r="IIF111" s="219"/>
      <c r="IIG111" s="219"/>
      <c r="IIH111" s="219"/>
      <c r="III111" s="219"/>
      <c r="IIJ111" s="219"/>
      <c r="IIK111" s="219"/>
      <c r="IIL111" s="219"/>
      <c r="IIM111" s="219"/>
      <c r="IIN111" s="219"/>
      <c r="IIO111" s="219"/>
      <c r="IIP111" s="219"/>
      <c r="IIQ111" s="219"/>
      <c r="IIR111" s="219"/>
      <c r="IIS111" s="219"/>
      <c r="IIT111" s="219"/>
      <c r="IIU111" s="219"/>
      <c r="IIV111" s="219"/>
      <c r="IIW111" s="219"/>
      <c r="IIX111" s="219"/>
      <c r="IIY111" s="219"/>
      <c r="IIZ111" s="219"/>
      <c r="IJA111" s="219"/>
      <c r="IJB111" s="219"/>
      <c r="IJC111" s="219"/>
      <c r="IJD111" s="219"/>
      <c r="IJE111" s="219"/>
      <c r="IJF111" s="219"/>
      <c r="IJG111" s="219"/>
      <c r="IJH111" s="219"/>
      <c r="IJI111" s="219"/>
      <c r="IJJ111" s="219"/>
      <c r="IJK111" s="219"/>
      <c r="IJL111" s="219"/>
      <c r="IJM111" s="219"/>
      <c r="IJN111" s="219"/>
      <c r="IJO111" s="219"/>
      <c r="IJP111" s="219"/>
      <c r="IJQ111" s="219"/>
      <c r="IJR111" s="219"/>
      <c r="IJS111" s="219"/>
      <c r="IJT111" s="219"/>
      <c r="IJU111" s="219"/>
      <c r="IJV111" s="219"/>
      <c r="IJW111" s="219"/>
      <c r="IJX111" s="219"/>
      <c r="IJY111" s="219"/>
      <c r="IJZ111" s="219"/>
      <c r="IKA111" s="219"/>
      <c r="IKB111" s="219"/>
      <c r="IKC111" s="219"/>
      <c r="IKD111" s="219"/>
      <c r="IKE111" s="219"/>
      <c r="IKF111" s="219"/>
      <c r="IKG111" s="219"/>
      <c r="IKH111" s="219"/>
      <c r="IKI111" s="219"/>
      <c r="IKJ111" s="219"/>
      <c r="IKK111" s="219"/>
      <c r="IKL111" s="219"/>
      <c r="IKM111" s="219"/>
      <c r="IKN111" s="219"/>
      <c r="IKO111" s="219"/>
      <c r="IKP111" s="219"/>
      <c r="IKQ111" s="219"/>
      <c r="IKR111" s="219"/>
      <c r="IKS111" s="219"/>
      <c r="IKT111" s="219"/>
      <c r="IKU111" s="219"/>
      <c r="IKV111" s="219"/>
      <c r="IKW111" s="219"/>
      <c r="IKX111" s="219"/>
      <c r="IKY111" s="219"/>
      <c r="IKZ111" s="219"/>
      <c r="ILA111" s="219"/>
      <c r="ILB111" s="219"/>
      <c r="ILC111" s="219"/>
      <c r="ILD111" s="219"/>
      <c r="ILE111" s="219"/>
      <c r="ILF111" s="219"/>
      <c r="ILG111" s="219"/>
      <c r="ILH111" s="219"/>
      <c r="ILI111" s="219"/>
      <c r="ILJ111" s="219"/>
      <c r="ILK111" s="219"/>
      <c r="ILL111" s="219"/>
      <c r="ILM111" s="219"/>
      <c r="ILN111" s="219"/>
      <c r="ILO111" s="219"/>
      <c r="ILP111" s="219"/>
      <c r="ILQ111" s="219"/>
      <c r="ILR111" s="219"/>
      <c r="ILS111" s="219"/>
      <c r="ILT111" s="219"/>
      <c r="ILU111" s="219"/>
      <c r="ILV111" s="219"/>
      <c r="ILW111" s="219"/>
      <c r="ILX111" s="219"/>
      <c r="ILY111" s="219"/>
      <c r="ILZ111" s="219"/>
      <c r="IMA111" s="219"/>
      <c r="IMB111" s="219"/>
      <c r="IMC111" s="219"/>
      <c r="IMD111" s="219"/>
      <c r="IME111" s="219"/>
      <c r="IMF111" s="219"/>
      <c r="IMG111" s="219"/>
      <c r="IMH111" s="219"/>
      <c r="IMI111" s="219"/>
      <c r="IMJ111" s="219"/>
      <c r="IMK111" s="219"/>
      <c r="IML111" s="219"/>
      <c r="IMM111" s="219"/>
      <c r="IMN111" s="219"/>
      <c r="IMO111" s="219"/>
      <c r="IMP111" s="219"/>
      <c r="IMQ111" s="219"/>
      <c r="IMR111" s="219"/>
      <c r="IMS111" s="219"/>
      <c r="IMT111" s="219"/>
      <c r="IMU111" s="219"/>
      <c r="IMV111" s="219"/>
      <c r="IMW111" s="219"/>
      <c r="IMX111" s="219"/>
      <c r="IMY111" s="219"/>
      <c r="IMZ111" s="219"/>
      <c r="INA111" s="219"/>
      <c r="INB111" s="219"/>
      <c r="INC111" s="219"/>
      <c r="IND111" s="219"/>
      <c r="INE111" s="219"/>
      <c r="INF111" s="219"/>
      <c r="ING111" s="219"/>
      <c r="INH111" s="219"/>
      <c r="INI111" s="219"/>
      <c r="INJ111" s="219"/>
      <c r="INK111" s="219"/>
      <c r="INL111" s="219"/>
      <c r="INM111" s="219"/>
      <c r="INN111" s="219"/>
      <c r="INO111" s="219"/>
      <c r="INP111" s="219"/>
      <c r="INQ111" s="219"/>
      <c r="INR111" s="219"/>
      <c r="INS111" s="219"/>
      <c r="INT111" s="219"/>
      <c r="INU111" s="219"/>
      <c r="INV111" s="219"/>
      <c r="INW111" s="219"/>
      <c r="INX111" s="219"/>
      <c r="INY111" s="219"/>
      <c r="INZ111" s="219"/>
      <c r="IOA111" s="219"/>
      <c r="IOB111" s="219"/>
      <c r="IOC111" s="219"/>
      <c r="IOD111" s="219"/>
      <c r="IOE111" s="219"/>
      <c r="IOF111" s="219"/>
      <c r="IOG111" s="219"/>
      <c r="IOH111" s="219"/>
      <c r="IOI111" s="219"/>
      <c r="IOJ111" s="219"/>
      <c r="IOK111" s="219"/>
      <c r="IOL111" s="219"/>
      <c r="IOM111" s="219"/>
      <c r="ION111" s="219"/>
      <c r="IOO111" s="219"/>
      <c r="IOP111" s="219"/>
      <c r="IOQ111" s="219"/>
      <c r="IOR111" s="219"/>
      <c r="IOS111" s="219"/>
      <c r="IOT111" s="219"/>
      <c r="IOU111" s="219"/>
      <c r="IOV111" s="219"/>
      <c r="IOW111" s="219"/>
      <c r="IOX111" s="219"/>
      <c r="IOY111" s="219"/>
      <c r="IOZ111" s="219"/>
      <c r="IPA111" s="219"/>
      <c r="IPB111" s="219"/>
      <c r="IPC111" s="219"/>
      <c r="IPD111" s="219"/>
      <c r="IPE111" s="219"/>
      <c r="IPF111" s="219"/>
      <c r="IPG111" s="219"/>
      <c r="IPH111" s="219"/>
      <c r="IPI111" s="219"/>
      <c r="IPJ111" s="219"/>
      <c r="IPK111" s="219"/>
      <c r="IPL111" s="219"/>
      <c r="IPM111" s="219"/>
      <c r="IPN111" s="219"/>
      <c r="IPO111" s="219"/>
      <c r="IPP111" s="219"/>
      <c r="IPQ111" s="219"/>
      <c r="IPR111" s="219"/>
      <c r="IPS111" s="219"/>
      <c r="IPT111" s="219"/>
      <c r="IPU111" s="219"/>
      <c r="IPV111" s="219"/>
      <c r="IPW111" s="219"/>
      <c r="IPX111" s="219"/>
      <c r="IPY111" s="219"/>
      <c r="IPZ111" s="219"/>
      <c r="IQA111" s="219"/>
      <c r="IQB111" s="219"/>
      <c r="IQC111" s="219"/>
      <c r="IQD111" s="219"/>
      <c r="IQE111" s="219"/>
      <c r="IQF111" s="219"/>
      <c r="IQG111" s="219"/>
      <c r="IQH111" s="219"/>
      <c r="IQI111" s="219"/>
      <c r="IQJ111" s="219"/>
      <c r="IQK111" s="219"/>
      <c r="IQL111" s="219"/>
      <c r="IQM111" s="219"/>
      <c r="IQN111" s="219"/>
      <c r="IQO111" s="219"/>
      <c r="IQP111" s="219"/>
      <c r="IQQ111" s="219"/>
      <c r="IQR111" s="219"/>
      <c r="IQS111" s="219"/>
      <c r="IQT111" s="219"/>
      <c r="IQU111" s="219"/>
      <c r="IQV111" s="219"/>
      <c r="IQW111" s="219"/>
      <c r="IQX111" s="219"/>
      <c r="IQY111" s="219"/>
      <c r="IQZ111" s="219"/>
      <c r="IRA111" s="219"/>
      <c r="IRB111" s="219"/>
      <c r="IRC111" s="219"/>
      <c r="IRD111" s="219"/>
      <c r="IRE111" s="219"/>
      <c r="IRF111" s="219"/>
      <c r="IRG111" s="219"/>
      <c r="IRH111" s="219"/>
      <c r="IRI111" s="219"/>
      <c r="IRJ111" s="219"/>
      <c r="IRK111" s="219"/>
      <c r="IRL111" s="219"/>
      <c r="IRM111" s="219"/>
      <c r="IRN111" s="219"/>
      <c r="IRO111" s="219"/>
      <c r="IRP111" s="219"/>
      <c r="IRQ111" s="219"/>
      <c r="IRR111" s="219"/>
      <c r="IRS111" s="219"/>
      <c r="IRT111" s="219"/>
      <c r="IRU111" s="219"/>
      <c r="IRV111" s="219"/>
      <c r="IRW111" s="219"/>
      <c r="IRX111" s="219"/>
      <c r="IRY111" s="219"/>
      <c r="IRZ111" s="219"/>
      <c r="ISA111" s="219"/>
      <c r="ISB111" s="219"/>
      <c r="ISC111" s="219"/>
      <c r="ISD111" s="219"/>
      <c r="ISE111" s="219"/>
      <c r="ISF111" s="219"/>
      <c r="ISG111" s="219"/>
      <c r="ISH111" s="219"/>
      <c r="ISI111" s="219"/>
      <c r="ISJ111" s="219"/>
      <c r="ISK111" s="219"/>
      <c r="ISL111" s="219"/>
      <c r="ISM111" s="219"/>
      <c r="ISN111" s="219"/>
      <c r="ISO111" s="219"/>
      <c r="ISP111" s="219"/>
      <c r="ISQ111" s="219"/>
      <c r="ISR111" s="219"/>
      <c r="ISS111" s="219"/>
      <c r="IST111" s="219"/>
      <c r="ISU111" s="219"/>
      <c r="ISV111" s="219"/>
      <c r="ISW111" s="219"/>
      <c r="ISX111" s="219"/>
      <c r="ISY111" s="219"/>
      <c r="ISZ111" s="219"/>
      <c r="ITA111" s="219"/>
      <c r="ITB111" s="219"/>
      <c r="ITC111" s="219"/>
      <c r="ITD111" s="219"/>
      <c r="ITE111" s="219"/>
      <c r="ITF111" s="219"/>
      <c r="ITG111" s="219"/>
      <c r="ITH111" s="219"/>
      <c r="ITI111" s="219"/>
      <c r="ITJ111" s="219"/>
      <c r="ITK111" s="219"/>
      <c r="ITL111" s="219"/>
      <c r="ITM111" s="219"/>
      <c r="ITN111" s="219"/>
      <c r="ITO111" s="219"/>
      <c r="ITP111" s="219"/>
      <c r="ITQ111" s="219"/>
      <c r="ITR111" s="219"/>
      <c r="ITS111" s="219"/>
      <c r="ITT111" s="219"/>
      <c r="ITU111" s="219"/>
      <c r="ITV111" s="219"/>
      <c r="ITW111" s="219"/>
      <c r="ITX111" s="219"/>
      <c r="ITY111" s="219"/>
      <c r="ITZ111" s="219"/>
      <c r="IUA111" s="219"/>
      <c r="IUB111" s="219"/>
      <c r="IUC111" s="219"/>
      <c r="IUD111" s="219"/>
      <c r="IUE111" s="219"/>
      <c r="IUF111" s="219"/>
      <c r="IUG111" s="219"/>
      <c r="IUH111" s="219"/>
      <c r="IUI111" s="219"/>
      <c r="IUJ111" s="219"/>
      <c r="IUK111" s="219"/>
      <c r="IUL111" s="219"/>
      <c r="IUM111" s="219"/>
      <c r="IUN111" s="219"/>
      <c r="IUO111" s="219"/>
      <c r="IUP111" s="219"/>
      <c r="IUQ111" s="219"/>
      <c r="IUR111" s="219"/>
      <c r="IUS111" s="219"/>
      <c r="IUT111" s="219"/>
      <c r="IUU111" s="219"/>
      <c r="IUV111" s="219"/>
      <c r="IUW111" s="219"/>
      <c r="IUX111" s="219"/>
      <c r="IUY111" s="219"/>
      <c r="IUZ111" s="219"/>
      <c r="IVA111" s="219"/>
      <c r="IVB111" s="219"/>
      <c r="IVC111" s="219"/>
      <c r="IVD111" s="219"/>
      <c r="IVE111" s="219"/>
      <c r="IVF111" s="219"/>
      <c r="IVG111" s="219"/>
      <c r="IVH111" s="219"/>
      <c r="IVI111" s="219"/>
      <c r="IVJ111" s="219"/>
      <c r="IVK111" s="219"/>
      <c r="IVL111" s="219"/>
      <c r="IVM111" s="219"/>
      <c r="IVN111" s="219"/>
      <c r="IVO111" s="219"/>
      <c r="IVP111" s="219"/>
      <c r="IVQ111" s="219"/>
      <c r="IVR111" s="219"/>
      <c r="IVS111" s="219"/>
      <c r="IVT111" s="219"/>
      <c r="IVU111" s="219"/>
      <c r="IVV111" s="219"/>
      <c r="IVW111" s="219"/>
      <c r="IVX111" s="219"/>
      <c r="IVY111" s="219"/>
      <c r="IVZ111" s="219"/>
      <c r="IWA111" s="219"/>
      <c r="IWB111" s="219"/>
      <c r="IWC111" s="219"/>
      <c r="IWD111" s="219"/>
      <c r="IWE111" s="219"/>
      <c r="IWF111" s="219"/>
      <c r="IWG111" s="219"/>
      <c r="IWH111" s="219"/>
      <c r="IWI111" s="219"/>
      <c r="IWJ111" s="219"/>
      <c r="IWK111" s="219"/>
      <c r="IWL111" s="219"/>
      <c r="IWM111" s="219"/>
      <c r="IWN111" s="219"/>
      <c r="IWO111" s="219"/>
      <c r="IWP111" s="219"/>
      <c r="IWQ111" s="219"/>
      <c r="IWR111" s="219"/>
      <c r="IWS111" s="219"/>
      <c r="IWT111" s="219"/>
      <c r="IWU111" s="219"/>
      <c r="IWV111" s="219"/>
      <c r="IWW111" s="219"/>
      <c r="IWX111" s="219"/>
      <c r="IWY111" s="219"/>
      <c r="IWZ111" s="219"/>
      <c r="IXA111" s="219"/>
      <c r="IXB111" s="219"/>
      <c r="IXC111" s="219"/>
      <c r="IXD111" s="219"/>
      <c r="IXE111" s="219"/>
      <c r="IXF111" s="219"/>
      <c r="IXG111" s="219"/>
      <c r="IXH111" s="219"/>
      <c r="IXI111" s="219"/>
      <c r="IXJ111" s="219"/>
      <c r="IXK111" s="219"/>
      <c r="IXL111" s="219"/>
      <c r="IXM111" s="219"/>
      <c r="IXN111" s="219"/>
      <c r="IXO111" s="219"/>
      <c r="IXP111" s="219"/>
      <c r="IXQ111" s="219"/>
      <c r="IXR111" s="219"/>
      <c r="IXS111" s="219"/>
      <c r="IXT111" s="219"/>
      <c r="IXU111" s="219"/>
      <c r="IXV111" s="219"/>
      <c r="IXW111" s="219"/>
      <c r="IXX111" s="219"/>
      <c r="IXY111" s="219"/>
      <c r="IXZ111" s="219"/>
      <c r="IYA111" s="219"/>
      <c r="IYB111" s="219"/>
      <c r="IYC111" s="219"/>
      <c r="IYD111" s="219"/>
      <c r="IYE111" s="219"/>
      <c r="IYF111" s="219"/>
      <c r="IYG111" s="219"/>
      <c r="IYH111" s="219"/>
      <c r="IYI111" s="219"/>
      <c r="IYJ111" s="219"/>
      <c r="IYK111" s="219"/>
      <c r="IYL111" s="219"/>
      <c r="IYM111" s="219"/>
      <c r="IYN111" s="219"/>
      <c r="IYO111" s="219"/>
      <c r="IYP111" s="219"/>
      <c r="IYQ111" s="219"/>
      <c r="IYR111" s="219"/>
      <c r="IYS111" s="219"/>
      <c r="IYT111" s="219"/>
      <c r="IYU111" s="219"/>
      <c r="IYV111" s="219"/>
      <c r="IYW111" s="219"/>
      <c r="IYX111" s="219"/>
      <c r="IYY111" s="219"/>
      <c r="IYZ111" s="219"/>
      <c r="IZA111" s="219"/>
      <c r="IZB111" s="219"/>
      <c r="IZC111" s="219"/>
      <c r="IZD111" s="219"/>
      <c r="IZE111" s="219"/>
      <c r="IZF111" s="219"/>
      <c r="IZG111" s="219"/>
      <c r="IZH111" s="219"/>
      <c r="IZI111" s="219"/>
      <c r="IZJ111" s="219"/>
      <c r="IZK111" s="219"/>
      <c r="IZL111" s="219"/>
      <c r="IZM111" s="219"/>
      <c r="IZN111" s="219"/>
      <c r="IZO111" s="219"/>
      <c r="IZP111" s="219"/>
      <c r="IZQ111" s="219"/>
      <c r="IZR111" s="219"/>
      <c r="IZS111" s="219"/>
      <c r="IZT111" s="219"/>
      <c r="IZU111" s="219"/>
      <c r="IZV111" s="219"/>
      <c r="IZW111" s="219"/>
      <c r="IZX111" s="219"/>
      <c r="IZY111" s="219"/>
      <c r="IZZ111" s="219"/>
      <c r="JAA111" s="219"/>
      <c r="JAB111" s="219"/>
      <c r="JAC111" s="219"/>
      <c r="JAD111" s="219"/>
      <c r="JAE111" s="219"/>
      <c r="JAF111" s="219"/>
      <c r="JAG111" s="219"/>
      <c r="JAH111" s="219"/>
      <c r="JAI111" s="219"/>
      <c r="JAJ111" s="219"/>
      <c r="JAK111" s="219"/>
      <c r="JAL111" s="219"/>
      <c r="JAM111" s="219"/>
      <c r="JAN111" s="219"/>
      <c r="JAO111" s="219"/>
      <c r="JAP111" s="219"/>
      <c r="JAQ111" s="219"/>
      <c r="JAR111" s="219"/>
      <c r="JAS111" s="219"/>
      <c r="JAT111" s="219"/>
      <c r="JAU111" s="219"/>
      <c r="JAV111" s="219"/>
      <c r="JAW111" s="219"/>
      <c r="JAX111" s="219"/>
      <c r="JAY111" s="219"/>
      <c r="JAZ111" s="219"/>
      <c r="JBA111" s="219"/>
      <c r="JBB111" s="219"/>
      <c r="JBC111" s="219"/>
      <c r="JBD111" s="219"/>
      <c r="JBE111" s="219"/>
      <c r="JBF111" s="219"/>
      <c r="JBG111" s="219"/>
      <c r="JBH111" s="219"/>
      <c r="JBI111" s="219"/>
      <c r="JBJ111" s="219"/>
      <c r="JBK111" s="219"/>
      <c r="JBL111" s="219"/>
      <c r="JBM111" s="219"/>
      <c r="JBN111" s="219"/>
      <c r="JBO111" s="219"/>
      <c r="JBP111" s="219"/>
      <c r="JBQ111" s="219"/>
      <c r="JBR111" s="219"/>
      <c r="JBS111" s="219"/>
      <c r="JBT111" s="219"/>
      <c r="JBU111" s="219"/>
      <c r="JBV111" s="219"/>
      <c r="JBW111" s="219"/>
      <c r="JBX111" s="219"/>
      <c r="JBY111" s="219"/>
      <c r="JBZ111" s="219"/>
      <c r="JCA111" s="219"/>
      <c r="JCB111" s="219"/>
      <c r="JCC111" s="219"/>
      <c r="JCD111" s="219"/>
      <c r="JCE111" s="219"/>
      <c r="JCF111" s="219"/>
      <c r="JCG111" s="219"/>
      <c r="JCH111" s="219"/>
      <c r="JCI111" s="219"/>
      <c r="JCJ111" s="219"/>
      <c r="JCK111" s="219"/>
      <c r="JCL111" s="219"/>
      <c r="JCM111" s="219"/>
      <c r="JCN111" s="219"/>
      <c r="JCO111" s="219"/>
      <c r="JCP111" s="219"/>
      <c r="JCQ111" s="219"/>
      <c r="JCR111" s="219"/>
      <c r="JCS111" s="219"/>
      <c r="JCT111" s="219"/>
      <c r="JCU111" s="219"/>
      <c r="JCV111" s="219"/>
      <c r="JCW111" s="219"/>
      <c r="JCX111" s="219"/>
      <c r="JCY111" s="219"/>
      <c r="JCZ111" s="219"/>
      <c r="JDA111" s="219"/>
      <c r="JDB111" s="219"/>
      <c r="JDC111" s="219"/>
      <c r="JDD111" s="219"/>
      <c r="JDE111" s="219"/>
      <c r="JDF111" s="219"/>
      <c r="JDG111" s="219"/>
      <c r="JDH111" s="219"/>
      <c r="JDI111" s="219"/>
      <c r="JDJ111" s="219"/>
      <c r="JDK111" s="219"/>
      <c r="JDL111" s="219"/>
      <c r="JDM111" s="219"/>
      <c r="JDN111" s="219"/>
      <c r="JDO111" s="219"/>
      <c r="JDP111" s="219"/>
      <c r="JDQ111" s="219"/>
      <c r="JDR111" s="219"/>
      <c r="JDS111" s="219"/>
      <c r="JDT111" s="219"/>
      <c r="JDU111" s="219"/>
      <c r="JDV111" s="219"/>
      <c r="JDW111" s="219"/>
      <c r="JDX111" s="219"/>
      <c r="JDY111" s="219"/>
      <c r="JDZ111" s="219"/>
      <c r="JEA111" s="219"/>
      <c r="JEB111" s="219"/>
      <c r="JEC111" s="219"/>
      <c r="JED111" s="219"/>
      <c r="JEE111" s="219"/>
      <c r="JEF111" s="219"/>
      <c r="JEG111" s="219"/>
      <c r="JEH111" s="219"/>
      <c r="JEI111" s="219"/>
      <c r="JEJ111" s="219"/>
      <c r="JEK111" s="219"/>
      <c r="JEL111" s="219"/>
      <c r="JEM111" s="219"/>
      <c r="JEN111" s="219"/>
      <c r="JEO111" s="219"/>
      <c r="JEP111" s="219"/>
      <c r="JEQ111" s="219"/>
      <c r="JER111" s="219"/>
      <c r="JES111" s="219"/>
      <c r="JET111" s="219"/>
      <c r="JEU111" s="219"/>
      <c r="JEV111" s="219"/>
      <c r="JEW111" s="219"/>
      <c r="JEX111" s="219"/>
      <c r="JEY111" s="219"/>
      <c r="JEZ111" s="219"/>
      <c r="JFA111" s="219"/>
      <c r="JFB111" s="219"/>
      <c r="JFC111" s="219"/>
      <c r="JFD111" s="219"/>
      <c r="JFE111" s="219"/>
      <c r="JFF111" s="219"/>
      <c r="JFG111" s="219"/>
      <c r="JFH111" s="219"/>
      <c r="JFI111" s="219"/>
      <c r="JFJ111" s="219"/>
      <c r="JFK111" s="219"/>
      <c r="JFL111" s="219"/>
      <c r="JFM111" s="219"/>
      <c r="JFN111" s="219"/>
      <c r="JFO111" s="219"/>
      <c r="JFP111" s="219"/>
      <c r="JFQ111" s="219"/>
      <c r="JFR111" s="219"/>
      <c r="JFS111" s="219"/>
      <c r="JFT111" s="219"/>
      <c r="JFU111" s="219"/>
      <c r="JFV111" s="219"/>
      <c r="JFW111" s="219"/>
      <c r="JFX111" s="219"/>
      <c r="JFY111" s="219"/>
      <c r="JFZ111" s="219"/>
      <c r="JGA111" s="219"/>
      <c r="JGB111" s="219"/>
      <c r="JGC111" s="219"/>
      <c r="JGD111" s="219"/>
      <c r="JGE111" s="219"/>
      <c r="JGF111" s="219"/>
      <c r="JGG111" s="219"/>
      <c r="JGH111" s="219"/>
      <c r="JGI111" s="219"/>
      <c r="JGJ111" s="219"/>
      <c r="JGK111" s="219"/>
      <c r="JGL111" s="219"/>
      <c r="JGM111" s="219"/>
      <c r="JGN111" s="219"/>
      <c r="JGO111" s="219"/>
      <c r="JGP111" s="219"/>
      <c r="JGQ111" s="219"/>
      <c r="JGR111" s="219"/>
      <c r="JGS111" s="219"/>
      <c r="JGT111" s="219"/>
      <c r="JGU111" s="219"/>
      <c r="JGV111" s="219"/>
      <c r="JGW111" s="219"/>
      <c r="JGX111" s="219"/>
      <c r="JGY111" s="219"/>
      <c r="JGZ111" s="219"/>
      <c r="JHA111" s="219"/>
      <c r="JHB111" s="219"/>
      <c r="JHC111" s="219"/>
      <c r="JHD111" s="219"/>
      <c r="JHE111" s="219"/>
      <c r="JHF111" s="219"/>
      <c r="JHG111" s="219"/>
      <c r="JHH111" s="219"/>
      <c r="JHI111" s="219"/>
      <c r="JHJ111" s="219"/>
      <c r="JHK111" s="219"/>
      <c r="JHL111" s="219"/>
      <c r="JHM111" s="219"/>
      <c r="JHN111" s="219"/>
      <c r="JHO111" s="219"/>
      <c r="JHP111" s="219"/>
      <c r="JHQ111" s="219"/>
      <c r="JHR111" s="219"/>
      <c r="JHS111" s="219"/>
      <c r="JHT111" s="219"/>
      <c r="JHU111" s="219"/>
      <c r="JHV111" s="219"/>
      <c r="JHW111" s="219"/>
      <c r="JHX111" s="219"/>
      <c r="JHY111" s="219"/>
      <c r="JHZ111" s="219"/>
      <c r="JIA111" s="219"/>
      <c r="JIB111" s="219"/>
      <c r="JIC111" s="219"/>
      <c r="JID111" s="219"/>
      <c r="JIE111" s="219"/>
      <c r="JIF111" s="219"/>
      <c r="JIG111" s="219"/>
      <c r="JIH111" s="219"/>
      <c r="JII111" s="219"/>
      <c r="JIJ111" s="219"/>
      <c r="JIK111" s="219"/>
      <c r="JIL111" s="219"/>
      <c r="JIM111" s="219"/>
      <c r="JIN111" s="219"/>
      <c r="JIO111" s="219"/>
      <c r="JIP111" s="219"/>
      <c r="JIQ111" s="219"/>
      <c r="JIR111" s="219"/>
      <c r="JIS111" s="219"/>
      <c r="JIT111" s="219"/>
      <c r="JIU111" s="219"/>
      <c r="JIV111" s="219"/>
      <c r="JIW111" s="219"/>
      <c r="JIX111" s="219"/>
      <c r="JIY111" s="219"/>
      <c r="JIZ111" s="219"/>
      <c r="JJA111" s="219"/>
      <c r="JJB111" s="219"/>
      <c r="JJC111" s="219"/>
      <c r="JJD111" s="219"/>
      <c r="JJE111" s="219"/>
      <c r="JJF111" s="219"/>
      <c r="JJG111" s="219"/>
      <c r="JJH111" s="219"/>
      <c r="JJI111" s="219"/>
      <c r="JJJ111" s="219"/>
      <c r="JJK111" s="219"/>
      <c r="JJL111" s="219"/>
      <c r="JJM111" s="219"/>
      <c r="JJN111" s="219"/>
      <c r="JJO111" s="219"/>
      <c r="JJP111" s="219"/>
      <c r="JJQ111" s="219"/>
      <c r="JJR111" s="219"/>
      <c r="JJS111" s="219"/>
      <c r="JJT111" s="219"/>
      <c r="JJU111" s="219"/>
      <c r="JJV111" s="219"/>
      <c r="JJW111" s="219"/>
      <c r="JJX111" s="219"/>
      <c r="JJY111" s="219"/>
      <c r="JJZ111" s="219"/>
      <c r="JKA111" s="219"/>
      <c r="JKB111" s="219"/>
      <c r="JKC111" s="219"/>
      <c r="JKD111" s="219"/>
      <c r="JKE111" s="219"/>
      <c r="JKF111" s="219"/>
      <c r="JKG111" s="219"/>
      <c r="JKH111" s="219"/>
      <c r="JKI111" s="219"/>
      <c r="JKJ111" s="219"/>
      <c r="JKK111" s="219"/>
      <c r="JKL111" s="219"/>
      <c r="JKM111" s="219"/>
      <c r="JKN111" s="219"/>
      <c r="JKO111" s="219"/>
      <c r="JKP111" s="219"/>
      <c r="JKQ111" s="219"/>
      <c r="JKR111" s="219"/>
      <c r="JKS111" s="219"/>
      <c r="JKT111" s="219"/>
      <c r="JKU111" s="219"/>
      <c r="JKV111" s="219"/>
      <c r="JKW111" s="219"/>
      <c r="JKX111" s="219"/>
      <c r="JKY111" s="219"/>
      <c r="JKZ111" s="219"/>
      <c r="JLA111" s="219"/>
      <c r="JLB111" s="219"/>
      <c r="JLC111" s="219"/>
      <c r="JLD111" s="219"/>
      <c r="JLE111" s="219"/>
      <c r="JLF111" s="219"/>
      <c r="JLG111" s="219"/>
      <c r="JLH111" s="219"/>
      <c r="JLI111" s="219"/>
      <c r="JLJ111" s="219"/>
      <c r="JLK111" s="219"/>
      <c r="JLL111" s="219"/>
      <c r="JLM111" s="219"/>
      <c r="JLN111" s="219"/>
      <c r="JLO111" s="219"/>
      <c r="JLP111" s="219"/>
      <c r="JLQ111" s="219"/>
      <c r="JLR111" s="219"/>
      <c r="JLS111" s="219"/>
      <c r="JLT111" s="219"/>
      <c r="JLU111" s="219"/>
      <c r="JLV111" s="219"/>
      <c r="JLW111" s="219"/>
      <c r="JLX111" s="219"/>
      <c r="JLY111" s="219"/>
      <c r="JLZ111" s="219"/>
      <c r="JMA111" s="219"/>
      <c r="JMB111" s="219"/>
      <c r="JMC111" s="219"/>
      <c r="JMD111" s="219"/>
      <c r="JME111" s="219"/>
      <c r="JMF111" s="219"/>
      <c r="JMG111" s="219"/>
      <c r="JMH111" s="219"/>
      <c r="JMI111" s="219"/>
      <c r="JMJ111" s="219"/>
      <c r="JMK111" s="219"/>
      <c r="JML111" s="219"/>
      <c r="JMM111" s="219"/>
      <c r="JMN111" s="219"/>
      <c r="JMO111" s="219"/>
      <c r="JMP111" s="219"/>
      <c r="JMQ111" s="219"/>
      <c r="JMR111" s="219"/>
      <c r="JMS111" s="219"/>
      <c r="JMT111" s="219"/>
      <c r="JMU111" s="219"/>
      <c r="JMV111" s="219"/>
      <c r="JMW111" s="219"/>
      <c r="JMX111" s="219"/>
      <c r="JMY111" s="219"/>
      <c r="JMZ111" s="219"/>
      <c r="JNA111" s="219"/>
      <c r="JNB111" s="219"/>
      <c r="JNC111" s="219"/>
      <c r="JND111" s="219"/>
      <c r="JNE111" s="219"/>
      <c r="JNF111" s="219"/>
      <c r="JNG111" s="219"/>
      <c r="JNH111" s="219"/>
      <c r="JNI111" s="219"/>
      <c r="JNJ111" s="219"/>
      <c r="JNK111" s="219"/>
      <c r="JNL111" s="219"/>
      <c r="JNM111" s="219"/>
      <c r="JNN111" s="219"/>
      <c r="JNO111" s="219"/>
      <c r="JNP111" s="219"/>
      <c r="JNQ111" s="219"/>
      <c r="JNR111" s="219"/>
      <c r="JNS111" s="219"/>
      <c r="JNT111" s="219"/>
      <c r="JNU111" s="219"/>
      <c r="JNV111" s="219"/>
      <c r="JNW111" s="219"/>
      <c r="JNX111" s="219"/>
      <c r="JNY111" s="219"/>
      <c r="JNZ111" s="219"/>
      <c r="JOA111" s="219"/>
      <c r="JOB111" s="219"/>
      <c r="JOC111" s="219"/>
      <c r="JOD111" s="219"/>
      <c r="JOE111" s="219"/>
      <c r="JOF111" s="219"/>
      <c r="JOG111" s="219"/>
      <c r="JOH111" s="219"/>
      <c r="JOI111" s="219"/>
      <c r="JOJ111" s="219"/>
      <c r="JOK111" s="219"/>
      <c r="JOL111" s="219"/>
      <c r="JOM111" s="219"/>
      <c r="JON111" s="219"/>
      <c r="JOO111" s="219"/>
      <c r="JOP111" s="219"/>
      <c r="JOQ111" s="219"/>
      <c r="JOR111" s="219"/>
      <c r="JOS111" s="219"/>
      <c r="JOT111" s="219"/>
      <c r="JOU111" s="219"/>
      <c r="JOV111" s="219"/>
      <c r="JOW111" s="219"/>
      <c r="JOX111" s="219"/>
      <c r="JOY111" s="219"/>
      <c r="JOZ111" s="219"/>
      <c r="JPA111" s="219"/>
      <c r="JPB111" s="219"/>
      <c r="JPC111" s="219"/>
      <c r="JPD111" s="219"/>
      <c r="JPE111" s="219"/>
      <c r="JPF111" s="219"/>
      <c r="JPG111" s="219"/>
      <c r="JPH111" s="219"/>
      <c r="JPI111" s="219"/>
      <c r="JPJ111" s="219"/>
      <c r="JPK111" s="219"/>
      <c r="JPL111" s="219"/>
      <c r="JPM111" s="219"/>
      <c r="JPN111" s="219"/>
      <c r="JPO111" s="219"/>
      <c r="JPP111" s="219"/>
      <c r="JPQ111" s="219"/>
      <c r="JPR111" s="219"/>
      <c r="JPS111" s="219"/>
      <c r="JPT111" s="219"/>
      <c r="JPU111" s="219"/>
      <c r="JPV111" s="219"/>
      <c r="JPW111" s="219"/>
      <c r="JPX111" s="219"/>
      <c r="JPY111" s="219"/>
      <c r="JPZ111" s="219"/>
      <c r="JQA111" s="219"/>
      <c r="JQB111" s="219"/>
      <c r="JQC111" s="219"/>
      <c r="JQD111" s="219"/>
      <c r="JQE111" s="219"/>
      <c r="JQF111" s="219"/>
      <c r="JQG111" s="219"/>
      <c r="JQH111" s="219"/>
      <c r="JQI111" s="219"/>
      <c r="JQJ111" s="219"/>
      <c r="JQK111" s="219"/>
      <c r="JQL111" s="219"/>
      <c r="JQM111" s="219"/>
      <c r="JQN111" s="219"/>
      <c r="JQO111" s="219"/>
      <c r="JQP111" s="219"/>
      <c r="JQQ111" s="219"/>
      <c r="JQR111" s="219"/>
      <c r="JQS111" s="219"/>
      <c r="JQT111" s="219"/>
      <c r="JQU111" s="219"/>
      <c r="JQV111" s="219"/>
      <c r="JQW111" s="219"/>
      <c r="JQX111" s="219"/>
      <c r="JQY111" s="219"/>
      <c r="JQZ111" s="219"/>
      <c r="JRA111" s="219"/>
      <c r="JRB111" s="219"/>
      <c r="JRC111" s="219"/>
      <c r="JRD111" s="219"/>
      <c r="JRE111" s="219"/>
      <c r="JRF111" s="219"/>
      <c r="JRG111" s="219"/>
      <c r="JRH111" s="219"/>
      <c r="JRI111" s="219"/>
      <c r="JRJ111" s="219"/>
      <c r="JRK111" s="219"/>
      <c r="JRL111" s="219"/>
      <c r="JRM111" s="219"/>
      <c r="JRN111" s="219"/>
      <c r="JRO111" s="219"/>
      <c r="JRP111" s="219"/>
      <c r="JRQ111" s="219"/>
      <c r="JRR111" s="219"/>
      <c r="JRS111" s="219"/>
      <c r="JRT111" s="219"/>
      <c r="JRU111" s="219"/>
      <c r="JRV111" s="219"/>
      <c r="JRW111" s="219"/>
      <c r="JRX111" s="219"/>
      <c r="JRY111" s="219"/>
      <c r="JRZ111" s="219"/>
      <c r="JSA111" s="219"/>
      <c r="JSB111" s="219"/>
      <c r="JSC111" s="219"/>
      <c r="JSD111" s="219"/>
      <c r="JSE111" s="219"/>
      <c r="JSF111" s="219"/>
      <c r="JSG111" s="219"/>
      <c r="JSH111" s="219"/>
      <c r="JSI111" s="219"/>
      <c r="JSJ111" s="219"/>
      <c r="JSK111" s="219"/>
      <c r="JSL111" s="219"/>
      <c r="JSM111" s="219"/>
      <c r="JSN111" s="219"/>
      <c r="JSO111" s="219"/>
      <c r="JSP111" s="219"/>
      <c r="JSQ111" s="219"/>
      <c r="JSR111" s="219"/>
      <c r="JSS111" s="219"/>
      <c r="JST111" s="219"/>
      <c r="JSU111" s="219"/>
      <c r="JSV111" s="219"/>
      <c r="JSW111" s="219"/>
      <c r="JSX111" s="219"/>
      <c r="JSY111" s="219"/>
      <c r="JSZ111" s="219"/>
      <c r="JTA111" s="219"/>
      <c r="JTB111" s="219"/>
      <c r="JTC111" s="219"/>
      <c r="JTD111" s="219"/>
      <c r="JTE111" s="219"/>
      <c r="JTF111" s="219"/>
      <c r="JTG111" s="219"/>
      <c r="JTH111" s="219"/>
      <c r="JTI111" s="219"/>
      <c r="JTJ111" s="219"/>
      <c r="JTK111" s="219"/>
      <c r="JTL111" s="219"/>
      <c r="JTM111" s="219"/>
      <c r="JTN111" s="219"/>
      <c r="JTO111" s="219"/>
      <c r="JTP111" s="219"/>
      <c r="JTQ111" s="219"/>
      <c r="JTR111" s="219"/>
      <c r="JTS111" s="219"/>
      <c r="JTT111" s="219"/>
      <c r="JTU111" s="219"/>
      <c r="JTV111" s="219"/>
      <c r="JTW111" s="219"/>
      <c r="JTX111" s="219"/>
      <c r="JTY111" s="219"/>
      <c r="JTZ111" s="219"/>
      <c r="JUA111" s="219"/>
      <c r="JUB111" s="219"/>
      <c r="JUC111" s="219"/>
      <c r="JUD111" s="219"/>
      <c r="JUE111" s="219"/>
      <c r="JUF111" s="219"/>
      <c r="JUG111" s="219"/>
      <c r="JUH111" s="219"/>
      <c r="JUI111" s="219"/>
      <c r="JUJ111" s="219"/>
      <c r="JUK111" s="219"/>
      <c r="JUL111" s="219"/>
      <c r="JUM111" s="219"/>
      <c r="JUN111" s="219"/>
      <c r="JUO111" s="219"/>
      <c r="JUP111" s="219"/>
      <c r="JUQ111" s="219"/>
      <c r="JUR111" s="219"/>
      <c r="JUS111" s="219"/>
      <c r="JUT111" s="219"/>
      <c r="JUU111" s="219"/>
      <c r="JUV111" s="219"/>
      <c r="JUW111" s="219"/>
      <c r="JUX111" s="219"/>
      <c r="JUY111" s="219"/>
      <c r="JUZ111" s="219"/>
      <c r="JVA111" s="219"/>
      <c r="JVB111" s="219"/>
      <c r="JVC111" s="219"/>
      <c r="JVD111" s="219"/>
      <c r="JVE111" s="219"/>
      <c r="JVF111" s="219"/>
      <c r="JVG111" s="219"/>
      <c r="JVH111" s="219"/>
      <c r="JVI111" s="219"/>
      <c r="JVJ111" s="219"/>
      <c r="JVK111" s="219"/>
      <c r="JVL111" s="219"/>
      <c r="JVM111" s="219"/>
      <c r="JVN111" s="219"/>
      <c r="JVO111" s="219"/>
      <c r="JVP111" s="219"/>
      <c r="JVQ111" s="219"/>
      <c r="JVR111" s="219"/>
      <c r="JVS111" s="219"/>
      <c r="JVT111" s="219"/>
      <c r="JVU111" s="219"/>
      <c r="JVV111" s="219"/>
      <c r="JVW111" s="219"/>
      <c r="JVX111" s="219"/>
      <c r="JVY111" s="219"/>
      <c r="JVZ111" s="219"/>
      <c r="JWA111" s="219"/>
      <c r="JWB111" s="219"/>
      <c r="JWC111" s="219"/>
      <c r="JWD111" s="219"/>
      <c r="JWE111" s="219"/>
      <c r="JWF111" s="219"/>
      <c r="JWG111" s="219"/>
      <c r="JWH111" s="219"/>
      <c r="JWI111" s="219"/>
      <c r="JWJ111" s="219"/>
      <c r="JWK111" s="219"/>
      <c r="JWL111" s="219"/>
      <c r="JWM111" s="219"/>
      <c r="JWN111" s="219"/>
      <c r="JWO111" s="219"/>
      <c r="JWP111" s="219"/>
      <c r="JWQ111" s="219"/>
      <c r="JWR111" s="219"/>
      <c r="JWS111" s="219"/>
      <c r="JWT111" s="219"/>
      <c r="JWU111" s="219"/>
      <c r="JWV111" s="219"/>
      <c r="JWW111" s="219"/>
      <c r="JWX111" s="219"/>
      <c r="JWY111" s="219"/>
      <c r="JWZ111" s="219"/>
      <c r="JXA111" s="219"/>
      <c r="JXB111" s="219"/>
      <c r="JXC111" s="219"/>
      <c r="JXD111" s="219"/>
      <c r="JXE111" s="219"/>
      <c r="JXF111" s="219"/>
      <c r="JXG111" s="219"/>
      <c r="JXH111" s="219"/>
      <c r="JXI111" s="219"/>
      <c r="JXJ111" s="219"/>
      <c r="JXK111" s="219"/>
      <c r="JXL111" s="219"/>
      <c r="JXM111" s="219"/>
      <c r="JXN111" s="219"/>
      <c r="JXO111" s="219"/>
      <c r="JXP111" s="219"/>
      <c r="JXQ111" s="219"/>
      <c r="JXR111" s="219"/>
      <c r="JXS111" s="219"/>
      <c r="JXT111" s="219"/>
      <c r="JXU111" s="219"/>
      <c r="JXV111" s="219"/>
      <c r="JXW111" s="219"/>
      <c r="JXX111" s="219"/>
      <c r="JXY111" s="219"/>
      <c r="JXZ111" s="219"/>
      <c r="JYA111" s="219"/>
      <c r="JYB111" s="219"/>
      <c r="JYC111" s="219"/>
      <c r="JYD111" s="219"/>
      <c r="JYE111" s="219"/>
      <c r="JYF111" s="219"/>
      <c r="JYG111" s="219"/>
      <c r="JYH111" s="219"/>
      <c r="JYI111" s="219"/>
      <c r="JYJ111" s="219"/>
      <c r="JYK111" s="219"/>
      <c r="JYL111" s="219"/>
      <c r="JYM111" s="219"/>
      <c r="JYN111" s="219"/>
      <c r="JYO111" s="219"/>
      <c r="JYP111" s="219"/>
      <c r="JYQ111" s="219"/>
      <c r="JYR111" s="219"/>
      <c r="JYS111" s="219"/>
      <c r="JYT111" s="219"/>
      <c r="JYU111" s="219"/>
      <c r="JYV111" s="219"/>
      <c r="JYW111" s="219"/>
      <c r="JYX111" s="219"/>
      <c r="JYY111" s="219"/>
      <c r="JYZ111" s="219"/>
      <c r="JZA111" s="219"/>
      <c r="JZB111" s="219"/>
      <c r="JZC111" s="219"/>
      <c r="JZD111" s="219"/>
      <c r="JZE111" s="219"/>
      <c r="JZF111" s="219"/>
      <c r="JZG111" s="219"/>
      <c r="JZH111" s="219"/>
      <c r="JZI111" s="219"/>
      <c r="JZJ111" s="219"/>
      <c r="JZK111" s="219"/>
      <c r="JZL111" s="219"/>
      <c r="JZM111" s="219"/>
      <c r="JZN111" s="219"/>
      <c r="JZO111" s="219"/>
      <c r="JZP111" s="219"/>
      <c r="JZQ111" s="219"/>
      <c r="JZR111" s="219"/>
      <c r="JZS111" s="219"/>
      <c r="JZT111" s="219"/>
      <c r="JZU111" s="219"/>
      <c r="JZV111" s="219"/>
      <c r="JZW111" s="219"/>
      <c r="JZX111" s="219"/>
      <c r="JZY111" s="219"/>
      <c r="JZZ111" s="219"/>
      <c r="KAA111" s="219"/>
      <c r="KAB111" s="219"/>
      <c r="KAC111" s="219"/>
      <c r="KAD111" s="219"/>
      <c r="KAE111" s="219"/>
      <c r="KAF111" s="219"/>
      <c r="KAG111" s="219"/>
      <c r="KAH111" s="219"/>
      <c r="KAI111" s="219"/>
      <c r="KAJ111" s="219"/>
      <c r="KAK111" s="219"/>
      <c r="KAL111" s="219"/>
      <c r="KAM111" s="219"/>
      <c r="KAN111" s="219"/>
      <c r="KAO111" s="219"/>
      <c r="KAP111" s="219"/>
      <c r="KAQ111" s="219"/>
      <c r="KAR111" s="219"/>
      <c r="KAS111" s="219"/>
      <c r="KAT111" s="219"/>
      <c r="KAU111" s="219"/>
      <c r="KAV111" s="219"/>
      <c r="KAW111" s="219"/>
      <c r="KAX111" s="219"/>
      <c r="KAY111" s="219"/>
      <c r="KAZ111" s="219"/>
      <c r="KBA111" s="219"/>
      <c r="KBB111" s="219"/>
      <c r="KBC111" s="219"/>
      <c r="KBD111" s="219"/>
      <c r="KBE111" s="219"/>
      <c r="KBF111" s="219"/>
      <c r="KBG111" s="219"/>
      <c r="KBH111" s="219"/>
      <c r="KBI111" s="219"/>
      <c r="KBJ111" s="219"/>
      <c r="KBK111" s="219"/>
      <c r="KBL111" s="219"/>
      <c r="KBM111" s="219"/>
      <c r="KBN111" s="219"/>
      <c r="KBO111" s="219"/>
      <c r="KBP111" s="219"/>
      <c r="KBQ111" s="219"/>
      <c r="KBR111" s="219"/>
      <c r="KBS111" s="219"/>
      <c r="KBT111" s="219"/>
      <c r="KBU111" s="219"/>
      <c r="KBV111" s="219"/>
      <c r="KBW111" s="219"/>
      <c r="KBX111" s="219"/>
      <c r="KBY111" s="219"/>
      <c r="KBZ111" s="219"/>
      <c r="KCA111" s="219"/>
      <c r="KCB111" s="219"/>
      <c r="KCC111" s="219"/>
      <c r="KCD111" s="219"/>
      <c r="KCE111" s="219"/>
      <c r="KCF111" s="219"/>
      <c r="KCG111" s="219"/>
      <c r="KCH111" s="219"/>
      <c r="KCI111" s="219"/>
      <c r="KCJ111" s="219"/>
      <c r="KCK111" s="219"/>
      <c r="KCL111" s="219"/>
      <c r="KCM111" s="219"/>
      <c r="KCN111" s="219"/>
      <c r="KCO111" s="219"/>
      <c r="KCP111" s="219"/>
      <c r="KCQ111" s="219"/>
      <c r="KCR111" s="219"/>
      <c r="KCS111" s="219"/>
      <c r="KCT111" s="219"/>
      <c r="KCU111" s="219"/>
      <c r="KCV111" s="219"/>
      <c r="KCW111" s="219"/>
      <c r="KCX111" s="219"/>
      <c r="KCY111" s="219"/>
      <c r="KCZ111" s="219"/>
      <c r="KDA111" s="219"/>
      <c r="KDB111" s="219"/>
      <c r="KDC111" s="219"/>
      <c r="KDD111" s="219"/>
      <c r="KDE111" s="219"/>
      <c r="KDF111" s="219"/>
      <c r="KDG111" s="219"/>
      <c r="KDH111" s="219"/>
      <c r="KDI111" s="219"/>
      <c r="KDJ111" s="219"/>
      <c r="KDK111" s="219"/>
      <c r="KDL111" s="219"/>
      <c r="KDM111" s="219"/>
      <c r="KDN111" s="219"/>
      <c r="KDO111" s="219"/>
      <c r="KDP111" s="219"/>
      <c r="KDQ111" s="219"/>
      <c r="KDR111" s="219"/>
      <c r="KDS111" s="219"/>
      <c r="KDT111" s="219"/>
      <c r="KDU111" s="219"/>
      <c r="KDV111" s="219"/>
      <c r="KDW111" s="219"/>
      <c r="KDX111" s="219"/>
      <c r="KDY111" s="219"/>
      <c r="KDZ111" s="219"/>
      <c r="KEA111" s="219"/>
      <c r="KEB111" s="219"/>
      <c r="KEC111" s="219"/>
      <c r="KED111" s="219"/>
      <c r="KEE111" s="219"/>
      <c r="KEF111" s="219"/>
      <c r="KEG111" s="219"/>
      <c r="KEH111" s="219"/>
      <c r="KEI111" s="219"/>
      <c r="KEJ111" s="219"/>
      <c r="KEK111" s="219"/>
      <c r="KEL111" s="219"/>
      <c r="KEM111" s="219"/>
      <c r="KEN111" s="219"/>
      <c r="KEO111" s="219"/>
      <c r="KEP111" s="219"/>
      <c r="KEQ111" s="219"/>
      <c r="KER111" s="219"/>
      <c r="KES111" s="219"/>
      <c r="KET111" s="219"/>
      <c r="KEU111" s="219"/>
      <c r="KEV111" s="219"/>
      <c r="KEW111" s="219"/>
      <c r="KEX111" s="219"/>
      <c r="KEY111" s="219"/>
      <c r="KEZ111" s="219"/>
      <c r="KFA111" s="219"/>
      <c r="KFB111" s="219"/>
      <c r="KFC111" s="219"/>
      <c r="KFD111" s="219"/>
      <c r="KFE111" s="219"/>
      <c r="KFF111" s="219"/>
      <c r="KFG111" s="219"/>
      <c r="KFH111" s="219"/>
      <c r="KFI111" s="219"/>
      <c r="KFJ111" s="219"/>
      <c r="KFK111" s="219"/>
      <c r="KFL111" s="219"/>
      <c r="KFM111" s="219"/>
      <c r="KFN111" s="219"/>
      <c r="KFO111" s="219"/>
      <c r="KFP111" s="219"/>
      <c r="KFQ111" s="219"/>
      <c r="KFR111" s="219"/>
      <c r="KFS111" s="219"/>
      <c r="KFT111" s="219"/>
      <c r="KFU111" s="219"/>
      <c r="KFV111" s="219"/>
      <c r="KFW111" s="219"/>
      <c r="KFX111" s="219"/>
      <c r="KFY111" s="219"/>
      <c r="KFZ111" s="219"/>
      <c r="KGA111" s="219"/>
      <c r="KGB111" s="219"/>
      <c r="KGC111" s="219"/>
      <c r="KGD111" s="219"/>
      <c r="KGE111" s="219"/>
      <c r="KGF111" s="219"/>
      <c r="KGG111" s="219"/>
      <c r="KGH111" s="219"/>
      <c r="KGI111" s="219"/>
      <c r="KGJ111" s="219"/>
      <c r="KGK111" s="219"/>
      <c r="KGL111" s="219"/>
      <c r="KGM111" s="219"/>
      <c r="KGN111" s="219"/>
      <c r="KGO111" s="219"/>
      <c r="KGP111" s="219"/>
      <c r="KGQ111" s="219"/>
      <c r="KGR111" s="219"/>
      <c r="KGS111" s="219"/>
      <c r="KGT111" s="219"/>
      <c r="KGU111" s="219"/>
      <c r="KGV111" s="219"/>
      <c r="KGW111" s="219"/>
      <c r="KGX111" s="219"/>
      <c r="KGY111" s="219"/>
      <c r="KGZ111" s="219"/>
      <c r="KHA111" s="219"/>
      <c r="KHB111" s="219"/>
      <c r="KHC111" s="219"/>
      <c r="KHD111" s="219"/>
      <c r="KHE111" s="219"/>
      <c r="KHF111" s="219"/>
      <c r="KHG111" s="219"/>
      <c r="KHH111" s="219"/>
      <c r="KHI111" s="219"/>
      <c r="KHJ111" s="219"/>
      <c r="KHK111" s="219"/>
      <c r="KHL111" s="219"/>
      <c r="KHM111" s="219"/>
      <c r="KHN111" s="219"/>
      <c r="KHO111" s="219"/>
      <c r="KHP111" s="219"/>
      <c r="KHQ111" s="219"/>
      <c r="KHR111" s="219"/>
      <c r="KHS111" s="219"/>
      <c r="KHT111" s="219"/>
      <c r="KHU111" s="219"/>
      <c r="KHV111" s="219"/>
      <c r="KHW111" s="219"/>
      <c r="KHX111" s="219"/>
      <c r="KHY111" s="219"/>
      <c r="KHZ111" s="219"/>
      <c r="KIA111" s="219"/>
      <c r="KIB111" s="219"/>
      <c r="KIC111" s="219"/>
      <c r="KID111" s="219"/>
      <c r="KIE111" s="219"/>
      <c r="KIF111" s="219"/>
      <c r="KIG111" s="219"/>
      <c r="KIH111" s="219"/>
      <c r="KII111" s="219"/>
      <c r="KIJ111" s="219"/>
      <c r="KIK111" s="219"/>
      <c r="KIL111" s="219"/>
      <c r="KIM111" s="219"/>
      <c r="KIN111" s="219"/>
      <c r="KIO111" s="219"/>
      <c r="KIP111" s="219"/>
      <c r="KIQ111" s="219"/>
      <c r="KIR111" s="219"/>
      <c r="KIS111" s="219"/>
      <c r="KIT111" s="219"/>
      <c r="KIU111" s="219"/>
      <c r="KIV111" s="219"/>
      <c r="KIW111" s="219"/>
      <c r="KIX111" s="219"/>
      <c r="KIY111" s="219"/>
      <c r="KIZ111" s="219"/>
      <c r="KJA111" s="219"/>
      <c r="KJB111" s="219"/>
      <c r="KJC111" s="219"/>
      <c r="KJD111" s="219"/>
      <c r="KJE111" s="219"/>
      <c r="KJF111" s="219"/>
      <c r="KJG111" s="219"/>
      <c r="KJH111" s="219"/>
      <c r="KJI111" s="219"/>
      <c r="KJJ111" s="219"/>
      <c r="KJK111" s="219"/>
      <c r="KJL111" s="219"/>
      <c r="KJM111" s="219"/>
      <c r="KJN111" s="219"/>
      <c r="KJO111" s="219"/>
      <c r="KJP111" s="219"/>
      <c r="KJQ111" s="219"/>
      <c r="KJR111" s="219"/>
      <c r="KJS111" s="219"/>
      <c r="KJT111" s="219"/>
      <c r="KJU111" s="219"/>
      <c r="KJV111" s="219"/>
      <c r="KJW111" s="219"/>
      <c r="KJX111" s="219"/>
      <c r="KJY111" s="219"/>
      <c r="KJZ111" s="219"/>
      <c r="KKA111" s="219"/>
      <c r="KKB111" s="219"/>
      <c r="KKC111" s="219"/>
      <c r="KKD111" s="219"/>
      <c r="KKE111" s="219"/>
      <c r="KKF111" s="219"/>
      <c r="KKG111" s="219"/>
      <c r="KKH111" s="219"/>
      <c r="KKI111" s="219"/>
      <c r="KKJ111" s="219"/>
      <c r="KKK111" s="219"/>
      <c r="KKL111" s="219"/>
      <c r="KKM111" s="219"/>
      <c r="KKN111" s="219"/>
      <c r="KKO111" s="219"/>
      <c r="KKP111" s="219"/>
      <c r="KKQ111" s="219"/>
      <c r="KKR111" s="219"/>
      <c r="KKS111" s="219"/>
      <c r="KKT111" s="219"/>
      <c r="KKU111" s="219"/>
      <c r="KKV111" s="219"/>
      <c r="KKW111" s="219"/>
      <c r="KKX111" s="219"/>
      <c r="KKY111" s="219"/>
      <c r="KKZ111" s="219"/>
      <c r="KLA111" s="219"/>
      <c r="KLB111" s="219"/>
      <c r="KLC111" s="219"/>
      <c r="KLD111" s="219"/>
      <c r="KLE111" s="219"/>
      <c r="KLF111" s="219"/>
      <c r="KLG111" s="219"/>
      <c r="KLH111" s="219"/>
      <c r="KLI111" s="219"/>
      <c r="KLJ111" s="219"/>
      <c r="KLK111" s="219"/>
      <c r="KLL111" s="219"/>
      <c r="KLM111" s="219"/>
      <c r="KLN111" s="219"/>
      <c r="KLO111" s="219"/>
      <c r="KLP111" s="219"/>
      <c r="KLQ111" s="219"/>
      <c r="KLR111" s="219"/>
      <c r="KLS111" s="219"/>
      <c r="KLT111" s="219"/>
      <c r="KLU111" s="219"/>
      <c r="KLV111" s="219"/>
      <c r="KLW111" s="219"/>
      <c r="KLX111" s="219"/>
      <c r="KLY111" s="219"/>
      <c r="KLZ111" s="219"/>
      <c r="KMA111" s="219"/>
      <c r="KMB111" s="219"/>
      <c r="KMC111" s="219"/>
      <c r="KMD111" s="219"/>
      <c r="KME111" s="219"/>
      <c r="KMF111" s="219"/>
      <c r="KMG111" s="219"/>
      <c r="KMH111" s="219"/>
      <c r="KMI111" s="219"/>
      <c r="KMJ111" s="219"/>
      <c r="KMK111" s="219"/>
      <c r="KML111" s="219"/>
      <c r="KMM111" s="219"/>
      <c r="KMN111" s="219"/>
      <c r="KMO111" s="219"/>
      <c r="KMP111" s="219"/>
      <c r="KMQ111" s="219"/>
      <c r="KMR111" s="219"/>
      <c r="KMS111" s="219"/>
      <c r="KMT111" s="219"/>
      <c r="KMU111" s="219"/>
      <c r="KMV111" s="219"/>
      <c r="KMW111" s="219"/>
      <c r="KMX111" s="219"/>
      <c r="KMY111" s="219"/>
      <c r="KMZ111" s="219"/>
      <c r="KNA111" s="219"/>
      <c r="KNB111" s="219"/>
      <c r="KNC111" s="219"/>
      <c r="KND111" s="219"/>
      <c r="KNE111" s="219"/>
      <c r="KNF111" s="219"/>
      <c r="KNG111" s="219"/>
      <c r="KNH111" s="219"/>
      <c r="KNI111" s="219"/>
      <c r="KNJ111" s="219"/>
      <c r="KNK111" s="219"/>
      <c r="KNL111" s="219"/>
      <c r="KNM111" s="219"/>
      <c r="KNN111" s="219"/>
      <c r="KNO111" s="219"/>
      <c r="KNP111" s="219"/>
      <c r="KNQ111" s="219"/>
      <c r="KNR111" s="219"/>
      <c r="KNS111" s="219"/>
      <c r="KNT111" s="219"/>
      <c r="KNU111" s="219"/>
      <c r="KNV111" s="219"/>
      <c r="KNW111" s="219"/>
      <c r="KNX111" s="219"/>
      <c r="KNY111" s="219"/>
      <c r="KNZ111" s="219"/>
      <c r="KOA111" s="219"/>
      <c r="KOB111" s="219"/>
      <c r="KOC111" s="219"/>
      <c r="KOD111" s="219"/>
      <c r="KOE111" s="219"/>
      <c r="KOF111" s="219"/>
      <c r="KOG111" s="219"/>
      <c r="KOH111" s="219"/>
      <c r="KOI111" s="219"/>
      <c r="KOJ111" s="219"/>
      <c r="KOK111" s="219"/>
      <c r="KOL111" s="219"/>
      <c r="KOM111" s="219"/>
      <c r="KON111" s="219"/>
      <c r="KOO111" s="219"/>
      <c r="KOP111" s="219"/>
      <c r="KOQ111" s="219"/>
      <c r="KOR111" s="219"/>
      <c r="KOS111" s="219"/>
      <c r="KOT111" s="219"/>
      <c r="KOU111" s="219"/>
      <c r="KOV111" s="219"/>
      <c r="KOW111" s="219"/>
      <c r="KOX111" s="219"/>
      <c r="KOY111" s="219"/>
      <c r="KOZ111" s="219"/>
      <c r="KPA111" s="219"/>
      <c r="KPB111" s="219"/>
      <c r="KPC111" s="219"/>
      <c r="KPD111" s="219"/>
      <c r="KPE111" s="219"/>
      <c r="KPF111" s="219"/>
      <c r="KPG111" s="219"/>
      <c r="KPH111" s="219"/>
      <c r="KPI111" s="219"/>
      <c r="KPJ111" s="219"/>
      <c r="KPK111" s="219"/>
      <c r="KPL111" s="219"/>
      <c r="KPM111" s="219"/>
      <c r="KPN111" s="219"/>
      <c r="KPO111" s="219"/>
      <c r="KPP111" s="219"/>
      <c r="KPQ111" s="219"/>
      <c r="KPR111" s="219"/>
      <c r="KPS111" s="219"/>
      <c r="KPT111" s="219"/>
      <c r="KPU111" s="219"/>
      <c r="KPV111" s="219"/>
      <c r="KPW111" s="219"/>
      <c r="KPX111" s="219"/>
      <c r="KPY111" s="219"/>
      <c r="KPZ111" s="219"/>
      <c r="KQA111" s="219"/>
      <c r="KQB111" s="219"/>
      <c r="KQC111" s="219"/>
      <c r="KQD111" s="219"/>
      <c r="KQE111" s="219"/>
      <c r="KQF111" s="219"/>
      <c r="KQG111" s="219"/>
      <c r="KQH111" s="219"/>
      <c r="KQI111" s="219"/>
      <c r="KQJ111" s="219"/>
      <c r="KQK111" s="219"/>
      <c r="KQL111" s="219"/>
      <c r="KQM111" s="219"/>
      <c r="KQN111" s="219"/>
      <c r="KQO111" s="219"/>
      <c r="KQP111" s="219"/>
      <c r="KQQ111" s="219"/>
      <c r="KQR111" s="219"/>
      <c r="KQS111" s="219"/>
      <c r="KQT111" s="219"/>
      <c r="KQU111" s="219"/>
      <c r="KQV111" s="219"/>
      <c r="KQW111" s="219"/>
      <c r="KQX111" s="219"/>
      <c r="KQY111" s="219"/>
      <c r="KQZ111" s="219"/>
      <c r="KRA111" s="219"/>
      <c r="KRB111" s="219"/>
      <c r="KRC111" s="219"/>
      <c r="KRD111" s="219"/>
      <c r="KRE111" s="219"/>
      <c r="KRF111" s="219"/>
      <c r="KRG111" s="219"/>
      <c r="KRH111" s="219"/>
      <c r="KRI111" s="219"/>
      <c r="KRJ111" s="219"/>
      <c r="KRK111" s="219"/>
      <c r="KRL111" s="219"/>
      <c r="KRM111" s="219"/>
      <c r="KRN111" s="219"/>
      <c r="KRO111" s="219"/>
      <c r="KRP111" s="219"/>
      <c r="KRQ111" s="219"/>
      <c r="KRR111" s="219"/>
      <c r="KRS111" s="219"/>
      <c r="KRT111" s="219"/>
      <c r="KRU111" s="219"/>
      <c r="KRV111" s="219"/>
      <c r="KRW111" s="219"/>
      <c r="KRX111" s="219"/>
      <c r="KRY111" s="219"/>
      <c r="KRZ111" s="219"/>
      <c r="KSA111" s="219"/>
      <c r="KSB111" s="219"/>
      <c r="KSC111" s="219"/>
      <c r="KSD111" s="219"/>
      <c r="KSE111" s="219"/>
      <c r="KSF111" s="219"/>
      <c r="KSG111" s="219"/>
      <c r="KSH111" s="219"/>
      <c r="KSI111" s="219"/>
      <c r="KSJ111" s="219"/>
      <c r="KSK111" s="219"/>
      <c r="KSL111" s="219"/>
      <c r="KSM111" s="219"/>
      <c r="KSN111" s="219"/>
      <c r="KSO111" s="219"/>
      <c r="KSP111" s="219"/>
      <c r="KSQ111" s="219"/>
      <c r="KSR111" s="219"/>
      <c r="KSS111" s="219"/>
      <c r="KST111" s="219"/>
      <c r="KSU111" s="219"/>
      <c r="KSV111" s="219"/>
      <c r="KSW111" s="219"/>
      <c r="KSX111" s="219"/>
      <c r="KSY111" s="219"/>
      <c r="KSZ111" s="219"/>
      <c r="KTA111" s="219"/>
      <c r="KTB111" s="219"/>
      <c r="KTC111" s="219"/>
      <c r="KTD111" s="219"/>
      <c r="KTE111" s="219"/>
      <c r="KTF111" s="219"/>
      <c r="KTG111" s="219"/>
      <c r="KTH111" s="219"/>
      <c r="KTI111" s="219"/>
      <c r="KTJ111" s="219"/>
      <c r="KTK111" s="219"/>
      <c r="KTL111" s="219"/>
      <c r="KTM111" s="219"/>
      <c r="KTN111" s="219"/>
      <c r="KTO111" s="219"/>
      <c r="KTP111" s="219"/>
      <c r="KTQ111" s="219"/>
      <c r="KTR111" s="219"/>
      <c r="KTS111" s="219"/>
      <c r="KTT111" s="219"/>
      <c r="KTU111" s="219"/>
      <c r="KTV111" s="219"/>
      <c r="KTW111" s="219"/>
      <c r="KTX111" s="219"/>
      <c r="KTY111" s="219"/>
      <c r="KTZ111" s="219"/>
      <c r="KUA111" s="219"/>
      <c r="KUB111" s="219"/>
      <c r="KUC111" s="219"/>
      <c r="KUD111" s="219"/>
      <c r="KUE111" s="219"/>
      <c r="KUF111" s="219"/>
      <c r="KUG111" s="219"/>
      <c r="KUH111" s="219"/>
      <c r="KUI111" s="219"/>
      <c r="KUJ111" s="219"/>
      <c r="KUK111" s="219"/>
      <c r="KUL111" s="219"/>
      <c r="KUM111" s="219"/>
      <c r="KUN111" s="219"/>
      <c r="KUO111" s="219"/>
      <c r="KUP111" s="219"/>
      <c r="KUQ111" s="219"/>
      <c r="KUR111" s="219"/>
      <c r="KUS111" s="219"/>
      <c r="KUT111" s="219"/>
      <c r="KUU111" s="219"/>
      <c r="KUV111" s="219"/>
      <c r="KUW111" s="219"/>
      <c r="KUX111" s="219"/>
      <c r="KUY111" s="219"/>
      <c r="KUZ111" s="219"/>
      <c r="KVA111" s="219"/>
      <c r="KVB111" s="219"/>
      <c r="KVC111" s="219"/>
      <c r="KVD111" s="219"/>
      <c r="KVE111" s="219"/>
      <c r="KVF111" s="219"/>
      <c r="KVG111" s="219"/>
      <c r="KVH111" s="219"/>
      <c r="KVI111" s="219"/>
      <c r="KVJ111" s="219"/>
      <c r="KVK111" s="219"/>
      <c r="KVL111" s="219"/>
      <c r="KVM111" s="219"/>
      <c r="KVN111" s="219"/>
      <c r="KVO111" s="219"/>
      <c r="KVP111" s="219"/>
      <c r="KVQ111" s="219"/>
      <c r="KVR111" s="219"/>
      <c r="KVS111" s="219"/>
      <c r="KVT111" s="219"/>
      <c r="KVU111" s="219"/>
      <c r="KVV111" s="219"/>
      <c r="KVW111" s="219"/>
      <c r="KVX111" s="219"/>
      <c r="KVY111" s="219"/>
      <c r="KVZ111" s="219"/>
      <c r="KWA111" s="219"/>
      <c r="KWB111" s="219"/>
      <c r="KWC111" s="219"/>
      <c r="KWD111" s="219"/>
      <c r="KWE111" s="219"/>
      <c r="KWF111" s="219"/>
      <c r="KWG111" s="219"/>
      <c r="KWH111" s="219"/>
      <c r="KWI111" s="219"/>
      <c r="KWJ111" s="219"/>
      <c r="KWK111" s="219"/>
      <c r="KWL111" s="219"/>
      <c r="KWM111" s="219"/>
      <c r="KWN111" s="219"/>
      <c r="KWO111" s="219"/>
      <c r="KWP111" s="219"/>
      <c r="KWQ111" s="219"/>
      <c r="KWR111" s="219"/>
      <c r="KWS111" s="219"/>
      <c r="KWT111" s="219"/>
      <c r="KWU111" s="219"/>
      <c r="KWV111" s="219"/>
      <c r="KWW111" s="219"/>
      <c r="KWX111" s="219"/>
      <c r="KWY111" s="219"/>
      <c r="KWZ111" s="219"/>
      <c r="KXA111" s="219"/>
      <c r="KXB111" s="219"/>
      <c r="KXC111" s="219"/>
      <c r="KXD111" s="219"/>
      <c r="KXE111" s="219"/>
      <c r="KXF111" s="219"/>
      <c r="KXG111" s="219"/>
      <c r="KXH111" s="219"/>
      <c r="KXI111" s="219"/>
      <c r="KXJ111" s="219"/>
      <c r="KXK111" s="219"/>
      <c r="KXL111" s="219"/>
      <c r="KXM111" s="219"/>
      <c r="KXN111" s="219"/>
      <c r="KXO111" s="219"/>
      <c r="KXP111" s="219"/>
      <c r="KXQ111" s="219"/>
      <c r="KXR111" s="219"/>
      <c r="KXS111" s="219"/>
      <c r="KXT111" s="219"/>
      <c r="KXU111" s="219"/>
      <c r="KXV111" s="219"/>
      <c r="KXW111" s="219"/>
      <c r="KXX111" s="219"/>
      <c r="KXY111" s="219"/>
      <c r="KXZ111" s="219"/>
      <c r="KYA111" s="219"/>
      <c r="KYB111" s="219"/>
      <c r="KYC111" s="219"/>
      <c r="KYD111" s="219"/>
      <c r="KYE111" s="219"/>
      <c r="KYF111" s="219"/>
      <c r="KYG111" s="219"/>
      <c r="KYH111" s="219"/>
      <c r="KYI111" s="219"/>
      <c r="KYJ111" s="219"/>
      <c r="KYK111" s="219"/>
      <c r="KYL111" s="219"/>
      <c r="KYM111" s="219"/>
      <c r="KYN111" s="219"/>
      <c r="KYO111" s="219"/>
      <c r="KYP111" s="219"/>
      <c r="KYQ111" s="219"/>
      <c r="KYR111" s="219"/>
      <c r="KYS111" s="219"/>
      <c r="KYT111" s="219"/>
      <c r="KYU111" s="219"/>
      <c r="KYV111" s="219"/>
      <c r="KYW111" s="219"/>
      <c r="KYX111" s="219"/>
      <c r="KYY111" s="219"/>
      <c r="KYZ111" s="219"/>
      <c r="KZA111" s="219"/>
      <c r="KZB111" s="219"/>
      <c r="KZC111" s="219"/>
      <c r="KZD111" s="219"/>
      <c r="KZE111" s="219"/>
      <c r="KZF111" s="219"/>
      <c r="KZG111" s="219"/>
      <c r="KZH111" s="219"/>
      <c r="KZI111" s="219"/>
      <c r="KZJ111" s="219"/>
      <c r="KZK111" s="219"/>
      <c r="KZL111" s="219"/>
      <c r="KZM111" s="219"/>
      <c r="KZN111" s="219"/>
      <c r="KZO111" s="219"/>
      <c r="KZP111" s="219"/>
      <c r="KZQ111" s="219"/>
      <c r="KZR111" s="219"/>
      <c r="KZS111" s="219"/>
      <c r="KZT111" s="219"/>
      <c r="KZU111" s="219"/>
      <c r="KZV111" s="219"/>
      <c r="KZW111" s="219"/>
      <c r="KZX111" s="219"/>
      <c r="KZY111" s="219"/>
      <c r="KZZ111" s="219"/>
      <c r="LAA111" s="219"/>
      <c r="LAB111" s="219"/>
      <c r="LAC111" s="219"/>
      <c r="LAD111" s="219"/>
      <c r="LAE111" s="219"/>
      <c r="LAF111" s="219"/>
      <c r="LAG111" s="219"/>
      <c r="LAH111" s="219"/>
      <c r="LAI111" s="219"/>
      <c r="LAJ111" s="219"/>
      <c r="LAK111" s="219"/>
      <c r="LAL111" s="219"/>
      <c r="LAM111" s="219"/>
      <c r="LAN111" s="219"/>
      <c r="LAO111" s="219"/>
      <c r="LAP111" s="219"/>
      <c r="LAQ111" s="219"/>
      <c r="LAR111" s="219"/>
      <c r="LAS111" s="219"/>
      <c r="LAT111" s="219"/>
      <c r="LAU111" s="219"/>
      <c r="LAV111" s="219"/>
      <c r="LAW111" s="219"/>
      <c r="LAX111" s="219"/>
      <c r="LAY111" s="219"/>
      <c r="LAZ111" s="219"/>
      <c r="LBA111" s="219"/>
      <c r="LBB111" s="219"/>
      <c r="LBC111" s="219"/>
      <c r="LBD111" s="219"/>
      <c r="LBE111" s="219"/>
      <c r="LBF111" s="219"/>
      <c r="LBG111" s="219"/>
      <c r="LBH111" s="219"/>
      <c r="LBI111" s="219"/>
      <c r="LBJ111" s="219"/>
      <c r="LBK111" s="219"/>
      <c r="LBL111" s="219"/>
      <c r="LBM111" s="219"/>
      <c r="LBN111" s="219"/>
      <c r="LBO111" s="219"/>
      <c r="LBP111" s="219"/>
      <c r="LBQ111" s="219"/>
      <c r="LBR111" s="219"/>
      <c r="LBS111" s="219"/>
      <c r="LBT111" s="219"/>
      <c r="LBU111" s="219"/>
      <c r="LBV111" s="219"/>
      <c r="LBW111" s="219"/>
      <c r="LBX111" s="219"/>
      <c r="LBY111" s="219"/>
      <c r="LBZ111" s="219"/>
      <c r="LCA111" s="219"/>
      <c r="LCB111" s="219"/>
      <c r="LCC111" s="219"/>
      <c r="LCD111" s="219"/>
      <c r="LCE111" s="219"/>
      <c r="LCF111" s="219"/>
      <c r="LCG111" s="219"/>
      <c r="LCH111" s="219"/>
      <c r="LCI111" s="219"/>
      <c r="LCJ111" s="219"/>
      <c r="LCK111" s="219"/>
      <c r="LCL111" s="219"/>
      <c r="LCM111" s="219"/>
      <c r="LCN111" s="219"/>
      <c r="LCO111" s="219"/>
      <c r="LCP111" s="219"/>
      <c r="LCQ111" s="219"/>
      <c r="LCR111" s="219"/>
      <c r="LCS111" s="219"/>
      <c r="LCT111" s="219"/>
      <c r="LCU111" s="219"/>
      <c r="LCV111" s="219"/>
      <c r="LCW111" s="219"/>
      <c r="LCX111" s="219"/>
      <c r="LCY111" s="219"/>
      <c r="LCZ111" s="219"/>
      <c r="LDA111" s="219"/>
      <c r="LDB111" s="219"/>
      <c r="LDC111" s="219"/>
      <c r="LDD111" s="219"/>
      <c r="LDE111" s="219"/>
      <c r="LDF111" s="219"/>
      <c r="LDG111" s="219"/>
      <c r="LDH111" s="219"/>
      <c r="LDI111" s="219"/>
      <c r="LDJ111" s="219"/>
      <c r="LDK111" s="219"/>
      <c r="LDL111" s="219"/>
      <c r="LDM111" s="219"/>
      <c r="LDN111" s="219"/>
      <c r="LDO111" s="219"/>
      <c r="LDP111" s="219"/>
      <c r="LDQ111" s="219"/>
      <c r="LDR111" s="219"/>
      <c r="LDS111" s="219"/>
      <c r="LDT111" s="219"/>
      <c r="LDU111" s="219"/>
      <c r="LDV111" s="219"/>
      <c r="LDW111" s="219"/>
      <c r="LDX111" s="219"/>
      <c r="LDY111" s="219"/>
      <c r="LDZ111" s="219"/>
      <c r="LEA111" s="219"/>
      <c r="LEB111" s="219"/>
      <c r="LEC111" s="219"/>
      <c r="LED111" s="219"/>
      <c r="LEE111" s="219"/>
      <c r="LEF111" s="219"/>
      <c r="LEG111" s="219"/>
      <c r="LEH111" s="219"/>
      <c r="LEI111" s="219"/>
      <c r="LEJ111" s="219"/>
      <c r="LEK111" s="219"/>
      <c r="LEL111" s="219"/>
      <c r="LEM111" s="219"/>
      <c r="LEN111" s="219"/>
      <c r="LEO111" s="219"/>
      <c r="LEP111" s="219"/>
      <c r="LEQ111" s="219"/>
      <c r="LER111" s="219"/>
      <c r="LES111" s="219"/>
      <c r="LET111" s="219"/>
      <c r="LEU111" s="219"/>
      <c r="LEV111" s="219"/>
      <c r="LEW111" s="219"/>
      <c r="LEX111" s="219"/>
      <c r="LEY111" s="219"/>
      <c r="LEZ111" s="219"/>
      <c r="LFA111" s="219"/>
      <c r="LFB111" s="219"/>
      <c r="LFC111" s="219"/>
      <c r="LFD111" s="219"/>
      <c r="LFE111" s="219"/>
      <c r="LFF111" s="219"/>
      <c r="LFG111" s="219"/>
      <c r="LFH111" s="219"/>
      <c r="LFI111" s="219"/>
      <c r="LFJ111" s="219"/>
      <c r="LFK111" s="219"/>
      <c r="LFL111" s="219"/>
      <c r="LFM111" s="219"/>
      <c r="LFN111" s="219"/>
      <c r="LFO111" s="219"/>
      <c r="LFP111" s="219"/>
      <c r="LFQ111" s="219"/>
      <c r="LFR111" s="219"/>
      <c r="LFS111" s="219"/>
      <c r="LFT111" s="219"/>
      <c r="LFU111" s="219"/>
      <c r="LFV111" s="219"/>
      <c r="LFW111" s="219"/>
      <c r="LFX111" s="219"/>
      <c r="LFY111" s="219"/>
      <c r="LFZ111" s="219"/>
      <c r="LGA111" s="219"/>
      <c r="LGB111" s="219"/>
      <c r="LGC111" s="219"/>
      <c r="LGD111" s="219"/>
      <c r="LGE111" s="219"/>
      <c r="LGF111" s="219"/>
      <c r="LGG111" s="219"/>
      <c r="LGH111" s="219"/>
      <c r="LGI111" s="219"/>
      <c r="LGJ111" s="219"/>
      <c r="LGK111" s="219"/>
      <c r="LGL111" s="219"/>
      <c r="LGM111" s="219"/>
      <c r="LGN111" s="219"/>
      <c r="LGO111" s="219"/>
      <c r="LGP111" s="219"/>
      <c r="LGQ111" s="219"/>
      <c r="LGR111" s="219"/>
      <c r="LGS111" s="219"/>
      <c r="LGT111" s="219"/>
      <c r="LGU111" s="219"/>
      <c r="LGV111" s="219"/>
      <c r="LGW111" s="219"/>
      <c r="LGX111" s="219"/>
      <c r="LGY111" s="219"/>
      <c r="LGZ111" s="219"/>
      <c r="LHA111" s="219"/>
      <c r="LHB111" s="219"/>
      <c r="LHC111" s="219"/>
      <c r="LHD111" s="219"/>
      <c r="LHE111" s="219"/>
      <c r="LHF111" s="219"/>
      <c r="LHG111" s="219"/>
      <c r="LHH111" s="219"/>
      <c r="LHI111" s="219"/>
      <c r="LHJ111" s="219"/>
      <c r="LHK111" s="219"/>
      <c r="LHL111" s="219"/>
      <c r="LHM111" s="219"/>
      <c r="LHN111" s="219"/>
      <c r="LHO111" s="219"/>
      <c r="LHP111" s="219"/>
      <c r="LHQ111" s="219"/>
      <c r="LHR111" s="219"/>
      <c r="LHS111" s="219"/>
      <c r="LHT111" s="219"/>
      <c r="LHU111" s="219"/>
      <c r="LHV111" s="219"/>
      <c r="LHW111" s="219"/>
      <c r="LHX111" s="219"/>
      <c r="LHY111" s="219"/>
      <c r="LHZ111" s="219"/>
      <c r="LIA111" s="219"/>
      <c r="LIB111" s="219"/>
      <c r="LIC111" s="219"/>
      <c r="LID111" s="219"/>
      <c r="LIE111" s="219"/>
      <c r="LIF111" s="219"/>
      <c r="LIG111" s="219"/>
      <c r="LIH111" s="219"/>
      <c r="LII111" s="219"/>
      <c r="LIJ111" s="219"/>
      <c r="LIK111" s="219"/>
      <c r="LIL111" s="219"/>
      <c r="LIM111" s="219"/>
      <c r="LIN111" s="219"/>
      <c r="LIO111" s="219"/>
      <c r="LIP111" s="219"/>
      <c r="LIQ111" s="219"/>
      <c r="LIR111" s="219"/>
      <c r="LIS111" s="219"/>
      <c r="LIT111" s="219"/>
      <c r="LIU111" s="219"/>
      <c r="LIV111" s="219"/>
      <c r="LIW111" s="219"/>
      <c r="LIX111" s="219"/>
      <c r="LIY111" s="219"/>
      <c r="LIZ111" s="219"/>
      <c r="LJA111" s="219"/>
      <c r="LJB111" s="219"/>
      <c r="LJC111" s="219"/>
      <c r="LJD111" s="219"/>
      <c r="LJE111" s="219"/>
      <c r="LJF111" s="219"/>
      <c r="LJG111" s="219"/>
      <c r="LJH111" s="219"/>
      <c r="LJI111" s="219"/>
      <c r="LJJ111" s="219"/>
      <c r="LJK111" s="219"/>
      <c r="LJL111" s="219"/>
      <c r="LJM111" s="219"/>
      <c r="LJN111" s="219"/>
      <c r="LJO111" s="219"/>
      <c r="LJP111" s="219"/>
      <c r="LJQ111" s="219"/>
      <c r="LJR111" s="219"/>
      <c r="LJS111" s="219"/>
      <c r="LJT111" s="219"/>
      <c r="LJU111" s="219"/>
      <c r="LJV111" s="219"/>
      <c r="LJW111" s="219"/>
      <c r="LJX111" s="219"/>
      <c r="LJY111" s="219"/>
      <c r="LJZ111" s="219"/>
      <c r="LKA111" s="219"/>
      <c r="LKB111" s="219"/>
      <c r="LKC111" s="219"/>
      <c r="LKD111" s="219"/>
      <c r="LKE111" s="219"/>
      <c r="LKF111" s="219"/>
      <c r="LKG111" s="219"/>
      <c r="LKH111" s="219"/>
      <c r="LKI111" s="219"/>
      <c r="LKJ111" s="219"/>
      <c r="LKK111" s="219"/>
      <c r="LKL111" s="219"/>
      <c r="LKM111" s="219"/>
      <c r="LKN111" s="219"/>
      <c r="LKO111" s="219"/>
      <c r="LKP111" s="219"/>
      <c r="LKQ111" s="219"/>
      <c r="LKR111" s="219"/>
      <c r="LKS111" s="219"/>
      <c r="LKT111" s="219"/>
      <c r="LKU111" s="219"/>
      <c r="LKV111" s="219"/>
      <c r="LKW111" s="219"/>
      <c r="LKX111" s="219"/>
      <c r="LKY111" s="219"/>
      <c r="LKZ111" s="219"/>
      <c r="LLA111" s="219"/>
      <c r="LLB111" s="219"/>
      <c r="LLC111" s="219"/>
      <c r="LLD111" s="219"/>
      <c r="LLE111" s="219"/>
      <c r="LLF111" s="219"/>
      <c r="LLG111" s="219"/>
      <c r="LLH111" s="219"/>
      <c r="LLI111" s="219"/>
      <c r="LLJ111" s="219"/>
      <c r="LLK111" s="219"/>
      <c r="LLL111" s="219"/>
      <c r="LLM111" s="219"/>
      <c r="LLN111" s="219"/>
      <c r="LLO111" s="219"/>
      <c r="LLP111" s="219"/>
      <c r="LLQ111" s="219"/>
      <c r="LLR111" s="219"/>
      <c r="LLS111" s="219"/>
      <c r="LLT111" s="219"/>
      <c r="LLU111" s="219"/>
      <c r="LLV111" s="219"/>
      <c r="LLW111" s="219"/>
      <c r="LLX111" s="219"/>
      <c r="LLY111" s="219"/>
      <c r="LLZ111" s="219"/>
      <c r="LMA111" s="219"/>
      <c r="LMB111" s="219"/>
      <c r="LMC111" s="219"/>
      <c r="LMD111" s="219"/>
      <c r="LME111" s="219"/>
      <c r="LMF111" s="219"/>
      <c r="LMG111" s="219"/>
      <c r="LMH111" s="219"/>
      <c r="LMI111" s="219"/>
      <c r="LMJ111" s="219"/>
      <c r="LMK111" s="219"/>
      <c r="LML111" s="219"/>
      <c r="LMM111" s="219"/>
      <c r="LMN111" s="219"/>
      <c r="LMO111" s="219"/>
      <c r="LMP111" s="219"/>
      <c r="LMQ111" s="219"/>
      <c r="LMR111" s="219"/>
      <c r="LMS111" s="219"/>
      <c r="LMT111" s="219"/>
      <c r="LMU111" s="219"/>
      <c r="LMV111" s="219"/>
      <c r="LMW111" s="219"/>
      <c r="LMX111" s="219"/>
      <c r="LMY111" s="219"/>
      <c r="LMZ111" s="219"/>
      <c r="LNA111" s="219"/>
      <c r="LNB111" s="219"/>
      <c r="LNC111" s="219"/>
      <c r="LND111" s="219"/>
      <c r="LNE111" s="219"/>
      <c r="LNF111" s="219"/>
      <c r="LNG111" s="219"/>
      <c r="LNH111" s="219"/>
      <c r="LNI111" s="219"/>
      <c r="LNJ111" s="219"/>
      <c r="LNK111" s="219"/>
      <c r="LNL111" s="219"/>
      <c r="LNM111" s="219"/>
      <c r="LNN111" s="219"/>
      <c r="LNO111" s="219"/>
      <c r="LNP111" s="219"/>
      <c r="LNQ111" s="219"/>
      <c r="LNR111" s="219"/>
      <c r="LNS111" s="219"/>
      <c r="LNT111" s="219"/>
      <c r="LNU111" s="219"/>
      <c r="LNV111" s="219"/>
      <c r="LNW111" s="219"/>
      <c r="LNX111" s="219"/>
      <c r="LNY111" s="219"/>
      <c r="LNZ111" s="219"/>
      <c r="LOA111" s="219"/>
      <c r="LOB111" s="219"/>
      <c r="LOC111" s="219"/>
      <c r="LOD111" s="219"/>
      <c r="LOE111" s="219"/>
      <c r="LOF111" s="219"/>
      <c r="LOG111" s="219"/>
      <c r="LOH111" s="219"/>
      <c r="LOI111" s="219"/>
      <c r="LOJ111" s="219"/>
      <c r="LOK111" s="219"/>
      <c r="LOL111" s="219"/>
      <c r="LOM111" s="219"/>
      <c r="LON111" s="219"/>
      <c r="LOO111" s="219"/>
      <c r="LOP111" s="219"/>
      <c r="LOQ111" s="219"/>
      <c r="LOR111" s="219"/>
      <c r="LOS111" s="219"/>
      <c r="LOT111" s="219"/>
      <c r="LOU111" s="219"/>
      <c r="LOV111" s="219"/>
      <c r="LOW111" s="219"/>
      <c r="LOX111" s="219"/>
      <c r="LOY111" s="219"/>
      <c r="LOZ111" s="219"/>
      <c r="LPA111" s="219"/>
      <c r="LPB111" s="219"/>
      <c r="LPC111" s="219"/>
      <c r="LPD111" s="219"/>
      <c r="LPE111" s="219"/>
      <c r="LPF111" s="219"/>
      <c r="LPG111" s="219"/>
      <c r="LPH111" s="219"/>
      <c r="LPI111" s="219"/>
      <c r="LPJ111" s="219"/>
      <c r="LPK111" s="219"/>
      <c r="LPL111" s="219"/>
      <c r="LPM111" s="219"/>
      <c r="LPN111" s="219"/>
      <c r="LPO111" s="219"/>
      <c r="LPP111" s="219"/>
      <c r="LPQ111" s="219"/>
      <c r="LPR111" s="219"/>
      <c r="LPS111" s="219"/>
      <c r="LPT111" s="219"/>
      <c r="LPU111" s="219"/>
      <c r="LPV111" s="219"/>
      <c r="LPW111" s="219"/>
      <c r="LPX111" s="219"/>
      <c r="LPY111" s="219"/>
      <c r="LPZ111" s="219"/>
      <c r="LQA111" s="219"/>
      <c r="LQB111" s="219"/>
      <c r="LQC111" s="219"/>
      <c r="LQD111" s="219"/>
      <c r="LQE111" s="219"/>
      <c r="LQF111" s="219"/>
      <c r="LQG111" s="219"/>
      <c r="LQH111" s="219"/>
      <c r="LQI111" s="219"/>
      <c r="LQJ111" s="219"/>
      <c r="LQK111" s="219"/>
      <c r="LQL111" s="219"/>
      <c r="LQM111" s="219"/>
      <c r="LQN111" s="219"/>
      <c r="LQO111" s="219"/>
      <c r="LQP111" s="219"/>
      <c r="LQQ111" s="219"/>
      <c r="LQR111" s="219"/>
      <c r="LQS111" s="219"/>
      <c r="LQT111" s="219"/>
      <c r="LQU111" s="219"/>
      <c r="LQV111" s="219"/>
      <c r="LQW111" s="219"/>
      <c r="LQX111" s="219"/>
      <c r="LQY111" s="219"/>
      <c r="LQZ111" s="219"/>
      <c r="LRA111" s="219"/>
      <c r="LRB111" s="219"/>
      <c r="LRC111" s="219"/>
      <c r="LRD111" s="219"/>
      <c r="LRE111" s="219"/>
      <c r="LRF111" s="219"/>
      <c r="LRG111" s="219"/>
      <c r="LRH111" s="219"/>
      <c r="LRI111" s="219"/>
      <c r="LRJ111" s="219"/>
      <c r="LRK111" s="219"/>
      <c r="LRL111" s="219"/>
      <c r="LRM111" s="219"/>
      <c r="LRN111" s="219"/>
      <c r="LRO111" s="219"/>
      <c r="LRP111" s="219"/>
      <c r="LRQ111" s="219"/>
      <c r="LRR111" s="219"/>
      <c r="LRS111" s="219"/>
      <c r="LRT111" s="219"/>
      <c r="LRU111" s="219"/>
      <c r="LRV111" s="219"/>
      <c r="LRW111" s="219"/>
      <c r="LRX111" s="219"/>
      <c r="LRY111" s="219"/>
      <c r="LRZ111" s="219"/>
      <c r="LSA111" s="219"/>
      <c r="LSB111" s="219"/>
      <c r="LSC111" s="219"/>
      <c r="LSD111" s="219"/>
      <c r="LSE111" s="219"/>
      <c r="LSF111" s="219"/>
      <c r="LSG111" s="219"/>
      <c r="LSH111" s="219"/>
      <c r="LSI111" s="219"/>
      <c r="LSJ111" s="219"/>
      <c r="LSK111" s="219"/>
      <c r="LSL111" s="219"/>
      <c r="LSM111" s="219"/>
      <c r="LSN111" s="219"/>
      <c r="LSO111" s="219"/>
      <c r="LSP111" s="219"/>
      <c r="LSQ111" s="219"/>
      <c r="LSR111" s="219"/>
      <c r="LSS111" s="219"/>
      <c r="LST111" s="219"/>
      <c r="LSU111" s="219"/>
      <c r="LSV111" s="219"/>
      <c r="LSW111" s="219"/>
      <c r="LSX111" s="219"/>
      <c r="LSY111" s="219"/>
      <c r="LSZ111" s="219"/>
      <c r="LTA111" s="219"/>
      <c r="LTB111" s="219"/>
      <c r="LTC111" s="219"/>
      <c r="LTD111" s="219"/>
      <c r="LTE111" s="219"/>
      <c r="LTF111" s="219"/>
      <c r="LTG111" s="219"/>
      <c r="LTH111" s="219"/>
      <c r="LTI111" s="219"/>
      <c r="LTJ111" s="219"/>
      <c r="LTK111" s="219"/>
      <c r="LTL111" s="219"/>
      <c r="LTM111" s="219"/>
      <c r="LTN111" s="219"/>
      <c r="LTO111" s="219"/>
      <c r="LTP111" s="219"/>
      <c r="LTQ111" s="219"/>
      <c r="LTR111" s="219"/>
      <c r="LTS111" s="219"/>
      <c r="LTT111" s="219"/>
      <c r="LTU111" s="219"/>
      <c r="LTV111" s="219"/>
      <c r="LTW111" s="219"/>
      <c r="LTX111" s="219"/>
      <c r="LTY111" s="219"/>
      <c r="LTZ111" s="219"/>
      <c r="LUA111" s="219"/>
      <c r="LUB111" s="219"/>
      <c r="LUC111" s="219"/>
      <c r="LUD111" s="219"/>
      <c r="LUE111" s="219"/>
      <c r="LUF111" s="219"/>
      <c r="LUG111" s="219"/>
      <c r="LUH111" s="219"/>
      <c r="LUI111" s="219"/>
      <c r="LUJ111" s="219"/>
      <c r="LUK111" s="219"/>
      <c r="LUL111" s="219"/>
      <c r="LUM111" s="219"/>
      <c r="LUN111" s="219"/>
      <c r="LUO111" s="219"/>
      <c r="LUP111" s="219"/>
      <c r="LUQ111" s="219"/>
      <c r="LUR111" s="219"/>
      <c r="LUS111" s="219"/>
      <c r="LUT111" s="219"/>
      <c r="LUU111" s="219"/>
      <c r="LUV111" s="219"/>
      <c r="LUW111" s="219"/>
      <c r="LUX111" s="219"/>
      <c r="LUY111" s="219"/>
      <c r="LUZ111" s="219"/>
      <c r="LVA111" s="219"/>
      <c r="LVB111" s="219"/>
      <c r="LVC111" s="219"/>
      <c r="LVD111" s="219"/>
      <c r="LVE111" s="219"/>
      <c r="LVF111" s="219"/>
      <c r="LVG111" s="219"/>
      <c r="LVH111" s="219"/>
      <c r="LVI111" s="219"/>
      <c r="LVJ111" s="219"/>
      <c r="LVK111" s="219"/>
      <c r="LVL111" s="219"/>
      <c r="LVM111" s="219"/>
      <c r="LVN111" s="219"/>
      <c r="LVO111" s="219"/>
      <c r="LVP111" s="219"/>
      <c r="LVQ111" s="219"/>
      <c r="LVR111" s="219"/>
      <c r="LVS111" s="219"/>
      <c r="LVT111" s="219"/>
      <c r="LVU111" s="219"/>
      <c r="LVV111" s="219"/>
      <c r="LVW111" s="219"/>
      <c r="LVX111" s="219"/>
      <c r="LVY111" s="219"/>
      <c r="LVZ111" s="219"/>
      <c r="LWA111" s="219"/>
      <c r="LWB111" s="219"/>
      <c r="LWC111" s="219"/>
      <c r="LWD111" s="219"/>
      <c r="LWE111" s="219"/>
      <c r="LWF111" s="219"/>
      <c r="LWG111" s="219"/>
      <c r="LWH111" s="219"/>
      <c r="LWI111" s="219"/>
      <c r="LWJ111" s="219"/>
      <c r="LWK111" s="219"/>
      <c r="LWL111" s="219"/>
      <c r="LWM111" s="219"/>
      <c r="LWN111" s="219"/>
      <c r="LWO111" s="219"/>
      <c r="LWP111" s="219"/>
      <c r="LWQ111" s="219"/>
      <c r="LWR111" s="219"/>
      <c r="LWS111" s="219"/>
      <c r="LWT111" s="219"/>
      <c r="LWU111" s="219"/>
      <c r="LWV111" s="219"/>
      <c r="LWW111" s="219"/>
      <c r="LWX111" s="219"/>
      <c r="LWY111" s="219"/>
      <c r="LWZ111" s="219"/>
      <c r="LXA111" s="219"/>
      <c r="LXB111" s="219"/>
      <c r="LXC111" s="219"/>
      <c r="LXD111" s="219"/>
      <c r="LXE111" s="219"/>
      <c r="LXF111" s="219"/>
      <c r="LXG111" s="219"/>
      <c r="LXH111" s="219"/>
      <c r="LXI111" s="219"/>
      <c r="LXJ111" s="219"/>
      <c r="LXK111" s="219"/>
      <c r="LXL111" s="219"/>
      <c r="LXM111" s="219"/>
      <c r="LXN111" s="219"/>
      <c r="LXO111" s="219"/>
      <c r="LXP111" s="219"/>
      <c r="LXQ111" s="219"/>
      <c r="LXR111" s="219"/>
      <c r="LXS111" s="219"/>
      <c r="LXT111" s="219"/>
      <c r="LXU111" s="219"/>
      <c r="LXV111" s="219"/>
      <c r="LXW111" s="219"/>
      <c r="LXX111" s="219"/>
      <c r="LXY111" s="219"/>
      <c r="LXZ111" s="219"/>
      <c r="LYA111" s="219"/>
      <c r="LYB111" s="219"/>
      <c r="LYC111" s="219"/>
      <c r="LYD111" s="219"/>
      <c r="LYE111" s="219"/>
      <c r="LYF111" s="219"/>
      <c r="LYG111" s="219"/>
      <c r="LYH111" s="219"/>
      <c r="LYI111" s="219"/>
      <c r="LYJ111" s="219"/>
      <c r="LYK111" s="219"/>
      <c r="LYL111" s="219"/>
      <c r="LYM111" s="219"/>
      <c r="LYN111" s="219"/>
      <c r="LYO111" s="219"/>
      <c r="LYP111" s="219"/>
      <c r="LYQ111" s="219"/>
      <c r="LYR111" s="219"/>
      <c r="LYS111" s="219"/>
      <c r="LYT111" s="219"/>
      <c r="LYU111" s="219"/>
      <c r="LYV111" s="219"/>
      <c r="LYW111" s="219"/>
      <c r="LYX111" s="219"/>
      <c r="LYY111" s="219"/>
      <c r="LYZ111" s="219"/>
      <c r="LZA111" s="219"/>
      <c r="LZB111" s="219"/>
      <c r="LZC111" s="219"/>
      <c r="LZD111" s="219"/>
      <c r="LZE111" s="219"/>
      <c r="LZF111" s="219"/>
      <c r="LZG111" s="219"/>
      <c r="LZH111" s="219"/>
      <c r="LZI111" s="219"/>
      <c r="LZJ111" s="219"/>
      <c r="LZK111" s="219"/>
      <c r="LZL111" s="219"/>
      <c r="LZM111" s="219"/>
      <c r="LZN111" s="219"/>
      <c r="LZO111" s="219"/>
      <c r="LZP111" s="219"/>
      <c r="LZQ111" s="219"/>
      <c r="LZR111" s="219"/>
      <c r="LZS111" s="219"/>
      <c r="LZT111" s="219"/>
      <c r="LZU111" s="219"/>
      <c r="LZV111" s="219"/>
      <c r="LZW111" s="219"/>
      <c r="LZX111" s="219"/>
      <c r="LZY111" s="219"/>
      <c r="LZZ111" s="219"/>
      <c r="MAA111" s="219"/>
      <c r="MAB111" s="219"/>
      <c r="MAC111" s="219"/>
      <c r="MAD111" s="219"/>
      <c r="MAE111" s="219"/>
      <c r="MAF111" s="219"/>
      <c r="MAG111" s="219"/>
      <c r="MAH111" s="219"/>
      <c r="MAI111" s="219"/>
      <c r="MAJ111" s="219"/>
      <c r="MAK111" s="219"/>
      <c r="MAL111" s="219"/>
      <c r="MAM111" s="219"/>
      <c r="MAN111" s="219"/>
      <c r="MAO111" s="219"/>
      <c r="MAP111" s="219"/>
      <c r="MAQ111" s="219"/>
      <c r="MAR111" s="219"/>
      <c r="MAS111" s="219"/>
      <c r="MAT111" s="219"/>
      <c r="MAU111" s="219"/>
      <c r="MAV111" s="219"/>
      <c r="MAW111" s="219"/>
      <c r="MAX111" s="219"/>
      <c r="MAY111" s="219"/>
      <c r="MAZ111" s="219"/>
      <c r="MBA111" s="219"/>
      <c r="MBB111" s="219"/>
      <c r="MBC111" s="219"/>
      <c r="MBD111" s="219"/>
      <c r="MBE111" s="219"/>
      <c r="MBF111" s="219"/>
      <c r="MBG111" s="219"/>
      <c r="MBH111" s="219"/>
      <c r="MBI111" s="219"/>
      <c r="MBJ111" s="219"/>
      <c r="MBK111" s="219"/>
      <c r="MBL111" s="219"/>
      <c r="MBM111" s="219"/>
      <c r="MBN111" s="219"/>
      <c r="MBO111" s="219"/>
      <c r="MBP111" s="219"/>
      <c r="MBQ111" s="219"/>
      <c r="MBR111" s="219"/>
      <c r="MBS111" s="219"/>
      <c r="MBT111" s="219"/>
      <c r="MBU111" s="219"/>
      <c r="MBV111" s="219"/>
      <c r="MBW111" s="219"/>
      <c r="MBX111" s="219"/>
      <c r="MBY111" s="219"/>
      <c r="MBZ111" s="219"/>
      <c r="MCA111" s="219"/>
      <c r="MCB111" s="219"/>
      <c r="MCC111" s="219"/>
      <c r="MCD111" s="219"/>
      <c r="MCE111" s="219"/>
      <c r="MCF111" s="219"/>
      <c r="MCG111" s="219"/>
      <c r="MCH111" s="219"/>
      <c r="MCI111" s="219"/>
      <c r="MCJ111" s="219"/>
      <c r="MCK111" s="219"/>
      <c r="MCL111" s="219"/>
      <c r="MCM111" s="219"/>
      <c r="MCN111" s="219"/>
      <c r="MCO111" s="219"/>
      <c r="MCP111" s="219"/>
      <c r="MCQ111" s="219"/>
      <c r="MCR111" s="219"/>
      <c r="MCS111" s="219"/>
      <c r="MCT111" s="219"/>
      <c r="MCU111" s="219"/>
      <c r="MCV111" s="219"/>
      <c r="MCW111" s="219"/>
      <c r="MCX111" s="219"/>
      <c r="MCY111" s="219"/>
      <c r="MCZ111" s="219"/>
      <c r="MDA111" s="219"/>
      <c r="MDB111" s="219"/>
      <c r="MDC111" s="219"/>
      <c r="MDD111" s="219"/>
      <c r="MDE111" s="219"/>
      <c r="MDF111" s="219"/>
      <c r="MDG111" s="219"/>
      <c r="MDH111" s="219"/>
      <c r="MDI111" s="219"/>
      <c r="MDJ111" s="219"/>
      <c r="MDK111" s="219"/>
      <c r="MDL111" s="219"/>
      <c r="MDM111" s="219"/>
      <c r="MDN111" s="219"/>
      <c r="MDO111" s="219"/>
      <c r="MDP111" s="219"/>
      <c r="MDQ111" s="219"/>
      <c r="MDR111" s="219"/>
      <c r="MDS111" s="219"/>
      <c r="MDT111" s="219"/>
      <c r="MDU111" s="219"/>
      <c r="MDV111" s="219"/>
      <c r="MDW111" s="219"/>
      <c r="MDX111" s="219"/>
      <c r="MDY111" s="219"/>
      <c r="MDZ111" s="219"/>
      <c r="MEA111" s="219"/>
      <c r="MEB111" s="219"/>
      <c r="MEC111" s="219"/>
      <c r="MED111" s="219"/>
      <c r="MEE111" s="219"/>
      <c r="MEF111" s="219"/>
      <c r="MEG111" s="219"/>
      <c r="MEH111" s="219"/>
      <c r="MEI111" s="219"/>
      <c r="MEJ111" s="219"/>
      <c r="MEK111" s="219"/>
      <c r="MEL111" s="219"/>
      <c r="MEM111" s="219"/>
      <c r="MEN111" s="219"/>
      <c r="MEO111" s="219"/>
      <c r="MEP111" s="219"/>
      <c r="MEQ111" s="219"/>
      <c r="MER111" s="219"/>
      <c r="MES111" s="219"/>
      <c r="MET111" s="219"/>
      <c r="MEU111" s="219"/>
      <c r="MEV111" s="219"/>
      <c r="MEW111" s="219"/>
      <c r="MEX111" s="219"/>
      <c r="MEY111" s="219"/>
      <c r="MEZ111" s="219"/>
      <c r="MFA111" s="219"/>
      <c r="MFB111" s="219"/>
      <c r="MFC111" s="219"/>
      <c r="MFD111" s="219"/>
      <c r="MFE111" s="219"/>
      <c r="MFF111" s="219"/>
      <c r="MFG111" s="219"/>
      <c r="MFH111" s="219"/>
      <c r="MFI111" s="219"/>
      <c r="MFJ111" s="219"/>
      <c r="MFK111" s="219"/>
      <c r="MFL111" s="219"/>
      <c r="MFM111" s="219"/>
      <c r="MFN111" s="219"/>
      <c r="MFO111" s="219"/>
      <c r="MFP111" s="219"/>
      <c r="MFQ111" s="219"/>
      <c r="MFR111" s="219"/>
      <c r="MFS111" s="219"/>
      <c r="MFT111" s="219"/>
      <c r="MFU111" s="219"/>
      <c r="MFV111" s="219"/>
      <c r="MFW111" s="219"/>
      <c r="MFX111" s="219"/>
      <c r="MFY111" s="219"/>
      <c r="MFZ111" s="219"/>
      <c r="MGA111" s="219"/>
      <c r="MGB111" s="219"/>
      <c r="MGC111" s="219"/>
      <c r="MGD111" s="219"/>
      <c r="MGE111" s="219"/>
      <c r="MGF111" s="219"/>
      <c r="MGG111" s="219"/>
      <c r="MGH111" s="219"/>
      <c r="MGI111" s="219"/>
      <c r="MGJ111" s="219"/>
      <c r="MGK111" s="219"/>
      <c r="MGL111" s="219"/>
      <c r="MGM111" s="219"/>
      <c r="MGN111" s="219"/>
      <c r="MGO111" s="219"/>
      <c r="MGP111" s="219"/>
      <c r="MGQ111" s="219"/>
      <c r="MGR111" s="219"/>
      <c r="MGS111" s="219"/>
      <c r="MGT111" s="219"/>
      <c r="MGU111" s="219"/>
      <c r="MGV111" s="219"/>
      <c r="MGW111" s="219"/>
      <c r="MGX111" s="219"/>
      <c r="MGY111" s="219"/>
      <c r="MGZ111" s="219"/>
      <c r="MHA111" s="219"/>
      <c r="MHB111" s="219"/>
      <c r="MHC111" s="219"/>
      <c r="MHD111" s="219"/>
      <c r="MHE111" s="219"/>
      <c r="MHF111" s="219"/>
      <c r="MHG111" s="219"/>
      <c r="MHH111" s="219"/>
      <c r="MHI111" s="219"/>
      <c r="MHJ111" s="219"/>
      <c r="MHK111" s="219"/>
      <c r="MHL111" s="219"/>
      <c r="MHM111" s="219"/>
      <c r="MHN111" s="219"/>
      <c r="MHO111" s="219"/>
      <c r="MHP111" s="219"/>
      <c r="MHQ111" s="219"/>
      <c r="MHR111" s="219"/>
      <c r="MHS111" s="219"/>
      <c r="MHT111" s="219"/>
      <c r="MHU111" s="219"/>
      <c r="MHV111" s="219"/>
      <c r="MHW111" s="219"/>
      <c r="MHX111" s="219"/>
      <c r="MHY111" s="219"/>
      <c r="MHZ111" s="219"/>
      <c r="MIA111" s="219"/>
      <c r="MIB111" s="219"/>
      <c r="MIC111" s="219"/>
      <c r="MID111" s="219"/>
      <c r="MIE111" s="219"/>
      <c r="MIF111" s="219"/>
      <c r="MIG111" s="219"/>
      <c r="MIH111" s="219"/>
      <c r="MII111" s="219"/>
      <c r="MIJ111" s="219"/>
      <c r="MIK111" s="219"/>
      <c r="MIL111" s="219"/>
      <c r="MIM111" s="219"/>
      <c r="MIN111" s="219"/>
      <c r="MIO111" s="219"/>
      <c r="MIP111" s="219"/>
      <c r="MIQ111" s="219"/>
      <c r="MIR111" s="219"/>
      <c r="MIS111" s="219"/>
      <c r="MIT111" s="219"/>
      <c r="MIU111" s="219"/>
      <c r="MIV111" s="219"/>
      <c r="MIW111" s="219"/>
      <c r="MIX111" s="219"/>
      <c r="MIY111" s="219"/>
      <c r="MIZ111" s="219"/>
      <c r="MJA111" s="219"/>
      <c r="MJB111" s="219"/>
      <c r="MJC111" s="219"/>
      <c r="MJD111" s="219"/>
      <c r="MJE111" s="219"/>
      <c r="MJF111" s="219"/>
      <c r="MJG111" s="219"/>
      <c r="MJH111" s="219"/>
      <c r="MJI111" s="219"/>
      <c r="MJJ111" s="219"/>
      <c r="MJK111" s="219"/>
      <c r="MJL111" s="219"/>
      <c r="MJM111" s="219"/>
      <c r="MJN111" s="219"/>
      <c r="MJO111" s="219"/>
      <c r="MJP111" s="219"/>
      <c r="MJQ111" s="219"/>
      <c r="MJR111" s="219"/>
      <c r="MJS111" s="219"/>
      <c r="MJT111" s="219"/>
      <c r="MJU111" s="219"/>
      <c r="MJV111" s="219"/>
      <c r="MJW111" s="219"/>
      <c r="MJX111" s="219"/>
      <c r="MJY111" s="219"/>
      <c r="MJZ111" s="219"/>
      <c r="MKA111" s="219"/>
      <c r="MKB111" s="219"/>
      <c r="MKC111" s="219"/>
      <c r="MKD111" s="219"/>
      <c r="MKE111" s="219"/>
      <c r="MKF111" s="219"/>
      <c r="MKG111" s="219"/>
      <c r="MKH111" s="219"/>
      <c r="MKI111" s="219"/>
      <c r="MKJ111" s="219"/>
      <c r="MKK111" s="219"/>
      <c r="MKL111" s="219"/>
      <c r="MKM111" s="219"/>
      <c r="MKN111" s="219"/>
      <c r="MKO111" s="219"/>
      <c r="MKP111" s="219"/>
      <c r="MKQ111" s="219"/>
      <c r="MKR111" s="219"/>
      <c r="MKS111" s="219"/>
      <c r="MKT111" s="219"/>
      <c r="MKU111" s="219"/>
      <c r="MKV111" s="219"/>
      <c r="MKW111" s="219"/>
      <c r="MKX111" s="219"/>
      <c r="MKY111" s="219"/>
      <c r="MKZ111" s="219"/>
      <c r="MLA111" s="219"/>
      <c r="MLB111" s="219"/>
      <c r="MLC111" s="219"/>
      <c r="MLD111" s="219"/>
      <c r="MLE111" s="219"/>
      <c r="MLF111" s="219"/>
      <c r="MLG111" s="219"/>
      <c r="MLH111" s="219"/>
      <c r="MLI111" s="219"/>
      <c r="MLJ111" s="219"/>
      <c r="MLK111" s="219"/>
      <c r="MLL111" s="219"/>
      <c r="MLM111" s="219"/>
      <c r="MLN111" s="219"/>
      <c r="MLO111" s="219"/>
      <c r="MLP111" s="219"/>
      <c r="MLQ111" s="219"/>
      <c r="MLR111" s="219"/>
      <c r="MLS111" s="219"/>
      <c r="MLT111" s="219"/>
      <c r="MLU111" s="219"/>
      <c r="MLV111" s="219"/>
      <c r="MLW111" s="219"/>
      <c r="MLX111" s="219"/>
      <c r="MLY111" s="219"/>
      <c r="MLZ111" s="219"/>
      <c r="MMA111" s="219"/>
      <c r="MMB111" s="219"/>
      <c r="MMC111" s="219"/>
      <c r="MMD111" s="219"/>
      <c r="MME111" s="219"/>
      <c r="MMF111" s="219"/>
      <c r="MMG111" s="219"/>
      <c r="MMH111" s="219"/>
      <c r="MMI111" s="219"/>
      <c r="MMJ111" s="219"/>
      <c r="MMK111" s="219"/>
      <c r="MML111" s="219"/>
      <c r="MMM111" s="219"/>
      <c r="MMN111" s="219"/>
      <c r="MMO111" s="219"/>
      <c r="MMP111" s="219"/>
      <c r="MMQ111" s="219"/>
      <c r="MMR111" s="219"/>
      <c r="MMS111" s="219"/>
      <c r="MMT111" s="219"/>
      <c r="MMU111" s="219"/>
      <c r="MMV111" s="219"/>
      <c r="MMW111" s="219"/>
      <c r="MMX111" s="219"/>
      <c r="MMY111" s="219"/>
      <c r="MMZ111" s="219"/>
      <c r="MNA111" s="219"/>
      <c r="MNB111" s="219"/>
      <c r="MNC111" s="219"/>
      <c r="MND111" s="219"/>
      <c r="MNE111" s="219"/>
      <c r="MNF111" s="219"/>
      <c r="MNG111" s="219"/>
      <c r="MNH111" s="219"/>
      <c r="MNI111" s="219"/>
      <c r="MNJ111" s="219"/>
      <c r="MNK111" s="219"/>
      <c r="MNL111" s="219"/>
      <c r="MNM111" s="219"/>
      <c r="MNN111" s="219"/>
      <c r="MNO111" s="219"/>
      <c r="MNP111" s="219"/>
      <c r="MNQ111" s="219"/>
      <c r="MNR111" s="219"/>
      <c r="MNS111" s="219"/>
      <c r="MNT111" s="219"/>
      <c r="MNU111" s="219"/>
      <c r="MNV111" s="219"/>
      <c r="MNW111" s="219"/>
      <c r="MNX111" s="219"/>
      <c r="MNY111" s="219"/>
      <c r="MNZ111" s="219"/>
      <c r="MOA111" s="219"/>
      <c r="MOB111" s="219"/>
      <c r="MOC111" s="219"/>
      <c r="MOD111" s="219"/>
      <c r="MOE111" s="219"/>
      <c r="MOF111" s="219"/>
      <c r="MOG111" s="219"/>
      <c r="MOH111" s="219"/>
      <c r="MOI111" s="219"/>
      <c r="MOJ111" s="219"/>
      <c r="MOK111" s="219"/>
      <c r="MOL111" s="219"/>
      <c r="MOM111" s="219"/>
      <c r="MON111" s="219"/>
      <c r="MOO111" s="219"/>
      <c r="MOP111" s="219"/>
      <c r="MOQ111" s="219"/>
      <c r="MOR111" s="219"/>
      <c r="MOS111" s="219"/>
      <c r="MOT111" s="219"/>
      <c r="MOU111" s="219"/>
      <c r="MOV111" s="219"/>
      <c r="MOW111" s="219"/>
      <c r="MOX111" s="219"/>
      <c r="MOY111" s="219"/>
      <c r="MOZ111" s="219"/>
      <c r="MPA111" s="219"/>
      <c r="MPB111" s="219"/>
      <c r="MPC111" s="219"/>
      <c r="MPD111" s="219"/>
      <c r="MPE111" s="219"/>
      <c r="MPF111" s="219"/>
      <c r="MPG111" s="219"/>
      <c r="MPH111" s="219"/>
      <c r="MPI111" s="219"/>
      <c r="MPJ111" s="219"/>
      <c r="MPK111" s="219"/>
      <c r="MPL111" s="219"/>
      <c r="MPM111" s="219"/>
      <c r="MPN111" s="219"/>
      <c r="MPO111" s="219"/>
      <c r="MPP111" s="219"/>
      <c r="MPQ111" s="219"/>
      <c r="MPR111" s="219"/>
      <c r="MPS111" s="219"/>
      <c r="MPT111" s="219"/>
      <c r="MPU111" s="219"/>
      <c r="MPV111" s="219"/>
      <c r="MPW111" s="219"/>
      <c r="MPX111" s="219"/>
      <c r="MPY111" s="219"/>
      <c r="MPZ111" s="219"/>
      <c r="MQA111" s="219"/>
      <c r="MQB111" s="219"/>
      <c r="MQC111" s="219"/>
      <c r="MQD111" s="219"/>
      <c r="MQE111" s="219"/>
      <c r="MQF111" s="219"/>
      <c r="MQG111" s="219"/>
      <c r="MQH111" s="219"/>
      <c r="MQI111" s="219"/>
      <c r="MQJ111" s="219"/>
      <c r="MQK111" s="219"/>
      <c r="MQL111" s="219"/>
      <c r="MQM111" s="219"/>
      <c r="MQN111" s="219"/>
      <c r="MQO111" s="219"/>
      <c r="MQP111" s="219"/>
      <c r="MQQ111" s="219"/>
      <c r="MQR111" s="219"/>
      <c r="MQS111" s="219"/>
      <c r="MQT111" s="219"/>
      <c r="MQU111" s="219"/>
      <c r="MQV111" s="219"/>
      <c r="MQW111" s="219"/>
      <c r="MQX111" s="219"/>
      <c r="MQY111" s="219"/>
      <c r="MQZ111" s="219"/>
      <c r="MRA111" s="219"/>
      <c r="MRB111" s="219"/>
      <c r="MRC111" s="219"/>
      <c r="MRD111" s="219"/>
      <c r="MRE111" s="219"/>
      <c r="MRF111" s="219"/>
      <c r="MRG111" s="219"/>
      <c r="MRH111" s="219"/>
      <c r="MRI111" s="219"/>
      <c r="MRJ111" s="219"/>
      <c r="MRK111" s="219"/>
      <c r="MRL111" s="219"/>
      <c r="MRM111" s="219"/>
      <c r="MRN111" s="219"/>
      <c r="MRO111" s="219"/>
      <c r="MRP111" s="219"/>
      <c r="MRQ111" s="219"/>
      <c r="MRR111" s="219"/>
      <c r="MRS111" s="219"/>
      <c r="MRT111" s="219"/>
      <c r="MRU111" s="219"/>
      <c r="MRV111" s="219"/>
      <c r="MRW111" s="219"/>
      <c r="MRX111" s="219"/>
      <c r="MRY111" s="219"/>
      <c r="MRZ111" s="219"/>
      <c r="MSA111" s="219"/>
      <c r="MSB111" s="219"/>
      <c r="MSC111" s="219"/>
      <c r="MSD111" s="219"/>
      <c r="MSE111" s="219"/>
      <c r="MSF111" s="219"/>
      <c r="MSG111" s="219"/>
      <c r="MSH111" s="219"/>
      <c r="MSI111" s="219"/>
      <c r="MSJ111" s="219"/>
      <c r="MSK111" s="219"/>
      <c r="MSL111" s="219"/>
      <c r="MSM111" s="219"/>
      <c r="MSN111" s="219"/>
      <c r="MSO111" s="219"/>
      <c r="MSP111" s="219"/>
      <c r="MSQ111" s="219"/>
      <c r="MSR111" s="219"/>
      <c r="MSS111" s="219"/>
      <c r="MST111" s="219"/>
      <c r="MSU111" s="219"/>
      <c r="MSV111" s="219"/>
      <c r="MSW111" s="219"/>
      <c r="MSX111" s="219"/>
      <c r="MSY111" s="219"/>
      <c r="MSZ111" s="219"/>
      <c r="MTA111" s="219"/>
      <c r="MTB111" s="219"/>
      <c r="MTC111" s="219"/>
      <c r="MTD111" s="219"/>
      <c r="MTE111" s="219"/>
      <c r="MTF111" s="219"/>
      <c r="MTG111" s="219"/>
      <c r="MTH111" s="219"/>
      <c r="MTI111" s="219"/>
      <c r="MTJ111" s="219"/>
      <c r="MTK111" s="219"/>
      <c r="MTL111" s="219"/>
      <c r="MTM111" s="219"/>
      <c r="MTN111" s="219"/>
      <c r="MTO111" s="219"/>
      <c r="MTP111" s="219"/>
      <c r="MTQ111" s="219"/>
      <c r="MTR111" s="219"/>
      <c r="MTS111" s="219"/>
      <c r="MTT111" s="219"/>
      <c r="MTU111" s="219"/>
      <c r="MTV111" s="219"/>
      <c r="MTW111" s="219"/>
      <c r="MTX111" s="219"/>
      <c r="MTY111" s="219"/>
      <c r="MTZ111" s="219"/>
      <c r="MUA111" s="219"/>
      <c r="MUB111" s="219"/>
      <c r="MUC111" s="219"/>
      <c r="MUD111" s="219"/>
      <c r="MUE111" s="219"/>
      <c r="MUF111" s="219"/>
      <c r="MUG111" s="219"/>
      <c r="MUH111" s="219"/>
      <c r="MUI111" s="219"/>
      <c r="MUJ111" s="219"/>
      <c r="MUK111" s="219"/>
      <c r="MUL111" s="219"/>
      <c r="MUM111" s="219"/>
      <c r="MUN111" s="219"/>
      <c r="MUO111" s="219"/>
      <c r="MUP111" s="219"/>
      <c r="MUQ111" s="219"/>
      <c r="MUR111" s="219"/>
      <c r="MUS111" s="219"/>
      <c r="MUT111" s="219"/>
      <c r="MUU111" s="219"/>
      <c r="MUV111" s="219"/>
      <c r="MUW111" s="219"/>
      <c r="MUX111" s="219"/>
      <c r="MUY111" s="219"/>
      <c r="MUZ111" s="219"/>
      <c r="MVA111" s="219"/>
      <c r="MVB111" s="219"/>
      <c r="MVC111" s="219"/>
      <c r="MVD111" s="219"/>
      <c r="MVE111" s="219"/>
      <c r="MVF111" s="219"/>
      <c r="MVG111" s="219"/>
      <c r="MVH111" s="219"/>
      <c r="MVI111" s="219"/>
      <c r="MVJ111" s="219"/>
      <c r="MVK111" s="219"/>
      <c r="MVL111" s="219"/>
      <c r="MVM111" s="219"/>
      <c r="MVN111" s="219"/>
      <c r="MVO111" s="219"/>
      <c r="MVP111" s="219"/>
      <c r="MVQ111" s="219"/>
      <c r="MVR111" s="219"/>
      <c r="MVS111" s="219"/>
      <c r="MVT111" s="219"/>
      <c r="MVU111" s="219"/>
      <c r="MVV111" s="219"/>
      <c r="MVW111" s="219"/>
      <c r="MVX111" s="219"/>
      <c r="MVY111" s="219"/>
      <c r="MVZ111" s="219"/>
      <c r="MWA111" s="219"/>
      <c r="MWB111" s="219"/>
      <c r="MWC111" s="219"/>
      <c r="MWD111" s="219"/>
      <c r="MWE111" s="219"/>
      <c r="MWF111" s="219"/>
      <c r="MWG111" s="219"/>
      <c r="MWH111" s="219"/>
      <c r="MWI111" s="219"/>
      <c r="MWJ111" s="219"/>
      <c r="MWK111" s="219"/>
      <c r="MWL111" s="219"/>
      <c r="MWM111" s="219"/>
      <c r="MWN111" s="219"/>
      <c r="MWO111" s="219"/>
      <c r="MWP111" s="219"/>
      <c r="MWQ111" s="219"/>
      <c r="MWR111" s="219"/>
      <c r="MWS111" s="219"/>
      <c r="MWT111" s="219"/>
      <c r="MWU111" s="219"/>
      <c r="MWV111" s="219"/>
      <c r="MWW111" s="219"/>
      <c r="MWX111" s="219"/>
      <c r="MWY111" s="219"/>
      <c r="MWZ111" s="219"/>
      <c r="MXA111" s="219"/>
      <c r="MXB111" s="219"/>
      <c r="MXC111" s="219"/>
      <c r="MXD111" s="219"/>
      <c r="MXE111" s="219"/>
      <c r="MXF111" s="219"/>
      <c r="MXG111" s="219"/>
      <c r="MXH111" s="219"/>
      <c r="MXI111" s="219"/>
      <c r="MXJ111" s="219"/>
      <c r="MXK111" s="219"/>
      <c r="MXL111" s="219"/>
      <c r="MXM111" s="219"/>
      <c r="MXN111" s="219"/>
      <c r="MXO111" s="219"/>
      <c r="MXP111" s="219"/>
      <c r="MXQ111" s="219"/>
      <c r="MXR111" s="219"/>
      <c r="MXS111" s="219"/>
      <c r="MXT111" s="219"/>
      <c r="MXU111" s="219"/>
      <c r="MXV111" s="219"/>
      <c r="MXW111" s="219"/>
      <c r="MXX111" s="219"/>
      <c r="MXY111" s="219"/>
      <c r="MXZ111" s="219"/>
      <c r="MYA111" s="219"/>
      <c r="MYB111" s="219"/>
      <c r="MYC111" s="219"/>
      <c r="MYD111" s="219"/>
      <c r="MYE111" s="219"/>
      <c r="MYF111" s="219"/>
      <c r="MYG111" s="219"/>
      <c r="MYH111" s="219"/>
      <c r="MYI111" s="219"/>
      <c r="MYJ111" s="219"/>
      <c r="MYK111" s="219"/>
      <c r="MYL111" s="219"/>
      <c r="MYM111" s="219"/>
      <c r="MYN111" s="219"/>
      <c r="MYO111" s="219"/>
      <c r="MYP111" s="219"/>
      <c r="MYQ111" s="219"/>
      <c r="MYR111" s="219"/>
      <c r="MYS111" s="219"/>
      <c r="MYT111" s="219"/>
      <c r="MYU111" s="219"/>
      <c r="MYV111" s="219"/>
      <c r="MYW111" s="219"/>
      <c r="MYX111" s="219"/>
      <c r="MYY111" s="219"/>
      <c r="MYZ111" s="219"/>
      <c r="MZA111" s="219"/>
      <c r="MZB111" s="219"/>
      <c r="MZC111" s="219"/>
      <c r="MZD111" s="219"/>
      <c r="MZE111" s="219"/>
      <c r="MZF111" s="219"/>
      <c r="MZG111" s="219"/>
      <c r="MZH111" s="219"/>
      <c r="MZI111" s="219"/>
      <c r="MZJ111" s="219"/>
      <c r="MZK111" s="219"/>
      <c r="MZL111" s="219"/>
      <c r="MZM111" s="219"/>
      <c r="MZN111" s="219"/>
      <c r="MZO111" s="219"/>
      <c r="MZP111" s="219"/>
      <c r="MZQ111" s="219"/>
      <c r="MZR111" s="219"/>
      <c r="MZS111" s="219"/>
      <c r="MZT111" s="219"/>
      <c r="MZU111" s="219"/>
      <c r="MZV111" s="219"/>
      <c r="MZW111" s="219"/>
      <c r="MZX111" s="219"/>
      <c r="MZY111" s="219"/>
      <c r="MZZ111" s="219"/>
      <c r="NAA111" s="219"/>
      <c r="NAB111" s="219"/>
      <c r="NAC111" s="219"/>
      <c r="NAD111" s="219"/>
      <c r="NAE111" s="219"/>
      <c r="NAF111" s="219"/>
      <c r="NAG111" s="219"/>
      <c r="NAH111" s="219"/>
      <c r="NAI111" s="219"/>
      <c r="NAJ111" s="219"/>
      <c r="NAK111" s="219"/>
      <c r="NAL111" s="219"/>
      <c r="NAM111" s="219"/>
      <c r="NAN111" s="219"/>
      <c r="NAO111" s="219"/>
      <c r="NAP111" s="219"/>
      <c r="NAQ111" s="219"/>
      <c r="NAR111" s="219"/>
      <c r="NAS111" s="219"/>
      <c r="NAT111" s="219"/>
      <c r="NAU111" s="219"/>
      <c r="NAV111" s="219"/>
      <c r="NAW111" s="219"/>
      <c r="NAX111" s="219"/>
      <c r="NAY111" s="219"/>
      <c r="NAZ111" s="219"/>
      <c r="NBA111" s="219"/>
      <c r="NBB111" s="219"/>
      <c r="NBC111" s="219"/>
      <c r="NBD111" s="219"/>
      <c r="NBE111" s="219"/>
      <c r="NBF111" s="219"/>
      <c r="NBG111" s="219"/>
      <c r="NBH111" s="219"/>
      <c r="NBI111" s="219"/>
      <c r="NBJ111" s="219"/>
      <c r="NBK111" s="219"/>
      <c r="NBL111" s="219"/>
      <c r="NBM111" s="219"/>
      <c r="NBN111" s="219"/>
      <c r="NBO111" s="219"/>
      <c r="NBP111" s="219"/>
      <c r="NBQ111" s="219"/>
      <c r="NBR111" s="219"/>
      <c r="NBS111" s="219"/>
      <c r="NBT111" s="219"/>
      <c r="NBU111" s="219"/>
      <c r="NBV111" s="219"/>
      <c r="NBW111" s="219"/>
      <c r="NBX111" s="219"/>
      <c r="NBY111" s="219"/>
      <c r="NBZ111" s="219"/>
      <c r="NCA111" s="219"/>
      <c r="NCB111" s="219"/>
      <c r="NCC111" s="219"/>
      <c r="NCD111" s="219"/>
      <c r="NCE111" s="219"/>
      <c r="NCF111" s="219"/>
      <c r="NCG111" s="219"/>
      <c r="NCH111" s="219"/>
      <c r="NCI111" s="219"/>
      <c r="NCJ111" s="219"/>
      <c r="NCK111" s="219"/>
      <c r="NCL111" s="219"/>
      <c r="NCM111" s="219"/>
      <c r="NCN111" s="219"/>
      <c r="NCO111" s="219"/>
      <c r="NCP111" s="219"/>
      <c r="NCQ111" s="219"/>
      <c r="NCR111" s="219"/>
      <c r="NCS111" s="219"/>
      <c r="NCT111" s="219"/>
      <c r="NCU111" s="219"/>
      <c r="NCV111" s="219"/>
      <c r="NCW111" s="219"/>
      <c r="NCX111" s="219"/>
      <c r="NCY111" s="219"/>
      <c r="NCZ111" s="219"/>
      <c r="NDA111" s="219"/>
      <c r="NDB111" s="219"/>
      <c r="NDC111" s="219"/>
      <c r="NDD111" s="219"/>
      <c r="NDE111" s="219"/>
      <c r="NDF111" s="219"/>
      <c r="NDG111" s="219"/>
      <c r="NDH111" s="219"/>
      <c r="NDI111" s="219"/>
      <c r="NDJ111" s="219"/>
      <c r="NDK111" s="219"/>
      <c r="NDL111" s="219"/>
      <c r="NDM111" s="219"/>
      <c r="NDN111" s="219"/>
      <c r="NDO111" s="219"/>
      <c r="NDP111" s="219"/>
      <c r="NDQ111" s="219"/>
      <c r="NDR111" s="219"/>
      <c r="NDS111" s="219"/>
      <c r="NDT111" s="219"/>
      <c r="NDU111" s="219"/>
      <c r="NDV111" s="219"/>
      <c r="NDW111" s="219"/>
      <c r="NDX111" s="219"/>
      <c r="NDY111" s="219"/>
      <c r="NDZ111" s="219"/>
      <c r="NEA111" s="219"/>
      <c r="NEB111" s="219"/>
      <c r="NEC111" s="219"/>
      <c r="NED111" s="219"/>
      <c r="NEE111" s="219"/>
      <c r="NEF111" s="219"/>
      <c r="NEG111" s="219"/>
      <c r="NEH111" s="219"/>
      <c r="NEI111" s="219"/>
      <c r="NEJ111" s="219"/>
      <c r="NEK111" s="219"/>
      <c r="NEL111" s="219"/>
      <c r="NEM111" s="219"/>
      <c r="NEN111" s="219"/>
      <c r="NEO111" s="219"/>
      <c r="NEP111" s="219"/>
      <c r="NEQ111" s="219"/>
      <c r="NER111" s="219"/>
      <c r="NES111" s="219"/>
      <c r="NET111" s="219"/>
      <c r="NEU111" s="219"/>
      <c r="NEV111" s="219"/>
      <c r="NEW111" s="219"/>
      <c r="NEX111" s="219"/>
      <c r="NEY111" s="219"/>
      <c r="NEZ111" s="219"/>
      <c r="NFA111" s="219"/>
      <c r="NFB111" s="219"/>
      <c r="NFC111" s="219"/>
      <c r="NFD111" s="219"/>
      <c r="NFE111" s="219"/>
      <c r="NFF111" s="219"/>
      <c r="NFG111" s="219"/>
      <c r="NFH111" s="219"/>
      <c r="NFI111" s="219"/>
      <c r="NFJ111" s="219"/>
      <c r="NFK111" s="219"/>
      <c r="NFL111" s="219"/>
      <c r="NFM111" s="219"/>
      <c r="NFN111" s="219"/>
      <c r="NFO111" s="219"/>
      <c r="NFP111" s="219"/>
      <c r="NFQ111" s="219"/>
      <c r="NFR111" s="219"/>
      <c r="NFS111" s="219"/>
      <c r="NFT111" s="219"/>
      <c r="NFU111" s="219"/>
      <c r="NFV111" s="219"/>
      <c r="NFW111" s="219"/>
      <c r="NFX111" s="219"/>
      <c r="NFY111" s="219"/>
      <c r="NFZ111" s="219"/>
      <c r="NGA111" s="219"/>
      <c r="NGB111" s="219"/>
      <c r="NGC111" s="219"/>
      <c r="NGD111" s="219"/>
      <c r="NGE111" s="219"/>
      <c r="NGF111" s="219"/>
      <c r="NGG111" s="219"/>
      <c r="NGH111" s="219"/>
      <c r="NGI111" s="219"/>
      <c r="NGJ111" s="219"/>
      <c r="NGK111" s="219"/>
      <c r="NGL111" s="219"/>
      <c r="NGM111" s="219"/>
      <c r="NGN111" s="219"/>
      <c r="NGO111" s="219"/>
      <c r="NGP111" s="219"/>
      <c r="NGQ111" s="219"/>
      <c r="NGR111" s="219"/>
      <c r="NGS111" s="219"/>
      <c r="NGT111" s="219"/>
      <c r="NGU111" s="219"/>
      <c r="NGV111" s="219"/>
      <c r="NGW111" s="219"/>
      <c r="NGX111" s="219"/>
      <c r="NGY111" s="219"/>
      <c r="NGZ111" s="219"/>
      <c r="NHA111" s="219"/>
      <c r="NHB111" s="219"/>
      <c r="NHC111" s="219"/>
      <c r="NHD111" s="219"/>
      <c r="NHE111" s="219"/>
      <c r="NHF111" s="219"/>
      <c r="NHG111" s="219"/>
      <c r="NHH111" s="219"/>
      <c r="NHI111" s="219"/>
      <c r="NHJ111" s="219"/>
      <c r="NHK111" s="219"/>
      <c r="NHL111" s="219"/>
      <c r="NHM111" s="219"/>
      <c r="NHN111" s="219"/>
      <c r="NHO111" s="219"/>
      <c r="NHP111" s="219"/>
      <c r="NHQ111" s="219"/>
      <c r="NHR111" s="219"/>
      <c r="NHS111" s="219"/>
      <c r="NHT111" s="219"/>
      <c r="NHU111" s="219"/>
      <c r="NHV111" s="219"/>
      <c r="NHW111" s="219"/>
      <c r="NHX111" s="219"/>
      <c r="NHY111" s="219"/>
      <c r="NHZ111" s="219"/>
      <c r="NIA111" s="219"/>
      <c r="NIB111" s="219"/>
      <c r="NIC111" s="219"/>
      <c r="NID111" s="219"/>
      <c r="NIE111" s="219"/>
      <c r="NIF111" s="219"/>
      <c r="NIG111" s="219"/>
      <c r="NIH111" s="219"/>
      <c r="NII111" s="219"/>
      <c r="NIJ111" s="219"/>
      <c r="NIK111" s="219"/>
      <c r="NIL111" s="219"/>
      <c r="NIM111" s="219"/>
      <c r="NIN111" s="219"/>
      <c r="NIO111" s="219"/>
      <c r="NIP111" s="219"/>
      <c r="NIQ111" s="219"/>
      <c r="NIR111" s="219"/>
      <c r="NIS111" s="219"/>
      <c r="NIT111" s="219"/>
      <c r="NIU111" s="219"/>
      <c r="NIV111" s="219"/>
      <c r="NIW111" s="219"/>
      <c r="NIX111" s="219"/>
      <c r="NIY111" s="219"/>
      <c r="NIZ111" s="219"/>
      <c r="NJA111" s="219"/>
      <c r="NJB111" s="219"/>
      <c r="NJC111" s="219"/>
      <c r="NJD111" s="219"/>
      <c r="NJE111" s="219"/>
      <c r="NJF111" s="219"/>
      <c r="NJG111" s="219"/>
      <c r="NJH111" s="219"/>
      <c r="NJI111" s="219"/>
      <c r="NJJ111" s="219"/>
      <c r="NJK111" s="219"/>
      <c r="NJL111" s="219"/>
      <c r="NJM111" s="219"/>
      <c r="NJN111" s="219"/>
      <c r="NJO111" s="219"/>
      <c r="NJP111" s="219"/>
      <c r="NJQ111" s="219"/>
      <c r="NJR111" s="219"/>
      <c r="NJS111" s="219"/>
      <c r="NJT111" s="219"/>
      <c r="NJU111" s="219"/>
      <c r="NJV111" s="219"/>
      <c r="NJW111" s="219"/>
      <c r="NJX111" s="219"/>
      <c r="NJY111" s="219"/>
      <c r="NJZ111" s="219"/>
      <c r="NKA111" s="219"/>
      <c r="NKB111" s="219"/>
      <c r="NKC111" s="219"/>
      <c r="NKD111" s="219"/>
      <c r="NKE111" s="219"/>
      <c r="NKF111" s="219"/>
      <c r="NKG111" s="219"/>
      <c r="NKH111" s="219"/>
      <c r="NKI111" s="219"/>
      <c r="NKJ111" s="219"/>
      <c r="NKK111" s="219"/>
      <c r="NKL111" s="219"/>
      <c r="NKM111" s="219"/>
      <c r="NKN111" s="219"/>
      <c r="NKO111" s="219"/>
      <c r="NKP111" s="219"/>
      <c r="NKQ111" s="219"/>
      <c r="NKR111" s="219"/>
      <c r="NKS111" s="219"/>
      <c r="NKT111" s="219"/>
      <c r="NKU111" s="219"/>
      <c r="NKV111" s="219"/>
      <c r="NKW111" s="219"/>
      <c r="NKX111" s="219"/>
      <c r="NKY111" s="219"/>
      <c r="NKZ111" s="219"/>
      <c r="NLA111" s="219"/>
      <c r="NLB111" s="219"/>
      <c r="NLC111" s="219"/>
      <c r="NLD111" s="219"/>
      <c r="NLE111" s="219"/>
      <c r="NLF111" s="219"/>
      <c r="NLG111" s="219"/>
      <c r="NLH111" s="219"/>
      <c r="NLI111" s="219"/>
      <c r="NLJ111" s="219"/>
      <c r="NLK111" s="219"/>
      <c r="NLL111" s="219"/>
      <c r="NLM111" s="219"/>
      <c r="NLN111" s="219"/>
      <c r="NLO111" s="219"/>
      <c r="NLP111" s="219"/>
      <c r="NLQ111" s="219"/>
      <c r="NLR111" s="219"/>
      <c r="NLS111" s="219"/>
      <c r="NLT111" s="219"/>
      <c r="NLU111" s="219"/>
      <c r="NLV111" s="219"/>
      <c r="NLW111" s="219"/>
      <c r="NLX111" s="219"/>
      <c r="NLY111" s="219"/>
      <c r="NLZ111" s="219"/>
      <c r="NMA111" s="219"/>
      <c r="NMB111" s="219"/>
      <c r="NMC111" s="219"/>
      <c r="NMD111" s="219"/>
      <c r="NME111" s="219"/>
      <c r="NMF111" s="219"/>
      <c r="NMG111" s="219"/>
      <c r="NMH111" s="219"/>
      <c r="NMI111" s="219"/>
      <c r="NMJ111" s="219"/>
      <c r="NMK111" s="219"/>
      <c r="NML111" s="219"/>
      <c r="NMM111" s="219"/>
      <c r="NMN111" s="219"/>
      <c r="NMO111" s="219"/>
      <c r="NMP111" s="219"/>
      <c r="NMQ111" s="219"/>
      <c r="NMR111" s="219"/>
      <c r="NMS111" s="219"/>
      <c r="NMT111" s="219"/>
      <c r="NMU111" s="219"/>
      <c r="NMV111" s="219"/>
      <c r="NMW111" s="219"/>
      <c r="NMX111" s="219"/>
      <c r="NMY111" s="219"/>
      <c r="NMZ111" s="219"/>
      <c r="NNA111" s="219"/>
      <c r="NNB111" s="219"/>
      <c r="NNC111" s="219"/>
      <c r="NND111" s="219"/>
      <c r="NNE111" s="219"/>
      <c r="NNF111" s="219"/>
      <c r="NNG111" s="219"/>
      <c r="NNH111" s="219"/>
      <c r="NNI111" s="219"/>
      <c r="NNJ111" s="219"/>
      <c r="NNK111" s="219"/>
      <c r="NNL111" s="219"/>
      <c r="NNM111" s="219"/>
      <c r="NNN111" s="219"/>
      <c r="NNO111" s="219"/>
      <c r="NNP111" s="219"/>
      <c r="NNQ111" s="219"/>
      <c r="NNR111" s="219"/>
      <c r="NNS111" s="219"/>
      <c r="NNT111" s="219"/>
      <c r="NNU111" s="219"/>
      <c r="NNV111" s="219"/>
      <c r="NNW111" s="219"/>
      <c r="NNX111" s="219"/>
      <c r="NNY111" s="219"/>
      <c r="NNZ111" s="219"/>
      <c r="NOA111" s="219"/>
      <c r="NOB111" s="219"/>
      <c r="NOC111" s="219"/>
      <c r="NOD111" s="219"/>
      <c r="NOE111" s="219"/>
      <c r="NOF111" s="219"/>
      <c r="NOG111" s="219"/>
      <c r="NOH111" s="219"/>
      <c r="NOI111" s="219"/>
      <c r="NOJ111" s="219"/>
      <c r="NOK111" s="219"/>
      <c r="NOL111" s="219"/>
      <c r="NOM111" s="219"/>
      <c r="NON111" s="219"/>
      <c r="NOO111" s="219"/>
      <c r="NOP111" s="219"/>
      <c r="NOQ111" s="219"/>
      <c r="NOR111" s="219"/>
      <c r="NOS111" s="219"/>
      <c r="NOT111" s="219"/>
      <c r="NOU111" s="219"/>
      <c r="NOV111" s="219"/>
      <c r="NOW111" s="219"/>
      <c r="NOX111" s="219"/>
      <c r="NOY111" s="219"/>
      <c r="NOZ111" s="219"/>
      <c r="NPA111" s="219"/>
      <c r="NPB111" s="219"/>
      <c r="NPC111" s="219"/>
      <c r="NPD111" s="219"/>
      <c r="NPE111" s="219"/>
      <c r="NPF111" s="219"/>
      <c r="NPG111" s="219"/>
      <c r="NPH111" s="219"/>
      <c r="NPI111" s="219"/>
      <c r="NPJ111" s="219"/>
      <c r="NPK111" s="219"/>
      <c r="NPL111" s="219"/>
      <c r="NPM111" s="219"/>
      <c r="NPN111" s="219"/>
      <c r="NPO111" s="219"/>
      <c r="NPP111" s="219"/>
      <c r="NPQ111" s="219"/>
      <c r="NPR111" s="219"/>
      <c r="NPS111" s="219"/>
      <c r="NPT111" s="219"/>
      <c r="NPU111" s="219"/>
      <c r="NPV111" s="219"/>
      <c r="NPW111" s="219"/>
      <c r="NPX111" s="219"/>
      <c r="NPY111" s="219"/>
      <c r="NPZ111" s="219"/>
      <c r="NQA111" s="219"/>
      <c r="NQB111" s="219"/>
      <c r="NQC111" s="219"/>
      <c r="NQD111" s="219"/>
      <c r="NQE111" s="219"/>
      <c r="NQF111" s="219"/>
      <c r="NQG111" s="219"/>
      <c r="NQH111" s="219"/>
      <c r="NQI111" s="219"/>
      <c r="NQJ111" s="219"/>
      <c r="NQK111" s="219"/>
      <c r="NQL111" s="219"/>
      <c r="NQM111" s="219"/>
      <c r="NQN111" s="219"/>
      <c r="NQO111" s="219"/>
      <c r="NQP111" s="219"/>
      <c r="NQQ111" s="219"/>
      <c r="NQR111" s="219"/>
      <c r="NQS111" s="219"/>
      <c r="NQT111" s="219"/>
      <c r="NQU111" s="219"/>
      <c r="NQV111" s="219"/>
      <c r="NQW111" s="219"/>
      <c r="NQX111" s="219"/>
      <c r="NQY111" s="219"/>
      <c r="NQZ111" s="219"/>
      <c r="NRA111" s="219"/>
      <c r="NRB111" s="219"/>
      <c r="NRC111" s="219"/>
      <c r="NRD111" s="219"/>
      <c r="NRE111" s="219"/>
      <c r="NRF111" s="219"/>
      <c r="NRG111" s="219"/>
      <c r="NRH111" s="219"/>
      <c r="NRI111" s="219"/>
      <c r="NRJ111" s="219"/>
      <c r="NRK111" s="219"/>
      <c r="NRL111" s="219"/>
      <c r="NRM111" s="219"/>
      <c r="NRN111" s="219"/>
      <c r="NRO111" s="219"/>
      <c r="NRP111" s="219"/>
      <c r="NRQ111" s="219"/>
      <c r="NRR111" s="219"/>
      <c r="NRS111" s="219"/>
      <c r="NRT111" s="219"/>
      <c r="NRU111" s="219"/>
      <c r="NRV111" s="219"/>
      <c r="NRW111" s="219"/>
      <c r="NRX111" s="219"/>
      <c r="NRY111" s="219"/>
      <c r="NRZ111" s="219"/>
      <c r="NSA111" s="219"/>
      <c r="NSB111" s="219"/>
      <c r="NSC111" s="219"/>
      <c r="NSD111" s="219"/>
      <c r="NSE111" s="219"/>
      <c r="NSF111" s="219"/>
      <c r="NSG111" s="219"/>
      <c r="NSH111" s="219"/>
      <c r="NSI111" s="219"/>
      <c r="NSJ111" s="219"/>
      <c r="NSK111" s="219"/>
      <c r="NSL111" s="219"/>
      <c r="NSM111" s="219"/>
      <c r="NSN111" s="219"/>
      <c r="NSO111" s="219"/>
      <c r="NSP111" s="219"/>
      <c r="NSQ111" s="219"/>
      <c r="NSR111" s="219"/>
      <c r="NSS111" s="219"/>
      <c r="NST111" s="219"/>
      <c r="NSU111" s="219"/>
      <c r="NSV111" s="219"/>
      <c r="NSW111" s="219"/>
      <c r="NSX111" s="219"/>
      <c r="NSY111" s="219"/>
      <c r="NSZ111" s="219"/>
      <c r="NTA111" s="219"/>
      <c r="NTB111" s="219"/>
      <c r="NTC111" s="219"/>
      <c r="NTD111" s="219"/>
      <c r="NTE111" s="219"/>
      <c r="NTF111" s="219"/>
      <c r="NTG111" s="219"/>
      <c r="NTH111" s="219"/>
      <c r="NTI111" s="219"/>
      <c r="NTJ111" s="219"/>
      <c r="NTK111" s="219"/>
      <c r="NTL111" s="219"/>
      <c r="NTM111" s="219"/>
      <c r="NTN111" s="219"/>
      <c r="NTO111" s="219"/>
      <c r="NTP111" s="219"/>
      <c r="NTQ111" s="219"/>
      <c r="NTR111" s="219"/>
      <c r="NTS111" s="219"/>
      <c r="NTT111" s="219"/>
      <c r="NTU111" s="219"/>
      <c r="NTV111" s="219"/>
      <c r="NTW111" s="219"/>
      <c r="NTX111" s="219"/>
      <c r="NTY111" s="219"/>
      <c r="NTZ111" s="219"/>
      <c r="NUA111" s="219"/>
      <c r="NUB111" s="219"/>
      <c r="NUC111" s="219"/>
      <c r="NUD111" s="219"/>
      <c r="NUE111" s="219"/>
      <c r="NUF111" s="219"/>
      <c r="NUG111" s="219"/>
      <c r="NUH111" s="219"/>
      <c r="NUI111" s="219"/>
      <c r="NUJ111" s="219"/>
      <c r="NUK111" s="219"/>
      <c r="NUL111" s="219"/>
      <c r="NUM111" s="219"/>
      <c r="NUN111" s="219"/>
      <c r="NUO111" s="219"/>
      <c r="NUP111" s="219"/>
      <c r="NUQ111" s="219"/>
      <c r="NUR111" s="219"/>
      <c r="NUS111" s="219"/>
      <c r="NUT111" s="219"/>
      <c r="NUU111" s="219"/>
      <c r="NUV111" s="219"/>
      <c r="NUW111" s="219"/>
      <c r="NUX111" s="219"/>
      <c r="NUY111" s="219"/>
      <c r="NUZ111" s="219"/>
      <c r="NVA111" s="219"/>
      <c r="NVB111" s="219"/>
      <c r="NVC111" s="219"/>
      <c r="NVD111" s="219"/>
      <c r="NVE111" s="219"/>
      <c r="NVF111" s="219"/>
      <c r="NVG111" s="219"/>
      <c r="NVH111" s="219"/>
      <c r="NVI111" s="219"/>
      <c r="NVJ111" s="219"/>
      <c r="NVK111" s="219"/>
      <c r="NVL111" s="219"/>
      <c r="NVM111" s="219"/>
      <c r="NVN111" s="219"/>
      <c r="NVO111" s="219"/>
      <c r="NVP111" s="219"/>
      <c r="NVQ111" s="219"/>
      <c r="NVR111" s="219"/>
      <c r="NVS111" s="219"/>
      <c r="NVT111" s="219"/>
      <c r="NVU111" s="219"/>
      <c r="NVV111" s="219"/>
      <c r="NVW111" s="219"/>
      <c r="NVX111" s="219"/>
      <c r="NVY111" s="219"/>
      <c r="NVZ111" s="219"/>
      <c r="NWA111" s="219"/>
      <c r="NWB111" s="219"/>
      <c r="NWC111" s="219"/>
      <c r="NWD111" s="219"/>
      <c r="NWE111" s="219"/>
      <c r="NWF111" s="219"/>
      <c r="NWG111" s="219"/>
      <c r="NWH111" s="219"/>
      <c r="NWI111" s="219"/>
      <c r="NWJ111" s="219"/>
      <c r="NWK111" s="219"/>
      <c r="NWL111" s="219"/>
      <c r="NWM111" s="219"/>
      <c r="NWN111" s="219"/>
      <c r="NWO111" s="219"/>
      <c r="NWP111" s="219"/>
      <c r="NWQ111" s="219"/>
      <c r="NWR111" s="219"/>
      <c r="NWS111" s="219"/>
      <c r="NWT111" s="219"/>
      <c r="NWU111" s="219"/>
      <c r="NWV111" s="219"/>
      <c r="NWW111" s="219"/>
      <c r="NWX111" s="219"/>
      <c r="NWY111" s="219"/>
      <c r="NWZ111" s="219"/>
      <c r="NXA111" s="219"/>
      <c r="NXB111" s="219"/>
      <c r="NXC111" s="219"/>
      <c r="NXD111" s="219"/>
      <c r="NXE111" s="219"/>
      <c r="NXF111" s="219"/>
      <c r="NXG111" s="219"/>
      <c r="NXH111" s="219"/>
      <c r="NXI111" s="219"/>
      <c r="NXJ111" s="219"/>
      <c r="NXK111" s="219"/>
      <c r="NXL111" s="219"/>
      <c r="NXM111" s="219"/>
      <c r="NXN111" s="219"/>
      <c r="NXO111" s="219"/>
      <c r="NXP111" s="219"/>
      <c r="NXQ111" s="219"/>
      <c r="NXR111" s="219"/>
      <c r="NXS111" s="219"/>
      <c r="NXT111" s="219"/>
      <c r="NXU111" s="219"/>
      <c r="NXV111" s="219"/>
      <c r="NXW111" s="219"/>
      <c r="NXX111" s="219"/>
      <c r="NXY111" s="219"/>
      <c r="NXZ111" s="219"/>
      <c r="NYA111" s="219"/>
      <c r="NYB111" s="219"/>
      <c r="NYC111" s="219"/>
      <c r="NYD111" s="219"/>
      <c r="NYE111" s="219"/>
      <c r="NYF111" s="219"/>
      <c r="NYG111" s="219"/>
      <c r="NYH111" s="219"/>
      <c r="NYI111" s="219"/>
      <c r="NYJ111" s="219"/>
      <c r="NYK111" s="219"/>
      <c r="NYL111" s="219"/>
      <c r="NYM111" s="219"/>
      <c r="NYN111" s="219"/>
      <c r="NYO111" s="219"/>
      <c r="NYP111" s="219"/>
      <c r="NYQ111" s="219"/>
      <c r="NYR111" s="219"/>
      <c r="NYS111" s="219"/>
      <c r="NYT111" s="219"/>
      <c r="NYU111" s="219"/>
      <c r="NYV111" s="219"/>
      <c r="NYW111" s="219"/>
      <c r="NYX111" s="219"/>
      <c r="NYY111" s="219"/>
      <c r="NYZ111" s="219"/>
      <c r="NZA111" s="219"/>
      <c r="NZB111" s="219"/>
      <c r="NZC111" s="219"/>
      <c r="NZD111" s="219"/>
      <c r="NZE111" s="219"/>
      <c r="NZF111" s="219"/>
      <c r="NZG111" s="219"/>
      <c r="NZH111" s="219"/>
      <c r="NZI111" s="219"/>
      <c r="NZJ111" s="219"/>
      <c r="NZK111" s="219"/>
      <c r="NZL111" s="219"/>
      <c r="NZM111" s="219"/>
      <c r="NZN111" s="219"/>
      <c r="NZO111" s="219"/>
      <c r="NZP111" s="219"/>
      <c r="NZQ111" s="219"/>
      <c r="NZR111" s="219"/>
      <c r="NZS111" s="219"/>
      <c r="NZT111" s="219"/>
      <c r="NZU111" s="219"/>
      <c r="NZV111" s="219"/>
      <c r="NZW111" s="219"/>
      <c r="NZX111" s="219"/>
      <c r="NZY111" s="219"/>
      <c r="NZZ111" s="219"/>
      <c r="OAA111" s="219"/>
      <c r="OAB111" s="219"/>
      <c r="OAC111" s="219"/>
      <c r="OAD111" s="219"/>
      <c r="OAE111" s="219"/>
      <c r="OAF111" s="219"/>
      <c r="OAG111" s="219"/>
      <c r="OAH111" s="219"/>
      <c r="OAI111" s="219"/>
      <c r="OAJ111" s="219"/>
      <c r="OAK111" s="219"/>
      <c r="OAL111" s="219"/>
      <c r="OAM111" s="219"/>
      <c r="OAN111" s="219"/>
      <c r="OAO111" s="219"/>
      <c r="OAP111" s="219"/>
      <c r="OAQ111" s="219"/>
      <c r="OAR111" s="219"/>
      <c r="OAS111" s="219"/>
      <c r="OAT111" s="219"/>
      <c r="OAU111" s="219"/>
      <c r="OAV111" s="219"/>
      <c r="OAW111" s="219"/>
      <c r="OAX111" s="219"/>
      <c r="OAY111" s="219"/>
      <c r="OAZ111" s="219"/>
      <c r="OBA111" s="219"/>
      <c r="OBB111" s="219"/>
      <c r="OBC111" s="219"/>
      <c r="OBD111" s="219"/>
      <c r="OBE111" s="219"/>
      <c r="OBF111" s="219"/>
      <c r="OBG111" s="219"/>
      <c r="OBH111" s="219"/>
      <c r="OBI111" s="219"/>
      <c r="OBJ111" s="219"/>
      <c r="OBK111" s="219"/>
      <c r="OBL111" s="219"/>
      <c r="OBM111" s="219"/>
      <c r="OBN111" s="219"/>
      <c r="OBO111" s="219"/>
      <c r="OBP111" s="219"/>
      <c r="OBQ111" s="219"/>
      <c r="OBR111" s="219"/>
      <c r="OBS111" s="219"/>
      <c r="OBT111" s="219"/>
      <c r="OBU111" s="219"/>
      <c r="OBV111" s="219"/>
      <c r="OBW111" s="219"/>
      <c r="OBX111" s="219"/>
      <c r="OBY111" s="219"/>
      <c r="OBZ111" s="219"/>
      <c r="OCA111" s="219"/>
      <c r="OCB111" s="219"/>
      <c r="OCC111" s="219"/>
      <c r="OCD111" s="219"/>
      <c r="OCE111" s="219"/>
      <c r="OCF111" s="219"/>
      <c r="OCG111" s="219"/>
      <c r="OCH111" s="219"/>
      <c r="OCI111" s="219"/>
      <c r="OCJ111" s="219"/>
      <c r="OCK111" s="219"/>
      <c r="OCL111" s="219"/>
      <c r="OCM111" s="219"/>
      <c r="OCN111" s="219"/>
      <c r="OCO111" s="219"/>
      <c r="OCP111" s="219"/>
      <c r="OCQ111" s="219"/>
      <c r="OCR111" s="219"/>
      <c r="OCS111" s="219"/>
      <c r="OCT111" s="219"/>
      <c r="OCU111" s="219"/>
      <c r="OCV111" s="219"/>
      <c r="OCW111" s="219"/>
      <c r="OCX111" s="219"/>
      <c r="OCY111" s="219"/>
      <c r="OCZ111" s="219"/>
      <c r="ODA111" s="219"/>
      <c r="ODB111" s="219"/>
      <c r="ODC111" s="219"/>
      <c r="ODD111" s="219"/>
      <c r="ODE111" s="219"/>
      <c r="ODF111" s="219"/>
      <c r="ODG111" s="219"/>
      <c r="ODH111" s="219"/>
      <c r="ODI111" s="219"/>
      <c r="ODJ111" s="219"/>
      <c r="ODK111" s="219"/>
      <c r="ODL111" s="219"/>
      <c r="ODM111" s="219"/>
      <c r="ODN111" s="219"/>
      <c r="ODO111" s="219"/>
      <c r="ODP111" s="219"/>
      <c r="ODQ111" s="219"/>
      <c r="ODR111" s="219"/>
      <c r="ODS111" s="219"/>
      <c r="ODT111" s="219"/>
      <c r="ODU111" s="219"/>
      <c r="ODV111" s="219"/>
      <c r="ODW111" s="219"/>
      <c r="ODX111" s="219"/>
      <c r="ODY111" s="219"/>
      <c r="ODZ111" s="219"/>
      <c r="OEA111" s="219"/>
      <c r="OEB111" s="219"/>
      <c r="OEC111" s="219"/>
      <c r="OED111" s="219"/>
      <c r="OEE111" s="219"/>
      <c r="OEF111" s="219"/>
      <c r="OEG111" s="219"/>
      <c r="OEH111" s="219"/>
      <c r="OEI111" s="219"/>
      <c r="OEJ111" s="219"/>
      <c r="OEK111" s="219"/>
      <c r="OEL111" s="219"/>
      <c r="OEM111" s="219"/>
      <c r="OEN111" s="219"/>
      <c r="OEO111" s="219"/>
      <c r="OEP111" s="219"/>
      <c r="OEQ111" s="219"/>
      <c r="OER111" s="219"/>
      <c r="OES111" s="219"/>
      <c r="OET111" s="219"/>
      <c r="OEU111" s="219"/>
      <c r="OEV111" s="219"/>
      <c r="OEW111" s="219"/>
      <c r="OEX111" s="219"/>
      <c r="OEY111" s="219"/>
      <c r="OEZ111" s="219"/>
      <c r="OFA111" s="219"/>
      <c r="OFB111" s="219"/>
      <c r="OFC111" s="219"/>
      <c r="OFD111" s="219"/>
      <c r="OFE111" s="219"/>
      <c r="OFF111" s="219"/>
      <c r="OFG111" s="219"/>
      <c r="OFH111" s="219"/>
      <c r="OFI111" s="219"/>
      <c r="OFJ111" s="219"/>
      <c r="OFK111" s="219"/>
      <c r="OFL111" s="219"/>
      <c r="OFM111" s="219"/>
      <c r="OFN111" s="219"/>
      <c r="OFO111" s="219"/>
      <c r="OFP111" s="219"/>
      <c r="OFQ111" s="219"/>
      <c r="OFR111" s="219"/>
      <c r="OFS111" s="219"/>
      <c r="OFT111" s="219"/>
      <c r="OFU111" s="219"/>
      <c r="OFV111" s="219"/>
      <c r="OFW111" s="219"/>
      <c r="OFX111" s="219"/>
      <c r="OFY111" s="219"/>
      <c r="OFZ111" s="219"/>
      <c r="OGA111" s="219"/>
      <c r="OGB111" s="219"/>
      <c r="OGC111" s="219"/>
      <c r="OGD111" s="219"/>
      <c r="OGE111" s="219"/>
      <c r="OGF111" s="219"/>
      <c r="OGG111" s="219"/>
      <c r="OGH111" s="219"/>
      <c r="OGI111" s="219"/>
      <c r="OGJ111" s="219"/>
      <c r="OGK111" s="219"/>
      <c r="OGL111" s="219"/>
      <c r="OGM111" s="219"/>
      <c r="OGN111" s="219"/>
      <c r="OGO111" s="219"/>
      <c r="OGP111" s="219"/>
      <c r="OGQ111" s="219"/>
      <c r="OGR111" s="219"/>
      <c r="OGS111" s="219"/>
      <c r="OGT111" s="219"/>
      <c r="OGU111" s="219"/>
      <c r="OGV111" s="219"/>
      <c r="OGW111" s="219"/>
      <c r="OGX111" s="219"/>
      <c r="OGY111" s="219"/>
      <c r="OGZ111" s="219"/>
      <c r="OHA111" s="219"/>
      <c r="OHB111" s="219"/>
      <c r="OHC111" s="219"/>
      <c r="OHD111" s="219"/>
      <c r="OHE111" s="219"/>
      <c r="OHF111" s="219"/>
      <c r="OHG111" s="219"/>
      <c r="OHH111" s="219"/>
      <c r="OHI111" s="219"/>
      <c r="OHJ111" s="219"/>
      <c r="OHK111" s="219"/>
      <c r="OHL111" s="219"/>
      <c r="OHM111" s="219"/>
      <c r="OHN111" s="219"/>
      <c r="OHO111" s="219"/>
      <c r="OHP111" s="219"/>
      <c r="OHQ111" s="219"/>
      <c r="OHR111" s="219"/>
      <c r="OHS111" s="219"/>
      <c r="OHT111" s="219"/>
      <c r="OHU111" s="219"/>
      <c r="OHV111" s="219"/>
      <c r="OHW111" s="219"/>
      <c r="OHX111" s="219"/>
      <c r="OHY111" s="219"/>
      <c r="OHZ111" s="219"/>
      <c r="OIA111" s="219"/>
      <c r="OIB111" s="219"/>
      <c r="OIC111" s="219"/>
      <c r="OID111" s="219"/>
      <c r="OIE111" s="219"/>
      <c r="OIF111" s="219"/>
      <c r="OIG111" s="219"/>
      <c r="OIH111" s="219"/>
      <c r="OII111" s="219"/>
      <c r="OIJ111" s="219"/>
      <c r="OIK111" s="219"/>
      <c r="OIL111" s="219"/>
      <c r="OIM111" s="219"/>
      <c r="OIN111" s="219"/>
      <c r="OIO111" s="219"/>
      <c r="OIP111" s="219"/>
      <c r="OIQ111" s="219"/>
      <c r="OIR111" s="219"/>
      <c r="OIS111" s="219"/>
      <c r="OIT111" s="219"/>
      <c r="OIU111" s="219"/>
      <c r="OIV111" s="219"/>
      <c r="OIW111" s="219"/>
      <c r="OIX111" s="219"/>
      <c r="OIY111" s="219"/>
      <c r="OIZ111" s="219"/>
      <c r="OJA111" s="219"/>
      <c r="OJB111" s="219"/>
      <c r="OJC111" s="219"/>
      <c r="OJD111" s="219"/>
      <c r="OJE111" s="219"/>
      <c r="OJF111" s="219"/>
      <c r="OJG111" s="219"/>
      <c r="OJH111" s="219"/>
      <c r="OJI111" s="219"/>
      <c r="OJJ111" s="219"/>
      <c r="OJK111" s="219"/>
      <c r="OJL111" s="219"/>
      <c r="OJM111" s="219"/>
      <c r="OJN111" s="219"/>
      <c r="OJO111" s="219"/>
      <c r="OJP111" s="219"/>
      <c r="OJQ111" s="219"/>
      <c r="OJR111" s="219"/>
      <c r="OJS111" s="219"/>
      <c r="OJT111" s="219"/>
      <c r="OJU111" s="219"/>
      <c r="OJV111" s="219"/>
      <c r="OJW111" s="219"/>
      <c r="OJX111" s="219"/>
      <c r="OJY111" s="219"/>
      <c r="OJZ111" s="219"/>
      <c r="OKA111" s="219"/>
      <c r="OKB111" s="219"/>
      <c r="OKC111" s="219"/>
      <c r="OKD111" s="219"/>
      <c r="OKE111" s="219"/>
      <c r="OKF111" s="219"/>
      <c r="OKG111" s="219"/>
      <c r="OKH111" s="219"/>
      <c r="OKI111" s="219"/>
      <c r="OKJ111" s="219"/>
      <c r="OKK111" s="219"/>
      <c r="OKL111" s="219"/>
      <c r="OKM111" s="219"/>
      <c r="OKN111" s="219"/>
      <c r="OKO111" s="219"/>
      <c r="OKP111" s="219"/>
      <c r="OKQ111" s="219"/>
      <c r="OKR111" s="219"/>
      <c r="OKS111" s="219"/>
      <c r="OKT111" s="219"/>
      <c r="OKU111" s="219"/>
      <c r="OKV111" s="219"/>
      <c r="OKW111" s="219"/>
      <c r="OKX111" s="219"/>
      <c r="OKY111" s="219"/>
      <c r="OKZ111" s="219"/>
      <c r="OLA111" s="219"/>
      <c r="OLB111" s="219"/>
      <c r="OLC111" s="219"/>
      <c r="OLD111" s="219"/>
      <c r="OLE111" s="219"/>
      <c r="OLF111" s="219"/>
      <c r="OLG111" s="219"/>
      <c r="OLH111" s="219"/>
      <c r="OLI111" s="219"/>
      <c r="OLJ111" s="219"/>
      <c r="OLK111" s="219"/>
      <c r="OLL111" s="219"/>
      <c r="OLM111" s="219"/>
      <c r="OLN111" s="219"/>
      <c r="OLO111" s="219"/>
      <c r="OLP111" s="219"/>
      <c r="OLQ111" s="219"/>
      <c r="OLR111" s="219"/>
      <c r="OLS111" s="219"/>
      <c r="OLT111" s="219"/>
      <c r="OLU111" s="219"/>
      <c r="OLV111" s="219"/>
      <c r="OLW111" s="219"/>
      <c r="OLX111" s="219"/>
      <c r="OLY111" s="219"/>
      <c r="OLZ111" s="219"/>
      <c r="OMA111" s="219"/>
      <c r="OMB111" s="219"/>
      <c r="OMC111" s="219"/>
      <c r="OMD111" s="219"/>
      <c r="OME111" s="219"/>
      <c r="OMF111" s="219"/>
      <c r="OMG111" s="219"/>
      <c r="OMH111" s="219"/>
      <c r="OMI111" s="219"/>
      <c r="OMJ111" s="219"/>
      <c r="OMK111" s="219"/>
      <c r="OML111" s="219"/>
      <c r="OMM111" s="219"/>
      <c r="OMN111" s="219"/>
      <c r="OMO111" s="219"/>
      <c r="OMP111" s="219"/>
      <c r="OMQ111" s="219"/>
      <c r="OMR111" s="219"/>
      <c r="OMS111" s="219"/>
      <c r="OMT111" s="219"/>
      <c r="OMU111" s="219"/>
      <c r="OMV111" s="219"/>
      <c r="OMW111" s="219"/>
      <c r="OMX111" s="219"/>
      <c r="OMY111" s="219"/>
      <c r="OMZ111" s="219"/>
      <c r="ONA111" s="219"/>
      <c r="ONB111" s="219"/>
      <c r="ONC111" s="219"/>
      <c r="OND111" s="219"/>
      <c r="ONE111" s="219"/>
      <c r="ONF111" s="219"/>
      <c r="ONG111" s="219"/>
      <c r="ONH111" s="219"/>
      <c r="ONI111" s="219"/>
      <c r="ONJ111" s="219"/>
      <c r="ONK111" s="219"/>
      <c r="ONL111" s="219"/>
      <c r="ONM111" s="219"/>
      <c r="ONN111" s="219"/>
      <c r="ONO111" s="219"/>
      <c r="ONP111" s="219"/>
      <c r="ONQ111" s="219"/>
      <c r="ONR111" s="219"/>
      <c r="ONS111" s="219"/>
      <c r="ONT111" s="219"/>
      <c r="ONU111" s="219"/>
      <c r="ONV111" s="219"/>
      <c r="ONW111" s="219"/>
      <c r="ONX111" s="219"/>
      <c r="ONY111" s="219"/>
      <c r="ONZ111" s="219"/>
      <c r="OOA111" s="219"/>
      <c r="OOB111" s="219"/>
      <c r="OOC111" s="219"/>
      <c r="OOD111" s="219"/>
      <c r="OOE111" s="219"/>
      <c r="OOF111" s="219"/>
      <c r="OOG111" s="219"/>
      <c r="OOH111" s="219"/>
      <c r="OOI111" s="219"/>
      <c r="OOJ111" s="219"/>
      <c r="OOK111" s="219"/>
      <c r="OOL111" s="219"/>
      <c r="OOM111" s="219"/>
      <c r="OON111" s="219"/>
      <c r="OOO111" s="219"/>
      <c r="OOP111" s="219"/>
      <c r="OOQ111" s="219"/>
      <c r="OOR111" s="219"/>
      <c r="OOS111" s="219"/>
      <c r="OOT111" s="219"/>
      <c r="OOU111" s="219"/>
      <c r="OOV111" s="219"/>
      <c r="OOW111" s="219"/>
      <c r="OOX111" s="219"/>
      <c r="OOY111" s="219"/>
      <c r="OOZ111" s="219"/>
      <c r="OPA111" s="219"/>
      <c r="OPB111" s="219"/>
      <c r="OPC111" s="219"/>
      <c r="OPD111" s="219"/>
      <c r="OPE111" s="219"/>
      <c r="OPF111" s="219"/>
      <c r="OPG111" s="219"/>
      <c r="OPH111" s="219"/>
      <c r="OPI111" s="219"/>
      <c r="OPJ111" s="219"/>
      <c r="OPK111" s="219"/>
      <c r="OPL111" s="219"/>
      <c r="OPM111" s="219"/>
      <c r="OPN111" s="219"/>
      <c r="OPO111" s="219"/>
      <c r="OPP111" s="219"/>
      <c r="OPQ111" s="219"/>
      <c r="OPR111" s="219"/>
      <c r="OPS111" s="219"/>
      <c r="OPT111" s="219"/>
      <c r="OPU111" s="219"/>
      <c r="OPV111" s="219"/>
      <c r="OPW111" s="219"/>
      <c r="OPX111" s="219"/>
      <c r="OPY111" s="219"/>
      <c r="OPZ111" s="219"/>
      <c r="OQA111" s="219"/>
      <c r="OQB111" s="219"/>
      <c r="OQC111" s="219"/>
      <c r="OQD111" s="219"/>
      <c r="OQE111" s="219"/>
      <c r="OQF111" s="219"/>
      <c r="OQG111" s="219"/>
      <c r="OQH111" s="219"/>
      <c r="OQI111" s="219"/>
      <c r="OQJ111" s="219"/>
      <c r="OQK111" s="219"/>
      <c r="OQL111" s="219"/>
      <c r="OQM111" s="219"/>
      <c r="OQN111" s="219"/>
      <c r="OQO111" s="219"/>
      <c r="OQP111" s="219"/>
      <c r="OQQ111" s="219"/>
      <c r="OQR111" s="219"/>
      <c r="OQS111" s="219"/>
      <c r="OQT111" s="219"/>
      <c r="OQU111" s="219"/>
      <c r="OQV111" s="219"/>
      <c r="OQW111" s="219"/>
      <c r="OQX111" s="219"/>
      <c r="OQY111" s="219"/>
      <c r="OQZ111" s="219"/>
      <c r="ORA111" s="219"/>
      <c r="ORB111" s="219"/>
      <c r="ORC111" s="219"/>
      <c r="ORD111" s="219"/>
      <c r="ORE111" s="219"/>
      <c r="ORF111" s="219"/>
      <c r="ORG111" s="219"/>
      <c r="ORH111" s="219"/>
      <c r="ORI111" s="219"/>
      <c r="ORJ111" s="219"/>
      <c r="ORK111" s="219"/>
      <c r="ORL111" s="219"/>
      <c r="ORM111" s="219"/>
      <c r="ORN111" s="219"/>
      <c r="ORO111" s="219"/>
      <c r="ORP111" s="219"/>
      <c r="ORQ111" s="219"/>
      <c r="ORR111" s="219"/>
      <c r="ORS111" s="219"/>
      <c r="ORT111" s="219"/>
      <c r="ORU111" s="219"/>
      <c r="ORV111" s="219"/>
      <c r="ORW111" s="219"/>
      <c r="ORX111" s="219"/>
      <c r="ORY111" s="219"/>
      <c r="ORZ111" s="219"/>
      <c r="OSA111" s="219"/>
      <c r="OSB111" s="219"/>
      <c r="OSC111" s="219"/>
      <c r="OSD111" s="219"/>
      <c r="OSE111" s="219"/>
      <c r="OSF111" s="219"/>
      <c r="OSG111" s="219"/>
      <c r="OSH111" s="219"/>
      <c r="OSI111" s="219"/>
      <c r="OSJ111" s="219"/>
      <c r="OSK111" s="219"/>
      <c r="OSL111" s="219"/>
      <c r="OSM111" s="219"/>
      <c r="OSN111" s="219"/>
      <c r="OSO111" s="219"/>
      <c r="OSP111" s="219"/>
      <c r="OSQ111" s="219"/>
      <c r="OSR111" s="219"/>
      <c r="OSS111" s="219"/>
      <c r="OST111" s="219"/>
      <c r="OSU111" s="219"/>
      <c r="OSV111" s="219"/>
      <c r="OSW111" s="219"/>
      <c r="OSX111" s="219"/>
      <c r="OSY111" s="219"/>
      <c r="OSZ111" s="219"/>
      <c r="OTA111" s="219"/>
      <c r="OTB111" s="219"/>
      <c r="OTC111" s="219"/>
      <c r="OTD111" s="219"/>
      <c r="OTE111" s="219"/>
      <c r="OTF111" s="219"/>
      <c r="OTG111" s="219"/>
      <c r="OTH111" s="219"/>
      <c r="OTI111" s="219"/>
      <c r="OTJ111" s="219"/>
      <c r="OTK111" s="219"/>
      <c r="OTL111" s="219"/>
      <c r="OTM111" s="219"/>
      <c r="OTN111" s="219"/>
      <c r="OTO111" s="219"/>
      <c r="OTP111" s="219"/>
      <c r="OTQ111" s="219"/>
      <c r="OTR111" s="219"/>
      <c r="OTS111" s="219"/>
      <c r="OTT111" s="219"/>
      <c r="OTU111" s="219"/>
      <c r="OTV111" s="219"/>
      <c r="OTW111" s="219"/>
      <c r="OTX111" s="219"/>
      <c r="OTY111" s="219"/>
      <c r="OTZ111" s="219"/>
      <c r="OUA111" s="219"/>
      <c r="OUB111" s="219"/>
      <c r="OUC111" s="219"/>
      <c r="OUD111" s="219"/>
      <c r="OUE111" s="219"/>
      <c r="OUF111" s="219"/>
      <c r="OUG111" s="219"/>
      <c r="OUH111" s="219"/>
      <c r="OUI111" s="219"/>
      <c r="OUJ111" s="219"/>
      <c r="OUK111" s="219"/>
      <c r="OUL111" s="219"/>
      <c r="OUM111" s="219"/>
      <c r="OUN111" s="219"/>
      <c r="OUO111" s="219"/>
      <c r="OUP111" s="219"/>
      <c r="OUQ111" s="219"/>
      <c r="OUR111" s="219"/>
      <c r="OUS111" s="219"/>
      <c r="OUT111" s="219"/>
      <c r="OUU111" s="219"/>
      <c r="OUV111" s="219"/>
      <c r="OUW111" s="219"/>
      <c r="OUX111" s="219"/>
      <c r="OUY111" s="219"/>
      <c r="OUZ111" s="219"/>
      <c r="OVA111" s="219"/>
      <c r="OVB111" s="219"/>
      <c r="OVC111" s="219"/>
      <c r="OVD111" s="219"/>
      <c r="OVE111" s="219"/>
      <c r="OVF111" s="219"/>
      <c r="OVG111" s="219"/>
      <c r="OVH111" s="219"/>
      <c r="OVI111" s="219"/>
      <c r="OVJ111" s="219"/>
      <c r="OVK111" s="219"/>
      <c r="OVL111" s="219"/>
      <c r="OVM111" s="219"/>
      <c r="OVN111" s="219"/>
      <c r="OVO111" s="219"/>
      <c r="OVP111" s="219"/>
      <c r="OVQ111" s="219"/>
      <c r="OVR111" s="219"/>
      <c r="OVS111" s="219"/>
      <c r="OVT111" s="219"/>
      <c r="OVU111" s="219"/>
      <c r="OVV111" s="219"/>
      <c r="OVW111" s="219"/>
      <c r="OVX111" s="219"/>
      <c r="OVY111" s="219"/>
      <c r="OVZ111" s="219"/>
      <c r="OWA111" s="219"/>
      <c r="OWB111" s="219"/>
      <c r="OWC111" s="219"/>
      <c r="OWD111" s="219"/>
      <c r="OWE111" s="219"/>
      <c r="OWF111" s="219"/>
      <c r="OWG111" s="219"/>
      <c r="OWH111" s="219"/>
      <c r="OWI111" s="219"/>
      <c r="OWJ111" s="219"/>
      <c r="OWK111" s="219"/>
      <c r="OWL111" s="219"/>
      <c r="OWM111" s="219"/>
      <c r="OWN111" s="219"/>
      <c r="OWO111" s="219"/>
      <c r="OWP111" s="219"/>
      <c r="OWQ111" s="219"/>
      <c r="OWR111" s="219"/>
      <c r="OWS111" s="219"/>
      <c r="OWT111" s="219"/>
      <c r="OWU111" s="219"/>
      <c r="OWV111" s="219"/>
      <c r="OWW111" s="219"/>
      <c r="OWX111" s="219"/>
      <c r="OWY111" s="219"/>
      <c r="OWZ111" s="219"/>
      <c r="OXA111" s="219"/>
      <c r="OXB111" s="219"/>
      <c r="OXC111" s="219"/>
      <c r="OXD111" s="219"/>
      <c r="OXE111" s="219"/>
      <c r="OXF111" s="219"/>
      <c r="OXG111" s="219"/>
      <c r="OXH111" s="219"/>
      <c r="OXI111" s="219"/>
      <c r="OXJ111" s="219"/>
      <c r="OXK111" s="219"/>
      <c r="OXL111" s="219"/>
      <c r="OXM111" s="219"/>
      <c r="OXN111" s="219"/>
      <c r="OXO111" s="219"/>
      <c r="OXP111" s="219"/>
      <c r="OXQ111" s="219"/>
      <c r="OXR111" s="219"/>
      <c r="OXS111" s="219"/>
      <c r="OXT111" s="219"/>
      <c r="OXU111" s="219"/>
      <c r="OXV111" s="219"/>
      <c r="OXW111" s="219"/>
      <c r="OXX111" s="219"/>
      <c r="OXY111" s="219"/>
      <c r="OXZ111" s="219"/>
      <c r="OYA111" s="219"/>
      <c r="OYB111" s="219"/>
      <c r="OYC111" s="219"/>
      <c r="OYD111" s="219"/>
      <c r="OYE111" s="219"/>
      <c r="OYF111" s="219"/>
      <c r="OYG111" s="219"/>
      <c r="OYH111" s="219"/>
      <c r="OYI111" s="219"/>
      <c r="OYJ111" s="219"/>
      <c r="OYK111" s="219"/>
      <c r="OYL111" s="219"/>
      <c r="OYM111" s="219"/>
      <c r="OYN111" s="219"/>
      <c r="OYO111" s="219"/>
      <c r="OYP111" s="219"/>
      <c r="OYQ111" s="219"/>
      <c r="OYR111" s="219"/>
      <c r="OYS111" s="219"/>
      <c r="OYT111" s="219"/>
      <c r="OYU111" s="219"/>
      <c r="OYV111" s="219"/>
      <c r="OYW111" s="219"/>
      <c r="OYX111" s="219"/>
      <c r="OYY111" s="219"/>
      <c r="OYZ111" s="219"/>
      <c r="OZA111" s="219"/>
      <c r="OZB111" s="219"/>
      <c r="OZC111" s="219"/>
      <c r="OZD111" s="219"/>
      <c r="OZE111" s="219"/>
      <c r="OZF111" s="219"/>
      <c r="OZG111" s="219"/>
      <c r="OZH111" s="219"/>
      <c r="OZI111" s="219"/>
      <c r="OZJ111" s="219"/>
      <c r="OZK111" s="219"/>
      <c r="OZL111" s="219"/>
      <c r="OZM111" s="219"/>
      <c r="OZN111" s="219"/>
      <c r="OZO111" s="219"/>
      <c r="OZP111" s="219"/>
      <c r="OZQ111" s="219"/>
      <c r="OZR111" s="219"/>
      <c r="OZS111" s="219"/>
      <c r="OZT111" s="219"/>
      <c r="OZU111" s="219"/>
      <c r="OZV111" s="219"/>
      <c r="OZW111" s="219"/>
      <c r="OZX111" s="219"/>
      <c r="OZY111" s="219"/>
      <c r="OZZ111" s="219"/>
      <c r="PAA111" s="219"/>
      <c r="PAB111" s="219"/>
      <c r="PAC111" s="219"/>
      <c r="PAD111" s="219"/>
      <c r="PAE111" s="219"/>
      <c r="PAF111" s="219"/>
      <c r="PAG111" s="219"/>
      <c r="PAH111" s="219"/>
      <c r="PAI111" s="219"/>
      <c r="PAJ111" s="219"/>
      <c r="PAK111" s="219"/>
      <c r="PAL111" s="219"/>
      <c r="PAM111" s="219"/>
      <c r="PAN111" s="219"/>
      <c r="PAO111" s="219"/>
      <c r="PAP111" s="219"/>
      <c r="PAQ111" s="219"/>
      <c r="PAR111" s="219"/>
      <c r="PAS111" s="219"/>
      <c r="PAT111" s="219"/>
      <c r="PAU111" s="219"/>
      <c r="PAV111" s="219"/>
      <c r="PAW111" s="219"/>
      <c r="PAX111" s="219"/>
      <c r="PAY111" s="219"/>
      <c r="PAZ111" s="219"/>
      <c r="PBA111" s="219"/>
      <c r="PBB111" s="219"/>
      <c r="PBC111" s="219"/>
      <c r="PBD111" s="219"/>
      <c r="PBE111" s="219"/>
      <c r="PBF111" s="219"/>
      <c r="PBG111" s="219"/>
      <c r="PBH111" s="219"/>
      <c r="PBI111" s="219"/>
      <c r="PBJ111" s="219"/>
      <c r="PBK111" s="219"/>
      <c r="PBL111" s="219"/>
      <c r="PBM111" s="219"/>
      <c r="PBN111" s="219"/>
      <c r="PBO111" s="219"/>
      <c r="PBP111" s="219"/>
      <c r="PBQ111" s="219"/>
      <c r="PBR111" s="219"/>
      <c r="PBS111" s="219"/>
      <c r="PBT111" s="219"/>
      <c r="PBU111" s="219"/>
      <c r="PBV111" s="219"/>
      <c r="PBW111" s="219"/>
      <c r="PBX111" s="219"/>
      <c r="PBY111" s="219"/>
      <c r="PBZ111" s="219"/>
      <c r="PCA111" s="219"/>
      <c r="PCB111" s="219"/>
      <c r="PCC111" s="219"/>
      <c r="PCD111" s="219"/>
      <c r="PCE111" s="219"/>
      <c r="PCF111" s="219"/>
      <c r="PCG111" s="219"/>
      <c r="PCH111" s="219"/>
      <c r="PCI111" s="219"/>
      <c r="PCJ111" s="219"/>
      <c r="PCK111" s="219"/>
      <c r="PCL111" s="219"/>
      <c r="PCM111" s="219"/>
      <c r="PCN111" s="219"/>
      <c r="PCO111" s="219"/>
      <c r="PCP111" s="219"/>
      <c r="PCQ111" s="219"/>
      <c r="PCR111" s="219"/>
      <c r="PCS111" s="219"/>
      <c r="PCT111" s="219"/>
      <c r="PCU111" s="219"/>
      <c r="PCV111" s="219"/>
      <c r="PCW111" s="219"/>
      <c r="PCX111" s="219"/>
      <c r="PCY111" s="219"/>
      <c r="PCZ111" s="219"/>
      <c r="PDA111" s="219"/>
      <c r="PDB111" s="219"/>
      <c r="PDC111" s="219"/>
      <c r="PDD111" s="219"/>
      <c r="PDE111" s="219"/>
      <c r="PDF111" s="219"/>
      <c r="PDG111" s="219"/>
      <c r="PDH111" s="219"/>
      <c r="PDI111" s="219"/>
      <c r="PDJ111" s="219"/>
      <c r="PDK111" s="219"/>
      <c r="PDL111" s="219"/>
      <c r="PDM111" s="219"/>
      <c r="PDN111" s="219"/>
      <c r="PDO111" s="219"/>
      <c r="PDP111" s="219"/>
      <c r="PDQ111" s="219"/>
      <c r="PDR111" s="219"/>
      <c r="PDS111" s="219"/>
      <c r="PDT111" s="219"/>
      <c r="PDU111" s="219"/>
      <c r="PDV111" s="219"/>
      <c r="PDW111" s="219"/>
      <c r="PDX111" s="219"/>
      <c r="PDY111" s="219"/>
      <c r="PDZ111" s="219"/>
      <c r="PEA111" s="219"/>
      <c r="PEB111" s="219"/>
      <c r="PEC111" s="219"/>
      <c r="PED111" s="219"/>
      <c r="PEE111" s="219"/>
      <c r="PEF111" s="219"/>
      <c r="PEG111" s="219"/>
      <c r="PEH111" s="219"/>
      <c r="PEI111" s="219"/>
      <c r="PEJ111" s="219"/>
      <c r="PEK111" s="219"/>
      <c r="PEL111" s="219"/>
      <c r="PEM111" s="219"/>
      <c r="PEN111" s="219"/>
      <c r="PEO111" s="219"/>
      <c r="PEP111" s="219"/>
      <c r="PEQ111" s="219"/>
      <c r="PER111" s="219"/>
      <c r="PES111" s="219"/>
      <c r="PET111" s="219"/>
      <c r="PEU111" s="219"/>
      <c r="PEV111" s="219"/>
      <c r="PEW111" s="219"/>
      <c r="PEX111" s="219"/>
      <c r="PEY111" s="219"/>
      <c r="PEZ111" s="219"/>
      <c r="PFA111" s="219"/>
      <c r="PFB111" s="219"/>
      <c r="PFC111" s="219"/>
      <c r="PFD111" s="219"/>
      <c r="PFE111" s="219"/>
      <c r="PFF111" s="219"/>
      <c r="PFG111" s="219"/>
      <c r="PFH111" s="219"/>
      <c r="PFI111" s="219"/>
      <c r="PFJ111" s="219"/>
      <c r="PFK111" s="219"/>
      <c r="PFL111" s="219"/>
      <c r="PFM111" s="219"/>
      <c r="PFN111" s="219"/>
      <c r="PFO111" s="219"/>
      <c r="PFP111" s="219"/>
      <c r="PFQ111" s="219"/>
      <c r="PFR111" s="219"/>
      <c r="PFS111" s="219"/>
      <c r="PFT111" s="219"/>
      <c r="PFU111" s="219"/>
      <c r="PFV111" s="219"/>
      <c r="PFW111" s="219"/>
      <c r="PFX111" s="219"/>
      <c r="PFY111" s="219"/>
      <c r="PFZ111" s="219"/>
      <c r="PGA111" s="219"/>
      <c r="PGB111" s="219"/>
      <c r="PGC111" s="219"/>
      <c r="PGD111" s="219"/>
      <c r="PGE111" s="219"/>
      <c r="PGF111" s="219"/>
      <c r="PGG111" s="219"/>
      <c r="PGH111" s="219"/>
      <c r="PGI111" s="219"/>
      <c r="PGJ111" s="219"/>
      <c r="PGK111" s="219"/>
      <c r="PGL111" s="219"/>
      <c r="PGM111" s="219"/>
      <c r="PGN111" s="219"/>
      <c r="PGO111" s="219"/>
      <c r="PGP111" s="219"/>
      <c r="PGQ111" s="219"/>
      <c r="PGR111" s="219"/>
      <c r="PGS111" s="219"/>
      <c r="PGT111" s="219"/>
      <c r="PGU111" s="219"/>
      <c r="PGV111" s="219"/>
      <c r="PGW111" s="219"/>
      <c r="PGX111" s="219"/>
      <c r="PGY111" s="219"/>
      <c r="PGZ111" s="219"/>
      <c r="PHA111" s="219"/>
      <c r="PHB111" s="219"/>
      <c r="PHC111" s="219"/>
      <c r="PHD111" s="219"/>
      <c r="PHE111" s="219"/>
      <c r="PHF111" s="219"/>
      <c r="PHG111" s="219"/>
      <c r="PHH111" s="219"/>
      <c r="PHI111" s="219"/>
      <c r="PHJ111" s="219"/>
      <c r="PHK111" s="219"/>
      <c r="PHL111" s="219"/>
      <c r="PHM111" s="219"/>
      <c r="PHN111" s="219"/>
      <c r="PHO111" s="219"/>
      <c r="PHP111" s="219"/>
      <c r="PHQ111" s="219"/>
      <c r="PHR111" s="219"/>
      <c r="PHS111" s="219"/>
      <c r="PHT111" s="219"/>
      <c r="PHU111" s="219"/>
      <c r="PHV111" s="219"/>
      <c r="PHW111" s="219"/>
      <c r="PHX111" s="219"/>
      <c r="PHY111" s="219"/>
      <c r="PHZ111" s="219"/>
      <c r="PIA111" s="219"/>
      <c r="PIB111" s="219"/>
      <c r="PIC111" s="219"/>
      <c r="PID111" s="219"/>
      <c r="PIE111" s="219"/>
      <c r="PIF111" s="219"/>
      <c r="PIG111" s="219"/>
      <c r="PIH111" s="219"/>
      <c r="PII111" s="219"/>
      <c r="PIJ111" s="219"/>
      <c r="PIK111" s="219"/>
      <c r="PIL111" s="219"/>
      <c r="PIM111" s="219"/>
      <c r="PIN111" s="219"/>
      <c r="PIO111" s="219"/>
      <c r="PIP111" s="219"/>
      <c r="PIQ111" s="219"/>
      <c r="PIR111" s="219"/>
      <c r="PIS111" s="219"/>
      <c r="PIT111" s="219"/>
      <c r="PIU111" s="219"/>
      <c r="PIV111" s="219"/>
      <c r="PIW111" s="219"/>
      <c r="PIX111" s="219"/>
      <c r="PIY111" s="219"/>
      <c r="PIZ111" s="219"/>
      <c r="PJA111" s="219"/>
      <c r="PJB111" s="219"/>
      <c r="PJC111" s="219"/>
      <c r="PJD111" s="219"/>
      <c r="PJE111" s="219"/>
      <c r="PJF111" s="219"/>
      <c r="PJG111" s="219"/>
      <c r="PJH111" s="219"/>
      <c r="PJI111" s="219"/>
      <c r="PJJ111" s="219"/>
      <c r="PJK111" s="219"/>
      <c r="PJL111" s="219"/>
      <c r="PJM111" s="219"/>
      <c r="PJN111" s="219"/>
      <c r="PJO111" s="219"/>
      <c r="PJP111" s="219"/>
      <c r="PJQ111" s="219"/>
      <c r="PJR111" s="219"/>
      <c r="PJS111" s="219"/>
      <c r="PJT111" s="219"/>
      <c r="PJU111" s="219"/>
      <c r="PJV111" s="219"/>
      <c r="PJW111" s="219"/>
      <c r="PJX111" s="219"/>
      <c r="PJY111" s="219"/>
      <c r="PJZ111" s="219"/>
      <c r="PKA111" s="219"/>
      <c r="PKB111" s="219"/>
      <c r="PKC111" s="219"/>
      <c r="PKD111" s="219"/>
      <c r="PKE111" s="219"/>
      <c r="PKF111" s="219"/>
      <c r="PKG111" s="219"/>
      <c r="PKH111" s="219"/>
      <c r="PKI111" s="219"/>
      <c r="PKJ111" s="219"/>
      <c r="PKK111" s="219"/>
      <c r="PKL111" s="219"/>
      <c r="PKM111" s="219"/>
      <c r="PKN111" s="219"/>
      <c r="PKO111" s="219"/>
      <c r="PKP111" s="219"/>
      <c r="PKQ111" s="219"/>
      <c r="PKR111" s="219"/>
      <c r="PKS111" s="219"/>
      <c r="PKT111" s="219"/>
      <c r="PKU111" s="219"/>
      <c r="PKV111" s="219"/>
      <c r="PKW111" s="219"/>
      <c r="PKX111" s="219"/>
      <c r="PKY111" s="219"/>
      <c r="PKZ111" s="219"/>
      <c r="PLA111" s="219"/>
      <c r="PLB111" s="219"/>
      <c r="PLC111" s="219"/>
      <c r="PLD111" s="219"/>
      <c r="PLE111" s="219"/>
      <c r="PLF111" s="219"/>
      <c r="PLG111" s="219"/>
      <c r="PLH111" s="219"/>
      <c r="PLI111" s="219"/>
      <c r="PLJ111" s="219"/>
      <c r="PLK111" s="219"/>
      <c r="PLL111" s="219"/>
      <c r="PLM111" s="219"/>
      <c r="PLN111" s="219"/>
      <c r="PLO111" s="219"/>
      <c r="PLP111" s="219"/>
      <c r="PLQ111" s="219"/>
      <c r="PLR111" s="219"/>
      <c r="PLS111" s="219"/>
      <c r="PLT111" s="219"/>
      <c r="PLU111" s="219"/>
      <c r="PLV111" s="219"/>
      <c r="PLW111" s="219"/>
      <c r="PLX111" s="219"/>
      <c r="PLY111" s="219"/>
      <c r="PLZ111" s="219"/>
      <c r="PMA111" s="219"/>
      <c r="PMB111" s="219"/>
      <c r="PMC111" s="219"/>
      <c r="PMD111" s="219"/>
      <c r="PME111" s="219"/>
      <c r="PMF111" s="219"/>
      <c r="PMG111" s="219"/>
      <c r="PMH111" s="219"/>
      <c r="PMI111" s="219"/>
      <c r="PMJ111" s="219"/>
      <c r="PMK111" s="219"/>
      <c r="PML111" s="219"/>
      <c r="PMM111" s="219"/>
      <c r="PMN111" s="219"/>
      <c r="PMO111" s="219"/>
      <c r="PMP111" s="219"/>
      <c r="PMQ111" s="219"/>
      <c r="PMR111" s="219"/>
      <c r="PMS111" s="219"/>
      <c r="PMT111" s="219"/>
      <c r="PMU111" s="219"/>
      <c r="PMV111" s="219"/>
      <c r="PMW111" s="219"/>
      <c r="PMX111" s="219"/>
      <c r="PMY111" s="219"/>
      <c r="PMZ111" s="219"/>
      <c r="PNA111" s="219"/>
      <c r="PNB111" s="219"/>
      <c r="PNC111" s="219"/>
      <c r="PND111" s="219"/>
      <c r="PNE111" s="219"/>
      <c r="PNF111" s="219"/>
      <c r="PNG111" s="219"/>
      <c r="PNH111" s="219"/>
      <c r="PNI111" s="219"/>
      <c r="PNJ111" s="219"/>
      <c r="PNK111" s="219"/>
      <c r="PNL111" s="219"/>
      <c r="PNM111" s="219"/>
      <c r="PNN111" s="219"/>
      <c r="PNO111" s="219"/>
      <c r="PNP111" s="219"/>
      <c r="PNQ111" s="219"/>
      <c r="PNR111" s="219"/>
      <c r="PNS111" s="219"/>
      <c r="PNT111" s="219"/>
      <c r="PNU111" s="219"/>
      <c r="PNV111" s="219"/>
      <c r="PNW111" s="219"/>
      <c r="PNX111" s="219"/>
      <c r="PNY111" s="219"/>
      <c r="PNZ111" s="219"/>
      <c r="POA111" s="219"/>
      <c r="POB111" s="219"/>
      <c r="POC111" s="219"/>
      <c r="POD111" s="219"/>
      <c r="POE111" s="219"/>
      <c r="POF111" s="219"/>
      <c r="POG111" s="219"/>
      <c r="POH111" s="219"/>
      <c r="POI111" s="219"/>
      <c r="POJ111" s="219"/>
      <c r="POK111" s="219"/>
      <c r="POL111" s="219"/>
      <c r="POM111" s="219"/>
      <c r="PON111" s="219"/>
      <c r="POO111" s="219"/>
      <c r="POP111" s="219"/>
      <c r="POQ111" s="219"/>
      <c r="POR111" s="219"/>
      <c r="POS111" s="219"/>
      <c r="POT111" s="219"/>
      <c r="POU111" s="219"/>
      <c r="POV111" s="219"/>
      <c r="POW111" s="219"/>
      <c r="POX111" s="219"/>
      <c r="POY111" s="219"/>
      <c r="POZ111" s="219"/>
      <c r="PPA111" s="219"/>
      <c r="PPB111" s="219"/>
      <c r="PPC111" s="219"/>
      <c r="PPD111" s="219"/>
      <c r="PPE111" s="219"/>
      <c r="PPF111" s="219"/>
      <c r="PPG111" s="219"/>
      <c r="PPH111" s="219"/>
      <c r="PPI111" s="219"/>
      <c r="PPJ111" s="219"/>
      <c r="PPK111" s="219"/>
      <c r="PPL111" s="219"/>
      <c r="PPM111" s="219"/>
      <c r="PPN111" s="219"/>
      <c r="PPO111" s="219"/>
      <c r="PPP111" s="219"/>
      <c r="PPQ111" s="219"/>
      <c r="PPR111" s="219"/>
      <c r="PPS111" s="219"/>
      <c r="PPT111" s="219"/>
      <c r="PPU111" s="219"/>
      <c r="PPV111" s="219"/>
      <c r="PPW111" s="219"/>
      <c r="PPX111" s="219"/>
      <c r="PPY111" s="219"/>
      <c r="PPZ111" s="219"/>
      <c r="PQA111" s="219"/>
      <c r="PQB111" s="219"/>
      <c r="PQC111" s="219"/>
      <c r="PQD111" s="219"/>
      <c r="PQE111" s="219"/>
      <c r="PQF111" s="219"/>
      <c r="PQG111" s="219"/>
      <c r="PQH111" s="219"/>
      <c r="PQI111" s="219"/>
      <c r="PQJ111" s="219"/>
      <c r="PQK111" s="219"/>
      <c r="PQL111" s="219"/>
      <c r="PQM111" s="219"/>
      <c r="PQN111" s="219"/>
      <c r="PQO111" s="219"/>
      <c r="PQP111" s="219"/>
      <c r="PQQ111" s="219"/>
      <c r="PQR111" s="219"/>
      <c r="PQS111" s="219"/>
      <c r="PQT111" s="219"/>
      <c r="PQU111" s="219"/>
      <c r="PQV111" s="219"/>
      <c r="PQW111" s="219"/>
      <c r="PQX111" s="219"/>
      <c r="PQY111" s="219"/>
      <c r="PQZ111" s="219"/>
      <c r="PRA111" s="219"/>
      <c r="PRB111" s="219"/>
      <c r="PRC111" s="219"/>
      <c r="PRD111" s="219"/>
      <c r="PRE111" s="219"/>
      <c r="PRF111" s="219"/>
      <c r="PRG111" s="219"/>
      <c r="PRH111" s="219"/>
      <c r="PRI111" s="219"/>
      <c r="PRJ111" s="219"/>
      <c r="PRK111" s="219"/>
      <c r="PRL111" s="219"/>
      <c r="PRM111" s="219"/>
      <c r="PRN111" s="219"/>
      <c r="PRO111" s="219"/>
      <c r="PRP111" s="219"/>
      <c r="PRQ111" s="219"/>
      <c r="PRR111" s="219"/>
      <c r="PRS111" s="219"/>
      <c r="PRT111" s="219"/>
      <c r="PRU111" s="219"/>
      <c r="PRV111" s="219"/>
      <c r="PRW111" s="219"/>
      <c r="PRX111" s="219"/>
      <c r="PRY111" s="219"/>
      <c r="PRZ111" s="219"/>
      <c r="PSA111" s="219"/>
      <c r="PSB111" s="219"/>
      <c r="PSC111" s="219"/>
      <c r="PSD111" s="219"/>
      <c r="PSE111" s="219"/>
      <c r="PSF111" s="219"/>
      <c r="PSG111" s="219"/>
      <c r="PSH111" s="219"/>
      <c r="PSI111" s="219"/>
      <c r="PSJ111" s="219"/>
      <c r="PSK111" s="219"/>
      <c r="PSL111" s="219"/>
      <c r="PSM111" s="219"/>
      <c r="PSN111" s="219"/>
      <c r="PSO111" s="219"/>
      <c r="PSP111" s="219"/>
      <c r="PSQ111" s="219"/>
      <c r="PSR111" s="219"/>
      <c r="PSS111" s="219"/>
      <c r="PST111" s="219"/>
      <c r="PSU111" s="219"/>
      <c r="PSV111" s="219"/>
      <c r="PSW111" s="219"/>
      <c r="PSX111" s="219"/>
      <c r="PSY111" s="219"/>
      <c r="PSZ111" s="219"/>
      <c r="PTA111" s="219"/>
      <c r="PTB111" s="219"/>
      <c r="PTC111" s="219"/>
      <c r="PTD111" s="219"/>
      <c r="PTE111" s="219"/>
      <c r="PTF111" s="219"/>
      <c r="PTG111" s="219"/>
      <c r="PTH111" s="219"/>
      <c r="PTI111" s="219"/>
      <c r="PTJ111" s="219"/>
      <c r="PTK111" s="219"/>
      <c r="PTL111" s="219"/>
      <c r="PTM111" s="219"/>
      <c r="PTN111" s="219"/>
      <c r="PTO111" s="219"/>
      <c r="PTP111" s="219"/>
      <c r="PTQ111" s="219"/>
      <c r="PTR111" s="219"/>
      <c r="PTS111" s="219"/>
      <c r="PTT111" s="219"/>
      <c r="PTU111" s="219"/>
      <c r="PTV111" s="219"/>
      <c r="PTW111" s="219"/>
      <c r="PTX111" s="219"/>
      <c r="PTY111" s="219"/>
      <c r="PTZ111" s="219"/>
      <c r="PUA111" s="219"/>
      <c r="PUB111" s="219"/>
      <c r="PUC111" s="219"/>
      <c r="PUD111" s="219"/>
      <c r="PUE111" s="219"/>
      <c r="PUF111" s="219"/>
      <c r="PUG111" s="219"/>
      <c r="PUH111" s="219"/>
      <c r="PUI111" s="219"/>
      <c r="PUJ111" s="219"/>
      <c r="PUK111" s="219"/>
      <c r="PUL111" s="219"/>
      <c r="PUM111" s="219"/>
      <c r="PUN111" s="219"/>
      <c r="PUO111" s="219"/>
      <c r="PUP111" s="219"/>
      <c r="PUQ111" s="219"/>
      <c r="PUR111" s="219"/>
      <c r="PUS111" s="219"/>
      <c r="PUT111" s="219"/>
      <c r="PUU111" s="219"/>
      <c r="PUV111" s="219"/>
      <c r="PUW111" s="219"/>
      <c r="PUX111" s="219"/>
      <c r="PUY111" s="219"/>
      <c r="PUZ111" s="219"/>
      <c r="PVA111" s="219"/>
      <c r="PVB111" s="219"/>
      <c r="PVC111" s="219"/>
      <c r="PVD111" s="219"/>
      <c r="PVE111" s="219"/>
      <c r="PVF111" s="219"/>
      <c r="PVG111" s="219"/>
      <c r="PVH111" s="219"/>
      <c r="PVI111" s="219"/>
      <c r="PVJ111" s="219"/>
      <c r="PVK111" s="219"/>
      <c r="PVL111" s="219"/>
      <c r="PVM111" s="219"/>
      <c r="PVN111" s="219"/>
      <c r="PVO111" s="219"/>
      <c r="PVP111" s="219"/>
      <c r="PVQ111" s="219"/>
      <c r="PVR111" s="219"/>
      <c r="PVS111" s="219"/>
      <c r="PVT111" s="219"/>
      <c r="PVU111" s="219"/>
      <c r="PVV111" s="219"/>
      <c r="PVW111" s="219"/>
      <c r="PVX111" s="219"/>
      <c r="PVY111" s="219"/>
      <c r="PVZ111" s="219"/>
      <c r="PWA111" s="219"/>
      <c r="PWB111" s="219"/>
      <c r="PWC111" s="219"/>
      <c r="PWD111" s="219"/>
      <c r="PWE111" s="219"/>
      <c r="PWF111" s="219"/>
      <c r="PWG111" s="219"/>
      <c r="PWH111" s="219"/>
      <c r="PWI111" s="219"/>
      <c r="PWJ111" s="219"/>
      <c r="PWK111" s="219"/>
      <c r="PWL111" s="219"/>
      <c r="PWM111" s="219"/>
      <c r="PWN111" s="219"/>
      <c r="PWO111" s="219"/>
      <c r="PWP111" s="219"/>
      <c r="PWQ111" s="219"/>
      <c r="PWR111" s="219"/>
      <c r="PWS111" s="219"/>
      <c r="PWT111" s="219"/>
      <c r="PWU111" s="219"/>
      <c r="PWV111" s="219"/>
      <c r="PWW111" s="219"/>
      <c r="PWX111" s="219"/>
      <c r="PWY111" s="219"/>
      <c r="PWZ111" s="219"/>
      <c r="PXA111" s="219"/>
      <c r="PXB111" s="219"/>
      <c r="PXC111" s="219"/>
      <c r="PXD111" s="219"/>
      <c r="PXE111" s="219"/>
      <c r="PXF111" s="219"/>
      <c r="PXG111" s="219"/>
      <c r="PXH111" s="219"/>
      <c r="PXI111" s="219"/>
      <c r="PXJ111" s="219"/>
      <c r="PXK111" s="219"/>
      <c r="PXL111" s="219"/>
      <c r="PXM111" s="219"/>
      <c r="PXN111" s="219"/>
      <c r="PXO111" s="219"/>
      <c r="PXP111" s="219"/>
      <c r="PXQ111" s="219"/>
      <c r="PXR111" s="219"/>
      <c r="PXS111" s="219"/>
      <c r="PXT111" s="219"/>
      <c r="PXU111" s="219"/>
      <c r="PXV111" s="219"/>
      <c r="PXW111" s="219"/>
      <c r="PXX111" s="219"/>
      <c r="PXY111" s="219"/>
      <c r="PXZ111" s="219"/>
      <c r="PYA111" s="219"/>
      <c r="PYB111" s="219"/>
      <c r="PYC111" s="219"/>
      <c r="PYD111" s="219"/>
      <c r="PYE111" s="219"/>
      <c r="PYF111" s="219"/>
      <c r="PYG111" s="219"/>
      <c r="PYH111" s="219"/>
      <c r="PYI111" s="219"/>
      <c r="PYJ111" s="219"/>
      <c r="PYK111" s="219"/>
      <c r="PYL111" s="219"/>
      <c r="PYM111" s="219"/>
      <c r="PYN111" s="219"/>
      <c r="PYO111" s="219"/>
      <c r="PYP111" s="219"/>
      <c r="PYQ111" s="219"/>
      <c r="PYR111" s="219"/>
      <c r="PYS111" s="219"/>
      <c r="PYT111" s="219"/>
      <c r="PYU111" s="219"/>
      <c r="PYV111" s="219"/>
      <c r="PYW111" s="219"/>
      <c r="PYX111" s="219"/>
      <c r="PYY111" s="219"/>
      <c r="PYZ111" s="219"/>
      <c r="PZA111" s="219"/>
      <c r="PZB111" s="219"/>
      <c r="PZC111" s="219"/>
      <c r="PZD111" s="219"/>
      <c r="PZE111" s="219"/>
      <c r="PZF111" s="219"/>
      <c r="PZG111" s="219"/>
      <c r="PZH111" s="219"/>
      <c r="PZI111" s="219"/>
      <c r="PZJ111" s="219"/>
      <c r="PZK111" s="219"/>
      <c r="PZL111" s="219"/>
      <c r="PZM111" s="219"/>
      <c r="PZN111" s="219"/>
      <c r="PZO111" s="219"/>
      <c r="PZP111" s="219"/>
      <c r="PZQ111" s="219"/>
      <c r="PZR111" s="219"/>
      <c r="PZS111" s="219"/>
      <c r="PZT111" s="219"/>
      <c r="PZU111" s="219"/>
      <c r="PZV111" s="219"/>
      <c r="PZW111" s="219"/>
      <c r="PZX111" s="219"/>
      <c r="PZY111" s="219"/>
      <c r="PZZ111" s="219"/>
      <c r="QAA111" s="219"/>
      <c r="QAB111" s="219"/>
      <c r="QAC111" s="219"/>
      <c r="QAD111" s="219"/>
      <c r="QAE111" s="219"/>
      <c r="QAF111" s="219"/>
      <c r="QAG111" s="219"/>
      <c r="QAH111" s="219"/>
      <c r="QAI111" s="219"/>
      <c r="QAJ111" s="219"/>
      <c r="QAK111" s="219"/>
      <c r="QAL111" s="219"/>
      <c r="QAM111" s="219"/>
      <c r="QAN111" s="219"/>
      <c r="QAO111" s="219"/>
      <c r="QAP111" s="219"/>
      <c r="QAQ111" s="219"/>
      <c r="QAR111" s="219"/>
      <c r="QAS111" s="219"/>
      <c r="QAT111" s="219"/>
      <c r="QAU111" s="219"/>
      <c r="QAV111" s="219"/>
      <c r="QAW111" s="219"/>
      <c r="QAX111" s="219"/>
      <c r="QAY111" s="219"/>
      <c r="QAZ111" s="219"/>
      <c r="QBA111" s="219"/>
      <c r="QBB111" s="219"/>
      <c r="QBC111" s="219"/>
      <c r="QBD111" s="219"/>
      <c r="QBE111" s="219"/>
      <c r="QBF111" s="219"/>
      <c r="QBG111" s="219"/>
      <c r="QBH111" s="219"/>
      <c r="QBI111" s="219"/>
      <c r="QBJ111" s="219"/>
      <c r="QBK111" s="219"/>
      <c r="QBL111" s="219"/>
      <c r="QBM111" s="219"/>
      <c r="QBN111" s="219"/>
      <c r="QBO111" s="219"/>
      <c r="QBP111" s="219"/>
      <c r="QBQ111" s="219"/>
      <c r="QBR111" s="219"/>
      <c r="QBS111" s="219"/>
      <c r="QBT111" s="219"/>
      <c r="QBU111" s="219"/>
      <c r="QBV111" s="219"/>
      <c r="QBW111" s="219"/>
      <c r="QBX111" s="219"/>
      <c r="QBY111" s="219"/>
      <c r="QBZ111" s="219"/>
      <c r="QCA111" s="219"/>
      <c r="QCB111" s="219"/>
      <c r="QCC111" s="219"/>
      <c r="QCD111" s="219"/>
      <c r="QCE111" s="219"/>
      <c r="QCF111" s="219"/>
      <c r="QCG111" s="219"/>
      <c r="QCH111" s="219"/>
      <c r="QCI111" s="219"/>
      <c r="QCJ111" s="219"/>
      <c r="QCK111" s="219"/>
      <c r="QCL111" s="219"/>
      <c r="QCM111" s="219"/>
      <c r="QCN111" s="219"/>
      <c r="QCO111" s="219"/>
      <c r="QCP111" s="219"/>
      <c r="QCQ111" s="219"/>
      <c r="QCR111" s="219"/>
      <c r="QCS111" s="219"/>
      <c r="QCT111" s="219"/>
      <c r="QCU111" s="219"/>
      <c r="QCV111" s="219"/>
      <c r="QCW111" s="219"/>
      <c r="QCX111" s="219"/>
      <c r="QCY111" s="219"/>
      <c r="QCZ111" s="219"/>
      <c r="QDA111" s="219"/>
      <c r="QDB111" s="219"/>
      <c r="QDC111" s="219"/>
      <c r="QDD111" s="219"/>
      <c r="QDE111" s="219"/>
      <c r="QDF111" s="219"/>
      <c r="QDG111" s="219"/>
      <c r="QDH111" s="219"/>
      <c r="QDI111" s="219"/>
      <c r="QDJ111" s="219"/>
      <c r="QDK111" s="219"/>
      <c r="QDL111" s="219"/>
      <c r="QDM111" s="219"/>
      <c r="QDN111" s="219"/>
      <c r="QDO111" s="219"/>
      <c r="QDP111" s="219"/>
      <c r="QDQ111" s="219"/>
      <c r="QDR111" s="219"/>
      <c r="QDS111" s="219"/>
      <c r="QDT111" s="219"/>
      <c r="QDU111" s="219"/>
      <c r="QDV111" s="219"/>
      <c r="QDW111" s="219"/>
      <c r="QDX111" s="219"/>
      <c r="QDY111" s="219"/>
      <c r="QDZ111" s="219"/>
      <c r="QEA111" s="219"/>
      <c r="QEB111" s="219"/>
      <c r="QEC111" s="219"/>
      <c r="QED111" s="219"/>
      <c r="QEE111" s="219"/>
      <c r="QEF111" s="219"/>
      <c r="QEG111" s="219"/>
      <c r="QEH111" s="219"/>
      <c r="QEI111" s="219"/>
      <c r="QEJ111" s="219"/>
      <c r="QEK111" s="219"/>
      <c r="QEL111" s="219"/>
      <c r="QEM111" s="219"/>
      <c r="QEN111" s="219"/>
      <c r="QEO111" s="219"/>
      <c r="QEP111" s="219"/>
      <c r="QEQ111" s="219"/>
      <c r="QER111" s="219"/>
      <c r="QES111" s="219"/>
      <c r="QET111" s="219"/>
      <c r="QEU111" s="219"/>
      <c r="QEV111" s="219"/>
      <c r="QEW111" s="219"/>
      <c r="QEX111" s="219"/>
      <c r="QEY111" s="219"/>
      <c r="QEZ111" s="219"/>
      <c r="QFA111" s="219"/>
      <c r="QFB111" s="219"/>
      <c r="QFC111" s="219"/>
      <c r="QFD111" s="219"/>
      <c r="QFE111" s="219"/>
      <c r="QFF111" s="219"/>
      <c r="QFG111" s="219"/>
      <c r="QFH111" s="219"/>
      <c r="QFI111" s="219"/>
      <c r="QFJ111" s="219"/>
      <c r="QFK111" s="219"/>
      <c r="QFL111" s="219"/>
      <c r="QFM111" s="219"/>
      <c r="QFN111" s="219"/>
      <c r="QFO111" s="219"/>
      <c r="QFP111" s="219"/>
      <c r="QFQ111" s="219"/>
      <c r="QFR111" s="219"/>
      <c r="QFS111" s="219"/>
      <c r="QFT111" s="219"/>
      <c r="QFU111" s="219"/>
      <c r="QFV111" s="219"/>
      <c r="QFW111" s="219"/>
      <c r="QFX111" s="219"/>
      <c r="QFY111" s="219"/>
      <c r="QFZ111" s="219"/>
      <c r="QGA111" s="219"/>
      <c r="QGB111" s="219"/>
      <c r="QGC111" s="219"/>
      <c r="QGD111" s="219"/>
      <c r="QGE111" s="219"/>
      <c r="QGF111" s="219"/>
      <c r="QGG111" s="219"/>
      <c r="QGH111" s="219"/>
      <c r="QGI111" s="219"/>
      <c r="QGJ111" s="219"/>
      <c r="QGK111" s="219"/>
      <c r="QGL111" s="219"/>
      <c r="QGM111" s="219"/>
      <c r="QGN111" s="219"/>
      <c r="QGO111" s="219"/>
      <c r="QGP111" s="219"/>
      <c r="QGQ111" s="219"/>
      <c r="QGR111" s="219"/>
      <c r="QGS111" s="219"/>
      <c r="QGT111" s="219"/>
      <c r="QGU111" s="219"/>
      <c r="QGV111" s="219"/>
      <c r="QGW111" s="219"/>
      <c r="QGX111" s="219"/>
      <c r="QGY111" s="219"/>
      <c r="QGZ111" s="219"/>
      <c r="QHA111" s="219"/>
      <c r="QHB111" s="219"/>
      <c r="QHC111" s="219"/>
      <c r="QHD111" s="219"/>
      <c r="QHE111" s="219"/>
      <c r="QHF111" s="219"/>
      <c r="QHG111" s="219"/>
      <c r="QHH111" s="219"/>
      <c r="QHI111" s="219"/>
      <c r="QHJ111" s="219"/>
      <c r="QHK111" s="219"/>
      <c r="QHL111" s="219"/>
      <c r="QHM111" s="219"/>
      <c r="QHN111" s="219"/>
      <c r="QHO111" s="219"/>
      <c r="QHP111" s="219"/>
      <c r="QHQ111" s="219"/>
      <c r="QHR111" s="219"/>
      <c r="QHS111" s="219"/>
      <c r="QHT111" s="219"/>
      <c r="QHU111" s="219"/>
      <c r="QHV111" s="219"/>
      <c r="QHW111" s="219"/>
      <c r="QHX111" s="219"/>
      <c r="QHY111" s="219"/>
      <c r="QHZ111" s="219"/>
      <c r="QIA111" s="219"/>
      <c r="QIB111" s="219"/>
      <c r="QIC111" s="219"/>
      <c r="QID111" s="219"/>
      <c r="QIE111" s="219"/>
      <c r="QIF111" s="219"/>
      <c r="QIG111" s="219"/>
      <c r="QIH111" s="219"/>
      <c r="QII111" s="219"/>
      <c r="QIJ111" s="219"/>
      <c r="QIK111" s="219"/>
      <c r="QIL111" s="219"/>
      <c r="QIM111" s="219"/>
      <c r="QIN111" s="219"/>
      <c r="QIO111" s="219"/>
      <c r="QIP111" s="219"/>
      <c r="QIQ111" s="219"/>
      <c r="QIR111" s="219"/>
      <c r="QIS111" s="219"/>
      <c r="QIT111" s="219"/>
      <c r="QIU111" s="219"/>
      <c r="QIV111" s="219"/>
      <c r="QIW111" s="219"/>
      <c r="QIX111" s="219"/>
      <c r="QIY111" s="219"/>
      <c r="QIZ111" s="219"/>
      <c r="QJA111" s="219"/>
      <c r="QJB111" s="219"/>
      <c r="QJC111" s="219"/>
      <c r="QJD111" s="219"/>
      <c r="QJE111" s="219"/>
      <c r="QJF111" s="219"/>
      <c r="QJG111" s="219"/>
      <c r="QJH111" s="219"/>
      <c r="QJI111" s="219"/>
      <c r="QJJ111" s="219"/>
      <c r="QJK111" s="219"/>
      <c r="QJL111" s="219"/>
      <c r="QJM111" s="219"/>
      <c r="QJN111" s="219"/>
      <c r="QJO111" s="219"/>
      <c r="QJP111" s="219"/>
      <c r="QJQ111" s="219"/>
      <c r="QJR111" s="219"/>
      <c r="QJS111" s="219"/>
      <c r="QJT111" s="219"/>
      <c r="QJU111" s="219"/>
      <c r="QJV111" s="219"/>
      <c r="QJW111" s="219"/>
      <c r="QJX111" s="219"/>
      <c r="QJY111" s="219"/>
      <c r="QJZ111" s="219"/>
      <c r="QKA111" s="219"/>
      <c r="QKB111" s="219"/>
      <c r="QKC111" s="219"/>
      <c r="QKD111" s="219"/>
      <c r="QKE111" s="219"/>
      <c r="QKF111" s="219"/>
      <c r="QKG111" s="219"/>
      <c r="QKH111" s="219"/>
      <c r="QKI111" s="219"/>
      <c r="QKJ111" s="219"/>
      <c r="QKK111" s="219"/>
      <c r="QKL111" s="219"/>
      <c r="QKM111" s="219"/>
      <c r="QKN111" s="219"/>
      <c r="QKO111" s="219"/>
      <c r="QKP111" s="219"/>
      <c r="QKQ111" s="219"/>
      <c r="QKR111" s="219"/>
      <c r="QKS111" s="219"/>
      <c r="QKT111" s="219"/>
      <c r="QKU111" s="219"/>
      <c r="QKV111" s="219"/>
      <c r="QKW111" s="219"/>
      <c r="QKX111" s="219"/>
      <c r="QKY111" s="219"/>
      <c r="QKZ111" s="219"/>
      <c r="QLA111" s="219"/>
      <c r="QLB111" s="219"/>
      <c r="QLC111" s="219"/>
      <c r="QLD111" s="219"/>
      <c r="QLE111" s="219"/>
      <c r="QLF111" s="219"/>
      <c r="QLG111" s="219"/>
      <c r="QLH111" s="219"/>
      <c r="QLI111" s="219"/>
      <c r="QLJ111" s="219"/>
      <c r="QLK111" s="219"/>
      <c r="QLL111" s="219"/>
      <c r="QLM111" s="219"/>
      <c r="QLN111" s="219"/>
      <c r="QLO111" s="219"/>
      <c r="QLP111" s="219"/>
      <c r="QLQ111" s="219"/>
      <c r="QLR111" s="219"/>
      <c r="QLS111" s="219"/>
      <c r="QLT111" s="219"/>
      <c r="QLU111" s="219"/>
      <c r="QLV111" s="219"/>
      <c r="QLW111" s="219"/>
      <c r="QLX111" s="219"/>
      <c r="QLY111" s="219"/>
      <c r="QLZ111" s="219"/>
      <c r="QMA111" s="219"/>
      <c r="QMB111" s="219"/>
      <c r="QMC111" s="219"/>
      <c r="QMD111" s="219"/>
      <c r="QME111" s="219"/>
      <c r="QMF111" s="219"/>
      <c r="QMG111" s="219"/>
      <c r="QMH111" s="219"/>
      <c r="QMI111" s="219"/>
      <c r="QMJ111" s="219"/>
      <c r="QMK111" s="219"/>
      <c r="QML111" s="219"/>
      <c r="QMM111" s="219"/>
      <c r="QMN111" s="219"/>
      <c r="QMO111" s="219"/>
      <c r="QMP111" s="219"/>
      <c r="QMQ111" s="219"/>
      <c r="QMR111" s="219"/>
      <c r="QMS111" s="219"/>
      <c r="QMT111" s="219"/>
      <c r="QMU111" s="219"/>
      <c r="QMV111" s="219"/>
      <c r="QMW111" s="219"/>
      <c r="QMX111" s="219"/>
      <c r="QMY111" s="219"/>
      <c r="QMZ111" s="219"/>
      <c r="QNA111" s="219"/>
      <c r="QNB111" s="219"/>
      <c r="QNC111" s="219"/>
      <c r="QND111" s="219"/>
      <c r="QNE111" s="219"/>
      <c r="QNF111" s="219"/>
      <c r="QNG111" s="219"/>
      <c r="QNH111" s="219"/>
      <c r="QNI111" s="219"/>
      <c r="QNJ111" s="219"/>
      <c r="QNK111" s="219"/>
      <c r="QNL111" s="219"/>
      <c r="QNM111" s="219"/>
      <c r="QNN111" s="219"/>
      <c r="QNO111" s="219"/>
      <c r="QNP111" s="219"/>
      <c r="QNQ111" s="219"/>
      <c r="QNR111" s="219"/>
      <c r="QNS111" s="219"/>
      <c r="QNT111" s="219"/>
      <c r="QNU111" s="219"/>
      <c r="QNV111" s="219"/>
      <c r="QNW111" s="219"/>
      <c r="QNX111" s="219"/>
      <c r="QNY111" s="219"/>
      <c r="QNZ111" s="219"/>
      <c r="QOA111" s="219"/>
      <c r="QOB111" s="219"/>
      <c r="QOC111" s="219"/>
      <c r="QOD111" s="219"/>
      <c r="QOE111" s="219"/>
      <c r="QOF111" s="219"/>
      <c r="QOG111" s="219"/>
      <c r="QOH111" s="219"/>
      <c r="QOI111" s="219"/>
      <c r="QOJ111" s="219"/>
      <c r="QOK111" s="219"/>
      <c r="QOL111" s="219"/>
      <c r="QOM111" s="219"/>
      <c r="QON111" s="219"/>
      <c r="QOO111" s="219"/>
      <c r="QOP111" s="219"/>
      <c r="QOQ111" s="219"/>
      <c r="QOR111" s="219"/>
      <c r="QOS111" s="219"/>
      <c r="QOT111" s="219"/>
      <c r="QOU111" s="219"/>
      <c r="QOV111" s="219"/>
      <c r="QOW111" s="219"/>
      <c r="QOX111" s="219"/>
      <c r="QOY111" s="219"/>
      <c r="QOZ111" s="219"/>
      <c r="QPA111" s="219"/>
      <c r="QPB111" s="219"/>
      <c r="QPC111" s="219"/>
      <c r="QPD111" s="219"/>
      <c r="QPE111" s="219"/>
      <c r="QPF111" s="219"/>
      <c r="QPG111" s="219"/>
      <c r="QPH111" s="219"/>
      <c r="QPI111" s="219"/>
      <c r="QPJ111" s="219"/>
      <c r="QPK111" s="219"/>
      <c r="QPL111" s="219"/>
      <c r="QPM111" s="219"/>
      <c r="QPN111" s="219"/>
      <c r="QPO111" s="219"/>
      <c r="QPP111" s="219"/>
      <c r="QPQ111" s="219"/>
      <c r="QPR111" s="219"/>
      <c r="QPS111" s="219"/>
      <c r="QPT111" s="219"/>
      <c r="QPU111" s="219"/>
      <c r="QPV111" s="219"/>
      <c r="QPW111" s="219"/>
      <c r="QPX111" s="219"/>
      <c r="QPY111" s="219"/>
      <c r="QPZ111" s="219"/>
      <c r="QQA111" s="219"/>
      <c r="QQB111" s="219"/>
      <c r="QQC111" s="219"/>
      <c r="QQD111" s="219"/>
      <c r="QQE111" s="219"/>
      <c r="QQF111" s="219"/>
      <c r="QQG111" s="219"/>
      <c r="QQH111" s="219"/>
      <c r="QQI111" s="219"/>
      <c r="QQJ111" s="219"/>
      <c r="QQK111" s="219"/>
      <c r="QQL111" s="219"/>
      <c r="QQM111" s="219"/>
      <c r="QQN111" s="219"/>
      <c r="QQO111" s="219"/>
      <c r="QQP111" s="219"/>
      <c r="QQQ111" s="219"/>
      <c r="QQR111" s="219"/>
      <c r="QQS111" s="219"/>
      <c r="QQT111" s="219"/>
      <c r="QQU111" s="219"/>
      <c r="QQV111" s="219"/>
      <c r="QQW111" s="219"/>
      <c r="QQX111" s="219"/>
      <c r="QQY111" s="219"/>
      <c r="QQZ111" s="219"/>
      <c r="QRA111" s="219"/>
      <c r="QRB111" s="219"/>
      <c r="QRC111" s="219"/>
      <c r="QRD111" s="219"/>
      <c r="QRE111" s="219"/>
      <c r="QRF111" s="219"/>
      <c r="QRG111" s="219"/>
      <c r="QRH111" s="219"/>
      <c r="QRI111" s="219"/>
      <c r="QRJ111" s="219"/>
      <c r="QRK111" s="219"/>
      <c r="QRL111" s="219"/>
      <c r="QRM111" s="219"/>
      <c r="QRN111" s="219"/>
      <c r="QRO111" s="219"/>
      <c r="QRP111" s="219"/>
      <c r="QRQ111" s="219"/>
      <c r="QRR111" s="219"/>
      <c r="QRS111" s="219"/>
      <c r="QRT111" s="219"/>
      <c r="QRU111" s="219"/>
      <c r="QRV111" s="219"/>
      <c r="QRW111" s="219"/>
      <c r="QRX111" s="219"/>
      <c r="QRY111" s="219"/>
      <c r="QRZ111" s="219"/>
      <c r="QSA111" s="219"/>
      <c r="QSB111" s="219"/>
      <c r="QSC111" s="219"/>
      <c r="QSD111" s="219"/>
      <c r="QSE111" s="219"/>
      <c r="QSF111" s="219"/>
      <c r="QSG111" s="219"/>
      <c r="QSH111" s="219"/>
      <c r="QSI111" s="219"/>
      <c r="QSJ111" s="219"/>
      <c r="QSK111" s="219"/>
      <c r="QSL111" s="219"/>
      <c r="QSM111" s="219"/>
      <c r="QSN111" s="219"/>
      <c r="QSO111" s="219"/>
      <c r="QSP111" s="219"/>
      <c r="QSQ111" s="219"/>
      <c r="QSR111" s="219"/>
      <c r="QSS111" s="219"/>
      <c r="QST111" s="219"/>
      <c r="QSU111" s="219"/>
      <c r="QSV111" s="219"/>
      <c r="QSW111" s="219"/>
      <c r="QSX111" s="219"/>
      <c r="QSY111" s="219"/>
      <c r="QSZ111" s="219"/>
      <c r="QTA111" s="219"/>
      <c r="QTB111" s="219"/>
      <c r="QTC111" s="219"/>
      <c r="QTD111" s="219"/>
      <c r="QTE111" s="219"/>
      <c r="QTF111" s="219"/>
      <c r="QTG111" s="219"/>
      <c r="QTH111" s="219"/>
      <c r="QTI111" s="219"/>
      <c r="QTJ111" s="219"/>
      <c r="QTK111" s="219"/>
      <c r="QTL111" s="219"/>
      <c r="QTM111" s="219"/>
      <c r="QTN111" s="219"/>
      <c r="QTO111" s="219"/>
      <c r="QTP111" s="219"/>
      <c r="QTQ111" s="219"/>
      <c r="QTR111" s="219"/>
      <c r="QTS111" s="219"/>
      <c r="QTT111" s="219"/>
      <c r="QTU111" s="219"/>
      <c r="QTV111" s="219"/>
      <c r="QTW111" s="219"/>
      <c r="QTX111" s="219"/>
      <c r="QTY111" s="219"/>
      <c r="QTZ111" s="219"/>
      <c r="QUA111" s="219"/>
      <c r="QUB111" s="219"/>
      <c r="QUC111" s="219"/>
      <c r="QUD111" s="219"/>
      <c r="QUE111" s="219"/>
      <c r="QUF111" s="219"/>
      <c r="QUG111" s="219"/>
      <c r="QUH111" s="219"/>
      <c r="QUI111" s="219"/>
      <c r="QUJ111" s="219"/>
      <c r="QUK111" s="219"/>
      <c r="QUL111" s="219"/>
      <c r="QUM111" s="219"/>
      <c r="QUN111" s="219"/>
      <c r="QUO111" s="219"/>
      <c r="QUP111" s="219"/>
      <c r="QUQ111" s="219"/>
      <c r="QUR111" s="219"/>
      <c r="QUS111" s="219"/>
      <c r="QUT111" s="219"/>
      <c r="QUU111" s="219"/>
      <c r="QUV111" s="219"/>
      <c r="QUW111" s="219"/>
      <c r="QUX111" s="219"/>
      <c r="QUY111" s="219"/>
      <c r="QUZ111" s="219"/>
      <c r="QVA111" s="219"/>
      <c r="QVB111" s="219"/>
      <c r="QVC111" s="219"/>
      <c r="QVD111" s="219"/>
      <c r="QVE111" s="219"/>
      <c r="QVF111" s="219"/>
      <c r="QVG111" s="219"/>
      <c r="QVH111" s="219"/>
      <c r="QVI111" s="219"/>
      <c r="QVJ111" s="219"/>
      <c r="QVK111" s="219"/>
      <c r="QVL111" s="219"/>
      <c r="QVM111" s="219"/>
      <c r="QVN111" s="219"/>
      <c r="QVO111" s="219"/>
      <c r="QVP111" s="219"/>
      <c r="QVQ111" s="219"/>
      <c r="QVR111" s="219"/>
      <c r="QVS111" s="219"/>
      <c r="QVT111" s="219"/>
      <c r="QVU111" s="219"/>
      <c r="QVV111" s="219"/>
      <c r="QVW111" s="219"/>
      <c r="QVX111" s="219"/>
      <c r="QVY111" s="219"/>
      <c r="QVZ111" s="219"/>
      <c r="QWA111" s="219"/>
      <c r="QWB111" s="219"/>
      <c r="QWC111" s="219"/>
      <c r="QWD111" s="219"/>
      <c r="QWE111" s="219"/>
      <c r="QWF111" s="219"/>
      <c r="QWG111" s="219"/>
      <c r="QWH111" s="219"/>
      <c r="QWI111" s="219"/>
      <c r="QWJ111" s="219"/>
      <c r="QWK111" s="219"/>
      <c r="QWL111" s="219"/>
      <c r="QWM111" s="219"/>
      <c r="QWN111" s="219"/>
      <c r="QWO111" s="219"/>
      <c r="QWP111" s="219"/>
      <c r="QWQ111" s="219"/>
      <c r="QWR111" s="219"/>
      <c r="QWS111" s="219"/>
      <c r="QWT111" s="219"/>
      <c r="QWU111" s="219"/>
      <c r="QWV111" s="219"/>
      <c r="QWW111" s="219"/>
      <c r="QWX111" s="219"/>
      <c r="QWY111" s="219"/>
      <c r="QWZ111" s="219"/>
      <c r="QXA111" s="219"/>
      <c r="QXB111" s="219"/>
      <c r="QXC111" s="219"/>
      <c r="QXD111" s="219"/>
      <c r="QXE111" s="219"/>
      <c r="QXF111" s="219"/>
      <c r="QXG111" s="219"/>
      <c r="QXH111" s="219"/>
      <c r="QXI111" s="219"/>
      <c r="QXJ111" s="219"/>
      <c r="QXK111" s="219"/>
      <c r="QXL111" s="219"/>
      <c r="QXM111" s="219"/>
      <c r="QXN111" s="219"/>
      <c r="QXO111" s="219"/>
      <c r="QXP111" s="219"/>
      <c r="QXQ111" s="219"/>
      <c r="QXR111" s="219"/>
      <c r="QXS111" s="219"/>
      <c r="QXT111" s="219"/>
      <c r="QXU111" s="219"/>
      <c r="QXV111" s="219"/>
      <c r="QXW111" s="219"/>
      <c r="QXX111" s="219"/>
      <c r="QXY111" s="219"/>
      <c r="QXZ111" s="219"/>
      <c r="QYA111" s="219"/>
      <c r="QYB111" s="219"/>
      <c r="QYC111" s="219"/>
      <c r="QYD111" s="219"/>
      <c r="QYE111" s="219"/>
      <c r="QYF111" s="219"/>
      <c r="QYG111" s="219"/>
      <c r="QYH111" s="219"/>
      <c r="QYI111" s="219"/>
      <c r="QYJ111" s="219"/>
      <c r="QYK111" s="219"/>
      <c r="QYL111" s="219"/>
      <c r="QYM111" s="219"/>
      <c r="QYN111" s="219"/>
      <c r="QYO111" s="219"/>
      <c r="QYP111" s="219"/>
      <c r="QYQ111" s="219"/>
      <c r="QYR111" s="219"/>
      <c r="QYS111" s="219"/>
      <c r="QYT111" s="219"/>
      <c r="QYU111" s="219"/>
      <c r="QYV111" s="219"/>
      <c r="QYW111" s="219"/>
      <c r="QYX111" s="219"/>
      <c r="QYY111" s="219"/>
      <c r="QYZ111" s="219"/>
      <c r="QZA111" s="219"/>
      <c r="QZB111" s="219"/>
      <c r="QZC111" s="219"/>
      <c r="QZD111" s="219"/>
      <c r="QZE111" s="219"/>
      <c r="QZF111" s="219"/>
      <c r="QZG111" s="219"/>
      <c r="QZH111" s="219"/>
      <c r="QZI111" s="219"/>
      <c r="QZJ111" s="219"/>
      <c r="QZK111" s="219"/>
      <c r="QZL111" s="219"/>
      <c r="QZM111" s="219"/>
      <c r="QZN111" s="219"/>
      <c r="QZO111" s="219"/>
      <c r="QZP111" s="219"/>
      <c r="QZQ111" s="219"/>
      <c r="QZR111" s="219"/>
      <c r="QZS111" s="219"/>
      <c r="QZT111" s="219"/>
      <c r="QZU111" s="219"/>
      <c r="QZV111" s="219"/>
      <c r="QZW111" s="219"/>
      <c r="QZX111" s="219"/>
      <c r="QZY111" s="219"/>
      <c r="QZZ111" s="219"/>
      <c r="RAA111" s="219"/>
      <c r="RAB111" s="219"/>
      <c r="RAC111" s="219"/>
      <c r="RAD111" s="219"/>
      <c r="RAE111" s="219"/>
      <c r="RAF111" s="219"/>
      <c r="RAG111" s="219"/>
      <c r="RAH111" s="219"/>
      <c r="RAI111" s="219"/>
      <c r="RAJ111" s="219"/>
      <c r="RAK111" s="219"/>
      <c r="RAL111" s="219"/>
      <c r="RAM111" s="219"/>
      <c r="RAN111" s="219"/>
      <c r="RAO111" s="219"/>
      <c r="RAP111" s="219"/>
      <c r="RAQ111" s="219"/>
      <c r="RAR111" s="219"/>
      <c r="RAS111" s="219"/>
      <c r="RAT111" s="219"/>
      <c r="RAU111" s="219"/>
      <c r="RAV111" s="219"/>
      <c r="RAW111" s="219"/>
      <c r="RAX111" s="219"/>
      <c r="RAY111" s="219"/>
      <c r="RAZ111" s="219"/>
      <c r="RBA111" s="219"/>
      <c r="RBB111" s="219"/>
      <c r="RBC111" s="219"/>
      <c r="RBD111" s="219"/>
      <c r="RBE111" s="219"/>
      <c r="RBF111" s="219"/>
      <c r="RBG111" s="219"/>
      <c r="RBH111" s="219"/>
      <c r="RBI111" s="219"/>
      <c r="RBJ111" s="219"/>
      <c r="RBK111" s="219"/>
      <c r="RBL111" s="219"/>
      <c r="RBM111" s="219"/>
      <c r="RBN111" s="219"/>
      <c r="RBO111" s="219"/>
      <c r="RBP111" s="219"/>
      <c r="RBQ111" s="219"/>
      <c r="RBR111" s="219"/>
      <c r="RBS111" s="219"/>
      <c r="RBT111" s="219"/>
      <c r="RBU111" s="219"/>
      <c r="RBV111" s="219"/>
      <c r="RBW111" s="219"/>
      <c r="RBX111" s="219"/>
      <c r="RBY111" s="219"/>
      <c r="RBZ111" s="219"/>
      <c r="RCA111" s="219"/>
      <c r="RCB111" s="219"/>
      <c r="RCC111" s="219"/>
      <c r="RCD111" s="219"/>
      <c r="RCE111" s="219"/>
      <c r="RCF111" s="219"/>
      <c r="RCG111" s="219"/>
      <c r="RCH111" s="219"/>
      <c r="RCI111" s="219"/>
      <c r="RCJ111" s="219"/>
      <c r="RCK111" s="219"/>
      <c r="RCL111" s="219"/>
      <c r="RCM111" s="219"/>
      <c r="RCN111" s="219"/>
      <c r="RCO111" s="219"/>
      <c r="RCP111" s="219"/>
      <c r="RCQ111" s="219"/>
      <c r="RCR111" s="219"/>
      <c r="RCS111" s="219"/>
      <c r="RCT111" s="219"/>
      <c r="RCU111" s="219"/>
      <c r="RCV111" s="219"/>
      <c r="RCW111" s="219"/>
      <c r="RCX111" s="219"/>
      <c r="RCY111" s="219"/>
      <c r="RCZ111" s="219"/>
      <c r="RDA111" s="219"/>
      <c r="RDB111" s="219"/>
      <c r="RDC111" s="219"/>
      <c r="RDD111" s="219"/>
      <c r="RDE111" s="219"/>
      <c r="RDF111" s="219"/>
      <c r="RDG111" s="219"/>
      <c r="RDH111" s="219"/>
      <c r="RDI111" s="219"/>
      <c r="RDJ111" s="219"/>
      <c r="RDK111" s="219"/>
      <c r="RDL111" s="219"/>
      <c r="RDM111" s="219"/>
      <c r="RDN111" s="219"/>
      <c r="RDO111" s="219"/>
      <c r="RDP111" s="219"/>
      <c r="RDQ111" s="219"/>
      <c r="RDR111" s="219"/>
      <c r="RDS111" s="219"/>
      <c r="RDT111" s="219"/>
      <c r="RDU111" s="219"/>
      <c r="RDV111" s="219"/>
      <c r="RDW111" s="219"/>
      <c r="RDX111" s="219"/>
      <c r="RDY111" s="219"/>
      <c r="RDZ111" s="219"/>
      <c r="REA111" s="219"/>
      <c r="REB111" s="219"/>
      <c r="REC111" s="219"/>
      <c r="RED111" s="219"/>
      <c r="REE111" s="219"/>
      <c r="REF111" s="219"/>
      <c r="REG111" s="219"/>
      <c r="REH111" s="219"/>
      <c r="REI111" s="219"/>
      <c r="REJ111" s="219"/>
      <c r="REK111" s="219"/>
      <c r="REL111" s="219"/>
      <c r="REM111" s="219"/>
      <c r="REN111" s="219"/>
      <c r="REO111" s="219"/>
      <c r="REP111" s="219"/>
      <c r="REQ111" s="219"/>
      <c r="RER111" s="219"/>
      <c r="RES111" s="219"/>
      <c r="RET111" s="219"/>
      <c r="REU111" s="219"/>
      <c r="REV111" s="219"/>
      <c r="REW111" s="219"/>
      <c r="REX111" s="219"/>
      <c r="REY111" s="219"/>
      <c r="REZ111" s="219"/>
      <c r="RFA111" s="219"/>
      <c r="RFB111" s="219"/>
      <c r="RFC111" s="219"/>
      <c r="RFD111" s="219"/>
      <c r="RFE111" s="219"/>
      <c r="RFF111" s="219"/>
      <c r="RFG111" s="219"/>
      <c r="RFH111" s="219"/>
      <c r="RFI111" s="219"/>
      <c r="RFJ111" s="219"/>
      <c r="RFK111" s="219"/>
      <c r="RFL111" s="219"/>
      <c r="RFM111" s="219"/>
      <c r="RFN111" s="219"/>
      <c r="RFO111" s="219"/>
      <c r="RFP111" s="219"/>
      <c r="RFQ111" s="219"/>
      <c r="RFR111" s="219"/>
      <c r="RFS111" s="219"/>
      <c r="RFT111" s="219"/>
      <c r="RFU111" s="219"/>
      <c r="RFV111" s="219"/>
      <c r="RFW111" s="219"/>
      <c r="RFX111" s="219"/>
      <c r="RFY111" s="219"/>
      <c r="RFZ111" s="219"/>
      <c r="RGA111" s="219"/>
      <c r="RGB111" s="219"/>
      <c r="RGC111" s="219"/>
      <c r="RGD111" s="219"/>
      <c r="RGE111" s="219"/>
      <c r="RGF111" s="219"/>
      <c r="RGG111" s="219"/>
      <c r="RGH111" s="219"/>
      <c r="RGI111" s="219"/>
      <c r="RGJ111" s="219"/>
      <c r="RGK111" s="219"/>
      <c r="RGL111" s="219"/>
      <c r="RGM111" s="219"/>
      <c r="RGN111" s="219"/>
      <c r="RGO111" s="219"/>
      <c r="RGP111" s="219"/>
      <c r="RGQ111" s="219"/>
      <c r="RGR111" s="219"/>
      <c r="RGS111" s="219"/>
      <c r="RGT111" s="219"/>
      <c r="RGU111" s="219"/>
      <c r="RGV111" s="219"/>
      <c r="RGW111" s="219"/>
      <c r="RGX111" s="219"/>
      <c r="RGY111" s="219"/>
      <c r="RGZ111" s="219"/>
      <c r="RHA111" s="219"/>
      <c r="RHB111" s="219"/>
      <c r="RHC111" s="219"/>
      <c r="RHD111" s="219"/>
      <c r="RHE111" s="219"/>
      <c r="RHF111" s="219"/>
      <c r="RHG111" s="219"/>
      <c r="RHH111" s="219"/>
      <c r="RHI111" s="219"/>
      <c r="RHJ111" s="219"/>
      <c r="RHK111" s="219"/>
      <c r="RHL111" s="219"/>
      <c r="RHM111" s="219"/>
      <c r="RHN111" s="219"/>
      <c r="RHO111" s="219"/>
      <c r="RHP111" s="219"/>
      <c r="RHQ111" s="219"/>
      <c r="RHR111" s="219"/>
      <c r="RHS111" s="219"/>
      <c r="RHT111" s="219"/>
      <c r="RHU111" s="219"/>
      <c r="RHV111" s="219"/>
      <c r="RHW111" s="219"/>
      <c r="RHX111" s="219"/>
      <c r="RHY111" s="219"/>
      <c r="RHZ111" s="219"/>
      <c r="RIA111" s="219"/>
      <c r="RIB111" s="219"/>
      <c r="RIC111" s="219"/>
      <c r="RID111" s="219"/>
      <c r="RIE111" s="219"/>
      <c r="RIF111" s="219"/>
      <c r="RIG111" s="219"/>
      <c r="RIH111" s="219"/>
      <c r="RII111" s="219"/>
      <c r="RIJ111" s="219"/>
      <c r="RIK111" s="219"/>
      <c r="RIL111" s="219"/>
      <c r="RIM111" s="219"/>
      <c r="RIN111" s="219"/>
      <c r="RIO111" s="219"/>
      <c r="RIP111" s="219"/>
      <c r="RIQ111" s="219"/>
      <c r="RIR111" s="219"/>
      <c r="RIS111" s="219"/>
      <c r="RIT111" s="219"/>
      <c r="RIU111" s="219"/>
      <c r="RIV111" s="219"/>
      <c r="RIW111" s="219"/>
      <c r="RIX111" s="219"/>
      <c r="RIY111" s="219"/>
      <c r="RIZ111" s="219"/>
      <c r="RJA111" s="219"/>
      <c r="RJB111" s="219"/>
      <c r="RJC111" s="219"/>
      <c r="RJD111" s="219"/>
      <c r="RJE111" s="219"/>
      <c r="RJF111" s="219"/>
      <c r="RJG111" s="219"/>
      <c r="RJH111" s="219"/>
      <c r="RJI111" s="219"/>
      <c r="RJJ111" s="219"/>
      <c r="RJK111" s="219"/>
      <c r="RJL111" s="219"/>
      <c r="RJM111" s="219"/>
      <c r="RJN111" s="219"/>
      <c r="RJO111" s="219"/>
      <c r="RJP111" s="219"/>
      <c r="RJQ111" s="219"/>
      <c r="RJR111" s="219"/>
      <c r="RJS111" s="219"/>
      <c r="RJT111" s="219"/>
      <c r="RJU111" s="219"/>
      <c r="RJV111" s="219"/>
      <c r="RJW111" s="219"/>
      <c r="RJX111" s="219"/>
      <c r="RJY111" s="219"/>
      <c r="RJZ111" s="219"/>
      <c r="RKA111" s="219"/>
      <c r="RKB111" s="219"/>
      <c r="RKC111" s="219"/>
      <c r="RKD111" s="219"/>
      <c r="RKE111" s="219"/>
      <c r="RKF111" s="219"/>
      <c r="RKG111" s="219"/>
      <c r="RKH111" s="219"/>
      <c r="RKI111" s="219"/>
      <c r="RKJ111" s="219"/>
      <c r="RKK111" s="219"/>
      <c r="RKL111" s="219"/>
      <c r="RKM111" s="219"/>
      <c r="RKN111" s="219"/>
      <c r="RKO111" s="219"/>
      <c r="RKP111" s="219"/>
      <c r="RKQ111" s="219"/>
      <c r="RKR111" s="219"/>
      <c r="RKS111" s="219"/>
      <c r="RKT111" s="219"/>
      <c r="RKU111" s="219"/>
      <c r="RKV111" s="219"/>
      <c r="RKW111" s="219"/>
      <c r="RKX111" s="219"/>
      <c r="RKY111" s="219"/>
      <c r="RKZ111" s="219"/>
      <c r="RLA111" s="219"/>
      <c r="RLB111" s="219"/>
      <c r="RLC111" s="219"/>
      <c r="RLD111" s="219"/>
      <c r="RLE111" s="219"/>
      <c r="RLF111" s="219"/>
      <c r="RLG111" s="219"/>
      <c r="RLH111" s="219"/>
      <c r="RLI111" s="219"/>
      <c r="RLJ111" s="219"/>
      <c r="RLK111" s="219"/>
      <c r="RLL111" s="219"/>
      <c r="RLM111" s="219"/>
      <c r="RLN111" s="219"/>
      <c r="RLO111" s="219"/>
      <c r="RLP111" s="219"/>
      <c r="RLQ111" s="219"/>
      <c r="RLR111" s="219"/>
      <c r="RLS111" s="219"/>
      <c r="RLT111" s="219"/>
      <c r="RLU111" s="219"/>
      <c r="RLV111" s="219"/>
      <c r="RLW111" s="219"/>
      <c r="RLX111" s="219"/>
      <c r="RLY111" s="219"/>
      <c r="RLZ111" s="219"/>
      <c r="RMA111" s="219"/>
      <c r="RMB111" s="219"/>
      <c r="RMC111" s="219"/>
      <c r="RMD111" s="219"/>
      <c r="RME111" s="219"/>
      <c r="RMF111" s="219"/>
      <c r="RMG111" s="219"/>
      <c r="RMH111" s="219"/>
      <c r="RMI111" s="219"/>
      <c r="RMJ111" s="219"/>
      <c r="RMK111" s="219"/>
      <c r="RML111" s="219"/>
      <c r="RMM111" s="219"/>
      <c r="RMN111" s="219"/>
      <c r="RMO111" s="219"/>
      <c r="RMP111" s="219"/>
      <c r="RMQ111" s="219"/>
      <c r="RMR111" s="219"/>
      <c r="RMS111" s="219"/>
      <c r="RMT111" s="219"/>
      <c r="RMU111" s="219"/>
      <c r="RMV111" s="219"/>
      <c r="RMW111" s="219"/>
      <c r="RMX111" s="219"/>
      <c r="RMY111" s="219"/>
      <c r="RMZ111" s="219"/>
      <c r="RNA111" s="219"/>
      <c r="RNB111" s="219"/>
      <c r="RNC111" s="219"/>
      <c r="RND111" s="219"/>
      <c r="RNE111" s="219"/>
      <c r="RNF111" s="219"/>
      <c r="RNG111" s="219"/>
      <c r="RNH111" s="219"/>
      <c r="RNI111" s="219"/>
      <c r="RNJ111" s="219"/>
      <c r="RNK111" s="219"/>
      <c r="RNL111" s="219"/>
      <c r="RNM111" s="219"/>
      <c r="RNN111" s="219"/>
      <c r="RNO111" s="219"/>
      <c r="RNP111" s="219"/>
      <c r="RNQ111" s="219"/>
      <c r="RNR111" s="219"/>
      <c r="RNS111" s="219"/>
      <c r="RNT111" s="219"/>
      <c r="RNU111" s="219"/>
      <c r="RNV111" s="219"/>
      <c r="RNW111" s="219"/>
      <c r="RNX111" s="219"/>
      <c r="RNY111" s="219"/>
      <c r="RNZ111" s="219"/>
      <c r="ROA111" s="219"/>
      <c r="ROB111" s="219"/>
      <c r="ROC111" s="219"/>
      <c r="ROD111" s="219"/>
      <c r="ROE111" s="219"/>
      <c r="ROF111" s="219"/>
      <c r="ROG111" s="219"/>
      <c r="ROH111" s="219"/>
      <c r="ROI111" s="219"/>
      <c r="ROJ111" s="219"/>
      <c r="ROK111" s="219"/>
      <c r="ROL111" s="219"/>
      <c r="ROM111" s="219"/>
      <c r="RON111" s="219"/>
      <c r="ROO111" s="219"/>
      <c r="ROP111" s="219"/>
      <c r="ROQ111" s="219"/>
      <c r="ROR111" s="219"/>
      <c r="ROS111" s="219"/>
      <c r="ROT111" s="219"/>
      <c r="ROU111" s="219"/>
      <c r="ROV111" s="219"/>
      <c r="ROW111" s="219"/>
      <c r="ROX111" s="219"/>
      <c r="ROY111" s="219"/>
      <c r="ROZ111" s="219"/>
      <c r="RPA111" s="219"/>
      <c r="RPB111" s="219"/>
      <c r="RPC111" s="219"/>
      <c r="RPD111" s="219"/>
      <c r="RPE111" s="219"/>
      <c r="RPF111" s="219"/>
      <c r="RPG111" s="219"/>
      <c r="RPH111" s="219"/>
      <c r="RPI111" s="219"/>
      <c r="RPJ111" s="219"/>
      <c r="RPK111" s="219"/>
      <c r="RPL111" s="219"/>
      <c r="RPM111" s="219"/>
      <c r="RPN111" s="219"/>
      <c r="RPO111" s="219"/>
      <c r="RPP111" s="219"/>
      <c r="RPQ111" s="219"/>
      <c r="RPR111" s="219"/>
      <c r="RPS111" s="219"/>
      <c r="RPT111" s="219"/>
      <c r="RPU111" s="219"/>
      <c r="RPV111" s="219"/>
      <c r="RPW111" s="219"/>
      <c r="RPX111" s="219"/>
      <c r="RPY111" s="219"/>
      <c r="RPZ111" s="219"/>
      <c r="RQA111" s="219"/>
      <c r="RQB111" s="219"/>
      <c r="RQC111" s="219"/>
      <c r="RQD111" s="219"/>
      <c r="RQE111" s="219"/>
      <c r="RQF111" s="219"/>
      <c r="RQG111" s="219"/>
      <c r="RQH111" s="219"/>
      <c r="RQI111" s="219"/>
      <c r="RQJ111" s="219"/>
      <c r="RQK111" s="219"/>
      <c r="RQL111" s="219"/>
      <c r="RQM111" s="219"/>
      <c r="RQN111" s="219"/>
      <c r="RQO111" s="219"/>
      <c r="RQP111" s="219"/>
      <c r="RQQ111" s="219"/>
      <c r="RQR111" s="219"/>
      <c r="RQS111" s="219"/>
      <c r="RQT111" s="219"/>
      <c r="RQU111" s="219"/>
      <c r="RQV111" s="219"/>
      <c r="RQW111" s="219"/>
      <c r="RQX111" s="219"/>
      <c r="RQY111" s="219"/>
      <c r="RQZ111" s="219"/>
      <c r="RRA111" s="219"/>
      <c r="RRB111" s="219"/>
      <c r="RRC111" s="219"/>
      <c r="RRD111" s="219"/>
      <c r="RRE111" s="219"/>
      <c r="RRF111" s="219"/>
      <c r="RRG111" s="219"/>
      <c r="RRH111" s="219"/>
      <c r="RRI111" s="219"/>
      <c r="RRJ111" s="219"/>
      <c r="RRK111" s="219"/>
      <c r="RRL111" s="219"/>
      <c r="RRM111" s="219"/>
      <c r="RRN111" s="219"/>
      <c r="RRO111" s="219"/>
      <c r="RRP111" s="219"/>
      <c r="RRQ111" s="219"/>
      <c r="RRR111" s="219"/>
      <c r="RRS111" s="219"/>
      <c r="RRT111" s="219"/>
      <c r="RRU111" s="219"/>
      <c r="RRV111" s="219"/>
      <c r="RRW111" s="219"/>
      <c r="RRX111" s="219"/>
      <c r="RRY111" s="219"/>
      <c r="RRZ111" s="219"/>
      <c r="RSA111" s="219"/>
      <c r="RSB111" s="219"/>
      <c r="RSC111" s="219"/>
      <c r="RSD111" s="219"/>
      <c r="RSE111" s="219"/>
      <c r="RSF111" s="219"/>
      <c r="RSG111" s="219"/>
      <c r="RSH111" s="219"/>
      <c r="RSI111" s="219"/>
      <c r="RSJ111" s="219"/>
      <c r="RSK111" s="219"/>
      <c r="RSL111" s="219"/>
      <c r="RSM111" s="219"/>
      <c r="RSN111" s="219"/>
      <c r="RSO111" s="219"/>
      <c r="RSP111" s="219"/>
      <c r="RSQ111" s="219"/>
      <c r="RSR111" s="219"/>
      <c r="RSS111" s="219"/>
      <c r="RST111" s="219"/>
      <c r="RSU111" s="219"/>
      <c r="RSV111" s="219"/>
      <c r="RSW111" s="219"/>
      <c r="RSX111" s="219"/>
      <c r="RSY111" s="219"/>
      <c r="RSZ111" s="219"/>
      <c r="RTA111" s="219"/>
      <c r="RTB111" s="219"/>
      <c r="RTC111" s="219"/>
      <c r="RTD111" s="219"/>
      <c r="RTE111" s="219"/>
      <c r="RTF111" s="219"/>
      <c r="RTG111" s="219"/>
      <c r="RTH111" s="219"/>
      <c r="RTI111" s="219"/>
      <c r="RTJ111" s="219"/>
      <c r="RTK111" s="219"/>
      <c r="RTL111" s="219"/>
      <c r="RTM111" s="219"/>
      <c r="RTN111" s="219"/>
      <c r="RTO111" s="219"/>
      <c r="RTP111" s="219"/>
      <c r="RTQ111" s="219"/>
      <c r="RTR111" s="219"/>
      <c r="RTS111" s="219"/>
      <c r="RTT111" s="219"/>
      <c r="RTU111" s="219"/>
      <c r="RTV111" s="219"/>
      <c r="RTW111" s="219"/>
      <c r="RTX111" s="219"/>
      <c r="RTY111" s="219"/>
      <c r="RTZ111" s="219"/>
      <c r="RUA111" s="219"/>
      <c r="RUB111" s="219"/>
      <c r="RUC111" s="219"/>
      <c r="RUD111" s="219"/>
      <c r="RUE111" s="219"/>
      <c r="RUF111" s="219"/>
      <c r="RUG111" s="219"/>
      <c r="RUH111" s="219"/>
      <c r="RUI111" s="219"/>
      <c r="RUJ111" s="219"/>
      <c r="RUK111" s="219"/>
      <c r="RUL111" s="219"/>
      <c r="RUM111" s="219"/>
      <c r="RUN111" s="219"/>
      <c r="RUO111" s="219"/>
      <c r="RUP111" s="219"/>
      <c r="RUQ111" s="219"/>
      <c r="RUR111" s="219"/>
      <c r="RUS111" s="219"/>
      <c r="RUT111" s="219"/>
      <c r="RUU111" s="219"/>
      <c r="RUV111" s="219"/>
      <c r="RUW111" s="219"/>
      <c r="RUX111" s="219"/>
      <c r="RUY111" s="219"/>
      <c r="RUZ111" s="219"/>
      <c r="RVA111" s="219"/>
      <c r="RVB111" s="219"/>
      <c r="RVC111" s="219"/>
      <c r="RVD111" s="219"/>
      <c r="RVE111" s="219"/>
      <c r="RVF111" s="219"/>
      <c r="RVG111" s="219"/>
      <c r="RVH111" s="219"/>
      <c r="RVI111" s="219"/>
      <c r="RVJ111" s="219"/>
      <c r="RVK111" s="219"/>
      <c r="RVL111" s="219"/>
      <c r="RVM111" s="219"/>
      <c r="RVN111" s="219"/>
      <c r="RVO111" s="219"/>
      <c r="RVP111" s="219"/>
      <c r="RVQ111" s="219"/>
      <c r="RVR111" s="219"/>
      <c r="RVS111" s="219"/>
      <c r="RVT111" s="219"/>
      <c r="RVU111" s="219"/>
      <c r="RVV111" s="219"/>
      <c r="RVW111" s="219"/>
      <c r="RVX111" s="219"/>
      <c r="RVY111" s="219"/>
      <c r="RVZ111" s="219"/>
      <c r="RWA111" s="219"/>
      <c r="RWB111" s="219"/>
      <c r="RWC111" s="219"/>
      <c r="RWD111" s="219"/>
      <c r="RWE111" s="219"/>
      <c r="RWF111" s="219"/>
      <c r="RWG111" s="219"/>
      <c r="RWH111" s="219"/>
      <c r="RWI111" s="219"/>
      <c r="RWJ111" s="219"/>
      <c r="RWK111" s="219"/>
      <c r="RWL111" s="219"/>
      <c r="RWM111" s="219"/>
      <c r="RWN111" s="219"/>
      <c r="RWO111" s="219"/>
      <c r="RWP111" s="219"/>
      <c r="RWQ111" s="219"/>
      <c r="RWR111" s="219"/>
      <c r="RWS111" s="219"/>
      <c r="RWT111" s="219"/>
      <c r="RWU111" s="219"/>
      <c r="RWV111" s="219"/>
      <c r="RWW111" s="219"/>
      <c r="RWX111" s="219"/>
      <c r="RWY111" s="219"/>
      <c r="RWZ111" s="219"/>
      <c r="RXA111" s="219"/>
      <c r="RXB111" s="219"/>
      <c r="RXC111" s="219"/>
      <c r="RXD111" s="219"/>
      <c r="RXE111" s="219"/>
      <c r="RXF111" s="219"/>
      <c r="RXG111" s="219"/>
      <c r="RXH111" s="219"/>
      <c r="RXI111" s="219"/>
      <c r="RXJ111" s="219"/>
      <c r="RXK111" s="219"/>
      <c r="RXL111" s="219"/>
      <c r="RXM111" s="219"/>
      <c r="RXN111" s="219"/>
      <c r="RXO111" s="219"/>
      <c r="RXP111" s="219"/>
      <c r="RXQ111" s="219"/>
      <c r="RXR111" s="219"/>
      <c r="RXS111" s="219"/>
      <c r="RXT111" s="219"/>
      <c r="RXU111" s="219"/>
      <c r="RXV111" s="219"/>
      <c r="RXW111" s="219"/>
      <c r="RXX111" s="219"/>
      <c r="RXY111" s="219"/>
      <c r="RXZ111" s="219"/>
      <c r="RYA111" s="219"/>
      <c r="RYB111" s="219"/>
      <c r="RYC111" s="219"/>
      <c r="RYD111" s="219"/>
      <c r="RYE111" s="219"/>
      <c r="RYF111" s="219"/>
      <c r="RYG111" s="219"/>
      <c r="RYH111" s="219"/>
      <c r="RYI111" s="219"/>
      <c r="RYJ111" s="219"/>
      <c r="RYK111" s="219"/>
      <c r="RYL111" s="219"/>
      <c r="RYM111" s="219"/>
      <c r="RYN111" s="219"/>
      <c r="RYO111" s="219"/>
      <c r="RYP111" s="219"/>
      <c r="RYQ111" s="219"/>
      <c r="RYR111" s="219"/>
      <c r="RYS111" s="219"/>
      <c r="RYT111" s="219"/>
      <c r="RYU111" s="219"/>
      <c r="RYV111" s="219"/>
      <c r="RYW111" s="219"/>
      <c r="RYX111" s="219"/>
      <c r="RYY111" s="219"/>
      <c r="RYZ111" s="219"/>
      <c r="RZA111" s="219"/>
      <c r="RZB111" s="219"/>
      <c r="RZC111" s="219"/>
      <c r="RZD111" s="219"/>
      <c r="RZE111" s="219"/>
      <c r="RZF111" s="219"/>
      <c r="RZG111" s="219"/>
      <c r="RZH111" s="219"/>
      <c r="RZI111" s="219"/>
      <c r="RZJ111" s="219"/>
      <c r="RZK111" s="219"/>
      <c r="RZL111" s="219"/>
      <c r="RZM111" s="219"/>
      <c r="RZN111" s="219"/>
      <c r="RZO111" s="219"/>
      <c r="RZP111" s="219"/>
      <c r="RZQ111" s="219"/>
      <c r="RZR111" s="219"/>
      <c r="RZS111" s="219"/>
      <c r="RZT111" s="219"/>
      <c r="RZU111" s="219"/>
      <c r="RZV111" s="219"/>
      <c r="RZW111" s="219"/>
      <c r="RZX111" s="219"/>
      <c r="RZY111" s="219"/>
      <c r="RZZ111" s="219"/>
      <c r="SAA111" s="219"/>
      <c r="SAB111" s="219"/>
      <c r="SAC111" s="219"/>
      <c r="SAD111" s="219"/>
      <c r="SAE111" s="219"/>
      <c r="SAF111" s="219"/>
      <c r="SAG111" s="219"/>
      <c r="SAH111" s="219"/>
      <c r="SAI111" s="219"/>
      <c r="SAJ111" s="219"/>
      <c r="SAK111" s="219"/>
      <c r="SAL111" s="219"/>
      <c r="SAM111" s="219"/>
      <c r="SAN111" s="219"/>
      <c r="SAO111" s="219"/>
      <c r="SAP111" s="219"/>
      <c r="SAQ111" s="219"/>
      <c r="SAR111" s="219"/>
      <c r="SAS111" s="219"/>
      <c r="SAT111" s="219"/>
      <c r="SAU111" s="219"/>
      <c r="SAV111" s="219"/>
      <c r="SAW111" s="219"/>
      <c r="SAX111" s="219"/>
      <c r="SAY111" s="219"/>
      <c r="SAZ111" s="219"/>
      <c r="SBA111" s="219"/>
      <c r="SBB111" s="219"/>
      <c r="SBC111" s="219"/>
      <c r="SBD111" s="219"/>
      <c r="SBE111" s="219"/>
      <c r="SBF111" s="219"/>
      <c r="SBG111" s="219"/>
      <c r="SBH111" s="219"/>
      <c r="SBI111" s="219"/>
      <c r="SBJ111" s="219"/>
      <c r="SBK111" s="219"/>
      <c r="SBL111" s="219"/>
      <c r="SBM111" s="219"/>
      <c r="SBN111" s="219"/>
      <c r="SBO111" s="219"/>
      <c r="SBP111" s="219"/>
      <c r="SBQ111" s="219"/>
      <c r="SBR111" s="219"/>
      <c r="SBS111" s="219"/>
      <c r="SBT111" s="219"/>
      <c r="SBU111" s="219"/>
      <c r="SBV111" s="219"/>
      <c r="SBW111" s="219"/>
      <c r="SBX111" s="219"/>
      <c r="SBY111" s="219"/>
      <c r="SBZ111" s="219"/>
      <c r="SCA111" s="219"/>
      <c r="SCB111" s="219"/>
      <c r="SCC111" s="219"/>
      <c r="SCD111" s="219"/>
      <c r="SCE111" s="219"/>
      <c r="SCF111" s="219"/>
      <c r="SCG111" s="219"/>
      <c r="SCH111" s="219"/>
      <c r="SCI111" s="219"/>
      <c r="SCJ111" s="219"/>
      <c r="SCK111" s="219"/>
      <c r="SCL111" s="219"/>
      <c r="SCM111" s="219"/>
      <c r="SCN111" s="219"/>
      <c r="SCO111" s="219"/>
      <c r="SCP111" s="219"/>
      <c r="SCQ111" s="219"/>
      <c r="SCR111" s="219"/>
      <c r="SCS111" s="219"/>
      <c r="SCT111" s="219"/>
      <c r="SCU111" s="219"/>
      <c r="SCV111" s="219"/>
      <c r="SCW111" s="219"/>
      <c r="SCX111" s="219"/>
      <c r="SCY111" s="219"/>
      <c r="SCZ111" s="219"/>
      <c r="SDA111" s="219"/>
      <c r="SDB111" s="219"/>
      <c r="SDC111" s="219"/>
      <c r="SDD111" s="219"/>
      <c r="SDE111" s="219"/>
      <c r="SDF111" s="219"/>
      <c r="SDG111" s="219"/>
      <c r="SDH111" s="219"/>
      <c r="SDI111" s="219"/>
      <c r="SDJ111" s="219"/>
      <c r="SDK111" s="219"/>
      <c r="SDL111" s="219"/>
      <c r="SDM111" s="219"/>
      <c r="SDN111" s="219"/>
      <c r="SDO111" s="219"/>
      <c r="SDP111" s="219"/>
      <c r="SDQ111" s="219"/>
      <c r="SDR111" s="219"/>
      <c r="SDS111" s="219"/>
      <c r="SDT111" s="219"/>
      <c r="SDU111" s="219"/>
      <c r="SDV111" s="219"/>
      <c r="SDW111" s="219"/>
      <c r="SDX111" s="219"/>
      <c r="SDY111" s="219"/>
      <c r="SDZ111" s="219"/>
      <c r="SEA111" s="219"/>
      <c r="SEB111" s="219"/>
      <c r="SEC111" s="219"/>
      <c r="SED111" s="219"/>
      <c r="SEE111" s="219"/>
      <c r="SEF111" s="219"/>
      <c r="SEG111" s="219"/>
      <c r="SEH111" s="219"/>
      <c r="SEI111" s="219"/>
      <c r="SEJ111" s="219"/>
      <c r="SEK111" s="219"/>
      <c r="SEL111" s="219"/>
      <c r="SEM111" s="219"/>
      <c r="SEN111" s="219"/>
      <c r="SEO111" s="219"/>
      <c r="SEP111" s="219"/>
      <c r="SEQ111" s="219"/>
      <c r="SER111" s="219"/>
      <c r="SES111" s="219"/>
      <c r="SET111" s="219"/>
      <c r="SEU111" s="219"/>
      <c r="SEV111" s="219"/>
      <c r="SEW111" s="219"/>
      <c r="SEX111" s="219"/>
      <c r="SEY111" s="219"/>
      <c r="SEZ111" s="219"/>
      <c r="SFA111" s="219"/>
      <c r="SFB111" s="219"/>
      <c r="SFC111" s="219"/>
      <c r="SFD111" s="219"/>
      <c r="SFE111" s="219"/>
      <c r="SFF111" s="219"/>
      <c r="SFG111" s="219"/>
      <c r="SFH111" s="219"/>
      <c r="SFI111" s="219"/>
      <c r="SFJ111" s="219"/>
      <c r="SFK111" s="219"/>
      <c r="SFL111" s="219"/>
      <c r="SFM111" s="219"/>
      <c r="SFN111" s="219"/>
      <c r="SFO111" s="219"/>
      <c r="SFP111" s="219"/>
      <c r="SFQ111" s="219"/>
      <c r="SFR111" s="219"/>
      <c r="SFS111" s="219"/>
      <c r="SFT111" s="219"/>
      <c r="SFU111" s="219"/>
      <c r="SFV111" s="219"/>
      <c r="SFW111" s="219"/>
      <c r="SFX111" s="219"/>
      <c r="SFY111" s="219"/>
      <c r="SFZ111" s="219"/>
      <c r="SGA111" s="219"/>
      <c r="SGB111" s="219"/>
      <c r="SGC111" s="219"/>
      <c r="SGD111" s="219"/>
      <c r="SGE111" s="219"/>
      <c r="SGF111" s="219"/>
      <c r="SGG111" s="219"/>
      <c r="SGH111" s="219"/>
      <c r="SGI111" s="219"/>
      <c r="SGJ111" s="219"/>
      <c r="SGK111" s="219"/>
      <c r="SGL111" s="219"/>
      <c r="SGM111" s="219"/>
      <c r="SGN111" s="219"/>
      <c r="SGO111" s="219"/>
      <c r="SGP111" s="219"/>
      <c r="SGQ111" s="219"/>
      <c r="SGR111" s="219"/>
      <c r="SGS111" s="219"/>
      <c r="SGT111" s="219"/>
      <c r="SGU111" s="219"/>
      <c r="SGV111" s="219"/>
      <c r="SGW111" s="219"/>
      <c r="SGX111" s="219"/>
      <c r="SGY111" s="219"/>
      <c r="SGZ111" s="219"/>
      <c r="SHA111" s="219"/>
      <c r="SHB111" s="219"/>
      <c r="SHC111" s="219"/>
      <c r="SHD111" s="219"/>
      <c r="SHE111" s="219"/>
      <c r="SHF111" s="219"/>
      <c r="SHG111" s="219"/>
      <c r="SHH111" s="219"/>
      <c r="SHI111" s="219"/>
      <c r="SHJ111" s="219"/>
      <c r="SHK111" s="219"/>
      <c r="SHL111" s="219"/>
      <c r="SHM111" s="219"/>
      <c r="SHN111" s="219"/>
      <c r="SHO111" s="219"/>
      <c r="SHP111" s="219"/>
      <c r="SHQ111" s="219"/>
      <c r="SHR111" s="219"/>
      <c r="SHS111" s="219"/>
      <c r="SHT111" s="219"/>
      <c r="SHU111" s="219"/>
      <c r="SHV111" s="219"/>
      <c r="SHW111" s="219"/>
      <c r="SHX111" s="219"/>
      <c r="SHY111" s="219"/>
      <c r="SHZ111" s="219"/>
      <c r="SIA111" s="219"/>
      <c r="SIB111" s="219"/>
      <c r="SIC111" s="219"/>
      <c r="SID111" s="219"/>
      <c r="SIE111" s="219"/>
      <c r="SIF111" s="219"/>
      <c r="SIG111" s="219"/>
      <c r="SIH111" s="219"/>
      <c r="SII111" s="219"/>
      <c r="SIJ111" s="219"/>
      <c r="SIK111" s="219"/>
      <c r="SIL111" s="219"/>
      <c r="SIM111" s="219"/>
      <c r="SIN111" s="219"/>
      <c r="SIO111" s="219"/>
      <c r="SIP111" s="219"/>
      <c r="SIQ111" s="219"/>
      <c r="SIR111" s="219"/>
      <c r="SIS111" s="219"/>
      <c r="SIT111" s="219"/>
      <c r="SIU111" s="219"/>
      <c r="SIV111" s="219"/>
      <c r="SIW111" s="219"/>
      <c r="SIX111" s="219"/>
      <c r="SIY111" s="219"/>
      <c r="SIZ111" s="219"/>
      <c r="SJA111" s="219"/>
      <c r="SJB111" s="219"/>
      <c r="SJC111" s="219"/>
      <c r="SJD111" s="219"/>
      <c r="SJE111" s="219"/>
      <c r="SJF111" s="219"/>
      <c r="SJG111" s="219"/>
      <c r="SJH111" s="219"/>
      <c r="SJI111" s="219"/>
      <c r="SJJ111" s="219"/>
      <c r="SJK111" s="219"/>
      <c r="SJL111" s="219"/>
      <c r="SJM111" s="219"/>
      <c r="SJN111" s="219"/>
      <c r="SJO111" s="219"/>
      <c r="SJP111" s="219"/>
      <c r="SJQ111" s="219"/>
      <c r="SJR111" s="219"/>
      <c r="SJS111" s="219"/>
      <c r="SJT111" s="219"/>
      <c r="SJU111" s="219"/>
      <c r="SJV111" s="219"/>
      <c r="SJW111" s="219"/>
      <c r="SJX111" s="219"/>
      <c r="SJY111" s="219"/>
      <c r="SJZ111" s="219"/>
      <c r="SKA111" s="219"/>
      <c r="SKB111" s="219"/>
      <c r="SKC111" s="219"/>
      <c r="SKD111" s="219"/>
      <c r="SKE111" s="219"/>
      <c r="SKF111" s="219"/>
      <c r="SKG111" s="219"/>
      <c r="SKH111" s="219"/>
      <c r="SKI111" s="219"/>
      <c r="SKJ111" s="219"/>
      <c r="SKK111" s="219"/>
      <c r="SKL111" s="219"/>
      <c r="SKM111" s="219"/>
      <c r="SKN111" s="219"/>
      <c r="SKO111" s="219"/>
      <c r="SKP111" s="219"/>
      <c r="SKQ111" s="219"/>
      <c r="SKR111" s="219"/>
      <c r="SKS111" s="219"/>
      <c r="SKT111" s="219"/>
      <c r="SKU111" s="219"/>
      <c r="SKV111" s="219"/>
      <c r="SKW111" s="219"/>
      <c r="SKX111" s="219"/>
      <c r="SKY111" s="219"/>
      <c r="SKZ111" s="219"/>
      <c r="SLA111" s="219"/>
      <c r="SLB111" s="219"/>
      <c r="SLC111" s="219"/>
      <c r="SLD111" s="219"/>
      <c r="SLE111" s="219"/>
      <c r="SLF111" s="219"/>
      <c r="SLG111" s="219"/>
      <c r="SLH111" s="219"/>
      <c r="SLI111" s="219"/>
      <c r="SLJ111" s="219"/>
      <c r="SLK111" s="219"/>
      <c r="SLL111" s="219"/>
      <c r="SLM111" s="219"/>
      <c r="SLN111" s="219"/>
      <c r="SLO111" s="219"/>
      <c r="SLP111" s="219"/>
      <c r="SLQ111" s="219"/>
      <c r="SLR111" s="219"/>
      <c r="SLS111" s="219"/>
      <c r="SLT111" s="219"/>
      <c r="SLU111" s="219"/>
      <c r="SLV111" s="219"/>
      <c r="SLW111" s="219"/>
      <c r="SLX111" s="219"/>
      <c r="SLY111" s="219"/>
      <c r="SLZ111" s="219"/>
      <c r="SMA111" s="219"/>
      <c r="SMB111" s="219"/>
      <c r="SMC111" s="219"/>
      <c r="SMD111" s="219"/>
      <c r="SME111" s="219"/>
      <c r="SMF111" s="219"/>
      <c r="SMG111" s="219"/>
      <c r="SMH111" s="219"/>
      <c r="SMI111" s="219"/>
      <c r="SMJ111" s="219"/>
      <c r="SMK111" s="219"/>
      <c r="SML111" s="219"/>
      <c r="SMM111" s="219"/>
      <c r="SMN111" s="219"/>
      <c r="SMO111" s="219"/>
      <c r="SMP111" s="219"/>
      <c r="SMQ111" s="219"/>
      <c r="SMR111" s="219"/>
      <c r="SMS111" s="219"/>
      <c r="SMT111" s="219"/>
      <c r="SMU111" s="219"/>
      <c r="SMV111" s="219"/>
      <c r="SMW111" s="219"/>
      <c r="SMX111" s="219"/>
      <c r="SMY111" s="219"/>
      <c r="SMZ111" s="219"/>
      <c r="SNA111" s="219"/>
      <c r="SNB111" s="219"/>
      <c r="SNC111" s="219"/>
      <c r="SND111" s="219"/>
      <c r="SNE111" s="219"/>
      <c r="SNF111" s="219"/>
      <c r="SNG111" s="219"/>
      <c r="SNH111" s="219"/>
      <c r="SNI111" s="219"/>
      <c r="SNJ111" s="219"/>
      <c r="SNK111" s="219"/>
      <c r="SNL111" s="219"/>
      <c r="SNM111" s="219"/>
      <c r="SNN111" s="219"/>
      <c r="SNO111" s="219"/>
      <c r="SNP111" s="219"/>
      <c r="SNQ111" s="219"/>
      <c r="SNR111" s="219"/>
      <c r="SNS111" s="219"/>
      <c r="SNT111" s="219"/>
      <c r="SNU111" s="219"/>
      <c r="SNV111" s="219"/>
      <c r="SNW111" s="219"/>
      <c r="SNX111" s="219"/>
      <c r="SNY111" s="219"/>
      <c r="SNZ111" s="219"/>
      <c r="SOA111" s="219"/>
      <c r="SOB111" s="219"/>
      <c r="SOC111" s="219"/>
      <c r="SOD111" s="219"/>
      <c r="SOE111" s="219"/>
      <c r="SOF111" s="219"/>
      <c r="SOG111" s="219"/>
      <c r="SOH111" s="219"/>
      <c r="SOI111" s="219"/>
      <c r="SOJ111" s="219"/>
      <c r="SOK111" s="219"/>
      <c r="SOL111" s="219"/>
      <c r="SOM111" s="219"/>
      <c r="SON111" s="219"/>
      <c r="SOO111" s="219"/>
      <c r="SOP111" s="219"/>
      <c r="SOQ111" s="219"/>
      <c r="SOR111" s="219"/>
      <c r="SOS111" s="219"/>
      <c r="SOT111" s="219"/>
      <c r="SOU111" s="219"/>
      <c r="SOV111" s="219"/>
      <c r="SOW111" s="219"/>
      <c r="SOX111" s="219"/>
      <c r="SOY111" s="219"/>
      <c r="SOZ111" s="219"/>
      <c r="SPA111" s="219"/>
      <c r="SPB111" s="219"/>
      <c r="SPC111" s="219"/>
      <c r="SPD111" s="219"/>
      <c r="SPE111" s="219"/>
      <c r="SPF111" s="219"/>
      <c r="SPG111" s="219"/>
      <c r="SPH111" s="219"/>
      <c r="SPI111" s="219"/>
      <c r="SPJ111" s="219"/>
      <c r="SPK111" s="219"/>
      <c r="SPL111" s="219"/>
      <c r="SPM111" s="219"/>
      <c r="SPN111" s="219"/>
      <c r="SPO111" s="219"/>
      <c r="SPP111" s="219"/>
      <c r="SPQ111" s="219"/>
      <c r="SPR111" s="219"/>
      <c r="SPS111" s="219"/>
      <c r="SPT111" s="219"/>
      <c r="SPU111" s="219"/>
      <c r="SPV111" s="219"/>
      <c r="SPW111" s="219"/>
      <c r="SPX111" s="219"/>
      <c r="SPY111" s="219"/>
      <c r="SPZ111" s="219"/>
      <c r="SQA111" s="219"/>
      <c r="SQB111" s="219"/>
      <c r="SQC111" s="219"/>
      <c r="SQD111" s="219"/>
      <c r="SQE111" s="219"/>
      <c r="SQF111" s="219"/>
      <c r="SQG111" s="219"/>
      <c r="SQH111" s="219"/>
      <c r="SQI111" s="219"/>
      <c r="SQJ111" s="219"/>
      <c r="SQK111" s="219"/>
      <c r="SQL111" s="219"/>
      <c r="SQM111" s="219"/>
      <c r="SQN111" s="219"/>
      <c r="SQO111" s="219"/>
      <c r="SQP111" s="219"/>
      <c r="SQQ111" s="219"/>
      <c r="SQR111" s="219"/>
      <c r="SQS111" s="219"/>
      <c r="SQT111" s="219"/>
      <c r="SQU111" s="219"/>
      <c r="SQV111" s="219"/>
      <c r="SQW111" s="219"/>
      <c r="SQX111" s="219"/>
      <c r="SQY111" s="219"/>
      <c r="SQZ111" s="219"/>
      <c r="SRA111" s="219"/>
      <c r="SRB111" s="219"/>
      <c r="SRC111" s="219"/>
      <c r="SRD111" s="219"/>
      <c r="SRE111" s="219"/>
      <c r="SRF111" s="219"/>
      <c r="SRG111" s="219"/>
      <c r="SRH111" s="219"/>
      <c r="SRI111" s="219"/>
      <c r="SRJ111" s="219"/>
      <c r="SRK111" s="219"/>
      <c r="SRL111" s="219"/>
      <c r="SRM111" s="219"/>
      <c r="SRN111" s="219"/>
      <c r="SRO111" s="219"/>
      <c r="SRP111" s="219"/>
      <c r="SRQ111" s="219"/>
      <c r="SRR111" s="219"/>
      <c r="SRS111" s="219"/>
      <c r="SRT111" s="219"/>
      <c r="SRU111" s="219"/>
      <c r="SRV111" s="219"/>
      <c r="SRW111" s="219"/>
      <c r="SRX111" s="219"/>
      <c r="SRY111" s="219"/>
      <c r="SRZ111" s="219"/>
      <c r="SSA111" s="219"/>
      <c r="SSB111" s="219"/>
      <c r="SSC111" s="219"/>
      <c r="SSD111" s="219"/>
      <c r="SSE111" s="219"/>
      <c r="SSF111" s="219"/>
      <c r="SSG111" s="219"/>
      <c r="SSH111" s="219"/>
      <c r="SSI111" s="219"/>
      <c r="SSJ111" s="219"/>
      <c r="SSK111" s="219"/>
      <c r="SSL111" s="219"/>
      <c r="SSM111" s="219"/>
      <c r="SSN111" s="219"/>
      <c r="SSO111" s="219"/>
      <c r="SSP111" s="219"/>
      <c r="SSQ111" s="219"/>
      <c r="SSR111" s="219"/>
      <c r="SSS111" s="219"/>
      <c r="SST111" s="219"/>
      <c r="SSU111" s="219"/>
      <c r="SSV111" s="219"/>
      <c r="SSW111" s="219"/>
      <c r="SSX111" s="219"/>
      <c r="SSY111" s="219"/>
      <c r="SSZ111" s="219"/>
      <c r="STA111" s="219"/>
      <c r="STB111" s="219"/>
      <c r="STC111" s="219"/>
      <c r="STD111" s="219"/>
      <c r="STE111" s="219"/>
      <c r="STF111" s="219"/>
      <c r="STG111" s="219"/>
      <c r="STH111" s="219"/>
      <c r="STI111" s="219"/>
      <c r="STJ111" s="219"/>
      <c r="STK111" s="219"/>
      <c r="STL111" s="219"/>
      <c r="STM111" s="219"/>
      <c r="STN111" s="219"/>
      <c r="STO111" s="219"/>
      <c r="STP111" s="219"/>
      <c r="STQ111" s="219"/>
      <c r="STR111" s="219"/>
      <c r="STS111" s="219"/>
      <c r="STT111" s="219"/>
      <c r="STU111" s="219"/>
      <c r="STV111" s="219"/>
      <c r="STW111" s="219"/>
      <c r="STX111" s="219"/>
      <c r="STY111" s="219"/>
      <c r="STZ111" s="219"/>
      <c r="SUA111" s="219"/>
      <c r="SUB111" s="219"/>
      <c r="SUC111" s="219"/>
      <c r="SUD111" s="219"/>
      <c r="SUE111" s="219"/>
      <c r="SUF111" s="219"/>
      <c r="SUG111" s="219"/>
      <c r="SUH111" s="219"/>
      <c r="SUI111" s="219"/>
      <c r="SUJ111" s="219"/>
      <c r="SUK111" s="219"/>
      <c r="SUL111" s="219"/>
      <c r="SUM111" s="219"/>
      <c r="SUN111" s="219"/>
      <c r="SUO111" s="219"/>
      <c r="SUP111" s="219"/>
      <c r="SUQ111" s="219"/>
      <c r="SUR111" s="219"/>
      <c r="SUS111" s="219"/>
      <c r="SUT111" s="219"/>
      <c r="SUU111" s="219"/>
      <c r="SUV111" s="219"/>
      <c r="SUW111" s="219"/>
      <c r="SUX111" s="219"/>
      <c r="SUY111" s="219"/>
      <c r="SUZ111" s="219"/>
      <c r="SVA111" s="219"/>
      <c r="SVB111" s="219"/>
      <c r="SVC111" s="219"/>
      <c r="SVD111" s="219"/>
      <c r="SVE111" s="219"/>
      <c r="SVF111" s="219"/>
      <c r="SVG111" s="219"/>
      <c r="SVH111" s="219"/>
      <c r="SVI111" s="219"/>
      <c r="SVJ111" s="219"/>
      <c r="SVK111" s="219"/>
      <c r="SVL111" s="219"/>
      <c r="SVM111" s="219"/>
      <c r="SVN111" s="219"/>
      <c r="SVO111" s="219"/>
      <c r="SVP111" s="219"/>
      <c r="SVQ111" s="219"/>
      <c r="SVR111" s="219"/>
      <c r="SVS111" s="219"/>
      <c r="SVT111" s="219"/>
      <c r="SVU111" s="219"/>
      <c r="SVV111" s="219"/>
      <c r="SVW111" s="219"/>
      <c r="SVX111" s="219"/>
      <c r="SVY111" s="219"/>
      <c r="SVZ111" s="219"/>
      <c r="SWA111" s="219"/>
      <c r="SWB111" s="219"/>
      <c r="SWC111" s="219"/>
      <c r="SWD111" s="219"/>
      <c r="SWE111" s="219"/>
      <c r="SWF111" s="219"/>
      <c r="SWG111" s="219"/>
      <c r="SWH111" s="219"/>
      <c r="SWI111" s="219"/>
      <c r="SWJ111" s="219"/>
      <c r="SWK111" s="219"/>
      <c r="SWL111" s="219"/>
      <c r="SWM111" s="219"/>
      <c r="SWN111" s="219"/>
      <c r="SWO111" s="219"/>
      <c r="SWP111" s="219"/>
      <c r="SWQ111" s="219"/>
      <c r="SWR111" s="219"/>
      <c r="SWS111" s="219"/>
      <c r="SWT111" s="219"/>
      <c r="SWU111" s="219"/>
      <c r="SWV111" s="219"/>
      <c r="SWW111" s="219"/>
      <c r="SWX111" s="219"/>
      <c r="SWY111" s="219"/>
      <c r="SWZ111" s="219"/>
      <c r="SXA111" s="219"/>
      <c r="SXB111" s="219"/>
      <c r="SXC111" s="219"/>
      <c r="SXD111" s="219"/>
      <c r="SXE111" s="219"/>
      <c r="SXF111" s="219"/>
      <c r="SXG111" s="219"/>
      <c r="SXH111" s="219"/>
      <c r="SXI111" s="219"/>
      <c r="SXJ111" s="219"/>
      <c r="SXK111" s="219"/>
      <c r="SXL111" s="219"/>
      <c r="SXM111" s="219"/>
      <c r="SXN111" s="219"/>
      <c r="SXO111" s="219"/>
      <c r="SXP111" s="219"/>
      <c r="SXQ111" s="219"/>
      <c r="SXR111" s="219"/>
      <c r="SXS111" s="219"/>
      <c r="SXT111" s="219"/>
      <c r="SXU111" s="219"/>
      <c r="SXV111" s="219"/>
      <c r="SXW111" s="219"/>
      <c r="SXX111" s="219"/>
      <c r="SXY111" s="219"/>
      <c r="SXZ111" s="219"/>
      <c r="SYA111" s="219"/>
      <c r="SYB111" s="219"/>
      <c r="SYC111" s="219"/>
      <c r="SYD111" s="219"/>
      <c r="SYE111" s="219"/>
      <c r="SYF111" s="219"/>
      <c r="SYG111" s="219"/>
      <c r="SYH111" s="219"/>
      <c r="SYI111" s="219"/>
      <c r="SYJ111" s="219"/>
      <c r="SYK111" s="219"/>
      <c r="SYL111" s="219"/>
      <c r="SYM111" s="219"/>
      <c r="SYN111" s="219"/>
      <c r="SYO111" s="219"/>
      <c r="SYP111" s="219"/>
      <c r="SYQ111" s="219"/>
      <c r="SYR111" s="219"/>
      <c r="SYS111" s="219"/>
      <c r="SYT111" s="219"/>
      <c r="SYU111" s="219"/>
      <c r="SYV111" s="219"/>
      <c r="SYW111" s="219"/>
      <c r="SYX111" s="219"/>
      <c r="SYY111" s="219"/>
      <c r="SYZ111" s="219"/>
      <c r="SZA111" s="219"/>
      <c r="SZB111" s="219"/>
      <c r="SZC111" s="219"/>
      <c r="SZD111" s="219"/>
      <c r="SZE111" s="219"/>
      <c r="SZF111" s="219"/>
      <c r="SZG111" s="219"/>
      <c r="SZH111" s="219"/>
      <c r="SZI111" s="219"/>
      <c r="SZJ111" s="219"/>
      <c r="SZK111" s="219"/>
      <c r="SZL111" s="219"/>
      <c r="SZM111" s="219"/>
      <c r="SZN111" s="219"/>
      <c r="SZO111" s="219"/>
      <c r="SZP111" s="219"/>
      <c r="SZQ111" s="219"/>
      <c r="SZR111" s="219"/>
      <c r="SZS111" s="219"/>
      <c r="SZT111" s="219"/>
      <c r="SZU111" s="219"/>
      <c r="SZV111" s="219"/>
      <c r="SZW111" s="219"/>
      <c r="SZX111" s="219"/>
      <c r="SZY111" s="219"/>
      <c r="SZZ111" s="219"/>
      <c r="TAA111" s="219"/>
      <c r="TAB111" s="219"/>
      <c r="TAC111" s="219"/>
      <c r="TAD111" s="219"/>
      <c r="TAE111" s="219"/>
      <c r="TAF111" s="219"/>
      <c r="TAG111" s="219"/>
      <c r="TAH111" s="219"/>
      <c r="TAI111" s="219"/>
      <c r="TAJ111" s="219"/>
      <c r="TAK111" s="219"/>
      <c r="TAL111" s="219"/>
      <c r="TAM111" s="219"/>
      <c r="TAN111" s="219"/>
      <c r="TAO111" s="219"/>
      <c r="TAP111" s="219"/>
      <c r="TAQ111" s="219"/>
      <c r="TAR111" s="219"/>
      <c r="TAS111" s="219"/>
      <c r="TAT111" s="219"/>
      <c r="TAU111" s="219"/>
      <c r="TAV111" s="219"/>
      <c r="TAW111" s="219"/>
      <c r="TAX111" s="219"/>
      <c r="TAY111" s="219"/>
      <c r="TAZ111" s="219"/>
      <c r="TBA111" s="219"/>
      <c r="TBB111" s="219"/>
      <c r="TBC111" s="219"/>
      <c r="TBD111" s="219"/>
      <c r="TBE111" s="219"/>
      <c r="TBF111" s="219"/>
      <c r="TBG111" s="219"/>
      <c r="TBH111" s="219"/>
      <c r="TBI111" s="219"/>
      <c r="TBJ111" s="219"/>
      <c r="TBK111" s="219"/>
      <c r="TBL111" s="219"/>
      <c r="TBM111" s="219"/>
      <c r="TBN111" s="219"/>
      <c r="TBO111" s="219"/>
      <c r="TBP111" s="219"/>
      <c r="TBQ111" s="219"/>
      <c r="TBR111" s="219"/>
      <c r="TBS111" s="219"/>
      <c r="TBT111" s="219"/>
      <c r="TBU111" s="219"/>
      <c r="TBV111" s="219"/>
      <c r="TBW111" s="219"/>
      <c r="TBX111" s="219"/>
      <c r="TBY111" s="219"/>
      <c r="TBZ111" s="219"/>
      <c r="TCA111" s="219"/>
      <c r="TCB111" s="219"/>
      <c r="TCC111" s="219"/>
      <c r="TCD111" s="219"/>
      <c r="TCE111" s="219"/>
      <c r="TCF111" s="219"/>
      <c r="TCG111" s="219"/>
      <c r="TCH111" s="219"/>
      <c r="TCI111" s="219"/>
      <c r="TCJ111" s="219"/>
      <c r="TCK111" s="219"/>
      <c r="TCL111" s="219"/>
      <c r="TCM111" s="219"/>
      <c r="TCN111" s="219"/>
      <c r="TCO111" s="219"/>
      <c r="TCP111" s="219"/>
      <c r="TCQ111" s="219"/>
      <c r="TCR111" s="219"/>
      <c r="TCS111" s="219"/>
      <c r="TCT111" s="219"/>
      <c r="TCU111" s="219"/>
      <c r="TCV111" s="219"/>
      <c r="TCW111" s="219"/>
      <c r="TCX111" s="219"/>
      <c r="TCY111" s="219"/>
      <c r="TCZ111" s="219"/>
      <c r="TDA111" s="219"/>
      <c r="TDB111" s="219"/>
      <c r="TDC111" s="219"/>
      <c r="TDD111" s="219"/>
      <c r="TDE111" s="219"/>
      <c r="TDF111" s="219"/>
      <c r="TDG111" s="219"/>
      <c r="TDH111" s="219"/>
      <c r="TDI111" s="219"/>
      <c r="TDJ111" s="219"/>
      <c r="TDK111" s="219"/>
      <c r="TDL111" s="219"/>
      <c r="TDM111" s="219"/>
      <c r="TDN111" s="219"/>
      <c r="TDO111" s="219"/>
      <c r="TDP111" s="219"/>
      <c r="TDQ111" s="219"/>
      <c r="TDR111" s="219"/>
      <c r="TDS111" s="219"/>
      <c r="TDT111" s="219"/>
      <c r="TDU111" s="219"/>
      <c r="TDV111" s="219"/>
      <c r="TDW111" s="219"/>
      <c r="TDX111" s="219"/>
      <c r="TDY111" s="219"/>
      <c r="TDZ111" s="219"/>
      <c r="TEA111" s="219"/>
      <c r="TEB111" s="219"/>
      <c r="TEC111" s="219"/>
      <c r="TED111" s="219"/>
      <c r="TEE111" s="219"/>
      <c r="TEF111" s="219"/>
      <c r="TEG111" s="219"/>
      <c r="TEH111" s="219"/>
      <c r="TEI111" s="219"/>
      <c r="TEJ111" s="219"/>
      <c r="TEK111" s="219"/>
      <c r="TEL111" s="219"/>
      <c r="TEM111" s="219"/>
      <c r="TEN111" s="219"/>
      <c r="TEO111" s="219"/>
      <c r="TEP111" s="219"/>
      <c r="TEQ111" s="219"/>
      <c r="TER111" s="219"/>
      <c r="TES111" s="219"/>
      <c r="TET111" s="219"/>
      <c r="TEU111" s="219"/>
      <c r="TEV111" s="219"/>
      <c r="TEW111" s="219"/>
      <c r="TEX111" s="219"/>
      <c r="TEY111" s="219"/>
      <c r="TEZ111" s="219"/>
      <c r="TFA111" s="219"/>
      <c r="TFB111" s="219"/>
      <c r="TFC111" s="219"/>
      <c r="TFD111" s="219"/>
      <c r="TFE111" s="219"/>
      <c r="TFF111" s="219"/>
      <c r="TFG111" s="219"/>
      <c r="TFH111" s="219"/>
      <c r="TFI111" s="219"/>
      <c r="TFJ111" s="219"/>
      <c r="TFK111" s="219"/>
      <c r="TFL111" s="219"/>
      <c r="TFM111" s="219"/>
      <c r="TFN111" s="219"/>
      <c r="TFO111" s="219"/>
      <c r="TFP111" s="219"/>
      <c r="TFQ111" s="219"/>
      <c r="TFR111" s="219"/>
      <c r="TFS111" s="219"/>
      <c r="TFT111" s="219"/>
      <c r="TFU111" s="219"/>
      <c r="TFV111" s="219"/>
      <c r="TFW111" s="219"/>
      <c r="TFX111" s="219"/>
      <c r="TFY111" s="219"/>
      <c r="TFZ111" s="219"/>
      <c r="TGA111" s="219"/>
      <c r="TGB111" s="219"/>
      <c r="TGC111" s="219"/>
      <c r="TGD111" s="219"/>
      <c r="TGE111" s="219"/>
      <c r="TGF111" s="219"/>
      <c r="TGG111" s="219"/>
      <c r="TGH111" s="219"/>
      <c r="TGI111" s="219"/>
      <c r="TGJ111" s="219"/>
      <c r="TGK111" s="219"/>
      <c r="TGL111" s="219"/>
      <c r="TGM111" s="219"/>
      <c r="TGN111" s="219"/>
      <c r="TGO111" s="219"/>
      <c r="TGP111" s="219"/>
      <c r="TGQ111" s="219"/>
      <c r="TGR111" s="219"/>
      <c r="TGS111" s="219"/>
      <c r="TGT111" s="219"/>
      <c r="TGU111" s="219"/>
      <c r="TGV111" s="219"/>
      <c r="TGW111" s="219"/>
      <c r="TGX111" s="219"/>
      <c r="TGY111" s="219"/>
      <c r="TGZ111" s="219"/>
      <c r="THA111" s="219"/>
      <c r="THB111" s="219"/>
      <c r="THC111" s="219"/>
      <c r="THD111" s="219"/>
      <c r="THE111" s="219"/>
      <c r="THF111" s="219"/>
      <c r="THG111" s="219"/>
      <c r="THH111" s="219"/>
      <c r="THI111" s="219"/>
      <c r="THJ111" s="219"/>
      <c r="THK111" s="219"/>
      <c r="THL111" s="219"/>
      <c r="THM111" s="219"/>
      <c r="THN111" s="219"/>
      <c r="THO111" s="219"/>
      <c r="THP111" s="219"/>
      <c r="THQ111" s="219"/>
      <c r="THR111" s="219"/>
      <c r="THS111" s="219"/>
      <c r="THT111" s="219"/>
      <c r="THU111" s="219"/>
      <c r="THV111" s="219"/>
      <c r="THW111" s="219"/>
      <c r="THX111" s="219"/>
      <c r="THY111" s="219"/>
      <c r="THZ111" s="219"/>
      <c r="TIA111" s="219"/>
      <c r="TIB111" s="219"/>
      <c r="TIC111" s="219"/>
      <c r="TID111" s="219"/>
      <c r="TIE111" s="219"/>
      <c r="TIF111" s="219"/>
      <c r="TIG111" s="219"/>
      <c r="TIH111" s="219"/>
      <c r="TII111" s="219"/>
      <c r="TIJ111" s="219"/>
      <c r="TIK111" s="219"/>
      <c r="TIL111" s="219"/>
      <c r="TIM111" s="219"/>
      <c r="TIN111" s="219"/>
      <c r="TIO111" s="219"/>
      <c r="TIP111" s="219"/>
      <c r="TIQ111" s="219"/>
      <c r="TIR111" s="219"/>
      <c r="TIS111" s="219"/>
      <c r="TIT111" s="219"/>
      <c r="TIU111" s="219"/>
      <c r="TIV111" s="219"/>
      <c r="TIW111" s="219"/>
      <c r="TIX111" s="219"/>
      <c r="TIY111" s="219"/>
      <c r="TIZ111" s="219"/>
      <c r="TJA111" s="219"/>
      <c r="TJB111" s="219"/>
      <c r="TJC111" s="219"/>
      <c r="TJD111" s="219"/>
      <c r="TJE111" s="219"/>
      <c r="TJF111" s="219"/>
      <c r="TJG111" s="219"/>
      <c r="TJH111" s="219"/>
      <c r="TJI111" s="219"/>
      <c r="TJJ111" s="219"/>
      <c r="TJK111" s="219"/>
      <c r="TJL111" s="219"/>
      <c r="TJM111" s="219"/>
      <c r="TJN111" s="219"/>
      <c r="TJO111" s="219"/>
      <c r="TJP111" s="219"/>
      <c r="TJQ111" s="219"/>
      <c r="TJR111" s="219"/>
      <c r="TJS111" s="219"/>
      <c r="TJT111" s="219"/>
      <c r="TJU111" s="219"/>
      <c r="TJV111" s="219"/>
      <c r="TJW111" s="219"/>
      <c r="TJX111" s="219"/>
      <c r="TJY111" s="219"/>
      <c r="TJZ111" s="219"/>
      <c r="TKA111" s="219"/>
      <c r="TKB111" s="219"/>
      <c r="TKC111" s="219"/>
      <c r="TKD111" s="219"/>
      <c r="TKE111" s="219"/>
      <c r="TKF111" s="219"/>
      <c r="TKG111" s="219"/>
      <c r="TKH111" s="219"/>
      <c r="TKI111" s="219"/>
      <c r="TKJ111" s="219"/>
      <c r="TKK111" s="219"/>
      <c r="TKL111" s="219"/>
      <c r="TKM111" s="219"/>
      <c r="TKN111" s="219"/>
      <c r="TKO111" s="219"/>
      <c r="TKP111" s="219"/>
      <c r="TKQ111" s="219"/>
      <c r="TKR111" s="219"/>
      <c r="TKS111" s="219"/>
      <c r="TKT111" s="219"/>
      <c r="TKU111" s="219"/>
      <c r="TKV111" s="219"/>
      <c r="TKW111" s="219"/>
      <c r="TKX111" s="219"/>
      <c r="TKY111" s="219"/>
      <c r="TKZ111" s="219"/>
      <c r="TLA111" s="219"/>
      <c r="TLB111" s="219"/>
      <c r="TLC111" s="219"/>
      <c r="TLD111" s="219"/>
      <c r="TLE111" s="219"/>
      <c r="TLF111" s="219"/>
      <c r="TLG111" s="219"/>
      <c r="TLH111" s="219"/>
      <c r="TLI111" s="219"/>
      <c r="TLJ111" s="219"/>
      <c r="TLK111" s="219"/>
      <c r="TLL111" s="219"/>
      <c r="TLM111" s="219"/>
      <c r="TLN111" s="219"/>
      <c r="TLO111" s="219"/>
      <c r="TLP111" s="219"/>
      <c r="TLQ111" s="219"/>
      <c r="TLR111" s="219"/>
      <c r="TLS111" s="219"/>
      <c r="TLT111" s="219"/>
      <c r="TLU111" s="219"/>
      <c r="TLV111" s="219"/>
      <c r="TLW111" s="219"/>
      <c r="TLX111" s="219"/>
      <c r="TLY111" s="219"/>
      <c r="TLZ111" s="219"/>
      <c r="TMA111" s="219"/>
      <c r="TMB111" s="219"/>
      <c r="TMC111" s="219"/>
      <c r="TMD111" s="219"/>
      <c r="TME111" s="219"/>
      <c r="TMF111" s="219"/>
      <c r="TMG111" s="219"/>
      <c r="TMH111" s="219"/>
      <c r="TMI111" s="219"/>
      <c r="TMJ111" s="219"/>
      <c r="TMK111" s="219"/>
      <c r="TML111" s="219"/>
      <c r="TMM111" s="219"/>
      <c r="TMN111" s="219"/>
      <c r="TMO111" s="219"/>
      <c r="TMP111" s="219"/>
      <c r="TMQ111" s="219"/>
      <c r="TMR111" s="219"/>
      <c r="TMS111" s="219"/>
      <c r="TMT111" s="219"/>
      <c r="TMU111" s="219"/>
      <c r="TMV111" s="219"/>
      <c r="TMW111" s="219"/>
      <c r="TMX111" s="219"/>
      <c r="TMY111" s="219"/>
      <c r="TMZ111" s="219"/>
      <c r="TNA111" s="219"/>
      <c r="TNB111" s="219"/>
      <c r="TNC111" s="219"/>
      <c r="TND111" s="219"/>
      <c r="TNE111" s="219"/>
      <c r="TNF111" s="219"/>
      <c r="TNG111" s="219"/>
      <c r="TNH111" s="219"/>
      <c r="TNI111" s="219"/>
      <c r="TNJ111" s="219"/>
      <c r="TNK111" s="219"/>
      <c r="TNL111" s="219"/>
      <c r="TNM111" s="219"/>
      <c r="TNN111" s="219"/>
      <c r="TNO111" s="219"/>
      <c r="TNP111" s="219"/>
      <c r="TNQ111" s="219"/>
      <c r="TNR111" s="219"/>
      <c r="TNS111" s="219"/>
      <c r="TNT111" s="219"/>
      <c r="TNU111" s="219"/>
      <c r="TNV111" s="219"/>
      <c r="TNW111" s="219"/>
      <c r="TNX111" s="219"/>
      <c r="TNY111" s="219"/>
      <c r="TNZ111" s="219"/>
      <c r="TOA111" s="219"/>
      <c r="TOB111" s="219"/>
      <c r="TOC111" s="219"/>
      <c r="TOD111" s="219"/>
      <c r="TOE111" s="219"/>
      <c r="TOF111" s="219"/>
      <c r="TOG111" s="219"/>
      <c r="TOH111" s="219"/>
      <c r="TOI111" s="219"/>
      <c r="TOJ111" s="219"/>
      <c r="TOK111" s="219"/>
      <c r="TOL111" s="219"/>
      <c r="TOM111" s="219"/>
      <c r="TON111" s="219"/>
      <c r="TOO111" s="219"/>
      <c r="TOP111" s="219"/>
      <c r="TOQ111" s="219"/>
      <c r="TOR111" s="219"/>
      <c r="TOS111" s="219"/>
      <c r="TOT111" s="219"/>
      <c r="TOU111" s="219"/>
      <c r="TOV111" s="219"/>
      <c r="TOW111" s="219"/>
      <c r="TOX111" s="219"/>
      <c r="TOY111" s="219"/>
      <c r="TOZ111" s="219"/>
      <c r="TPA111" s="219"/>
      <c r="TPB111" s="219"/>
      <c r="TPC111" s="219"/>
      <c r="TPD111" s="219"/>
      <c r="TPE111" s="219"/>
      <c r="TPF111" s="219"/>
      <c r="TPG111" s="219"/>
      <c r="TPH111" s="219"/>
      <c r="TPI111" s="219"/>
      <c r="TPJ111" s="219"/>
      <c r="TPK111" s="219"/>
      <c r="TPL111" s="219"/>
      <c r="TPM111" s="219"/>
      <c r="TPN111" s="219"/>
      <c r="TPO111" s="219"/>
      <c r="TPP111" s="219"/>
      <c r="TPQ111" s="219"/>
      <c r="TPR111" s="219"/>
      <c r="TPS111" s="219"/>
      <c r="TPT111" s="219"/>
      <c r="TPU111" s="219"/>
      <c r="TPV111" s="219"/>
      <c r="TPW111" s="219"/>
      <c r="TPX111" s="219"/>
      <c r="TPY111" s="219"/>
      <c r="TPZ111" s="219"/>
      <c r="TQA111" s="219"/>
      <c r="TQB111" s="219"/>
      <c r="TQC111" s="219"/>
      <c r="TQD111" s="219"/>
      <c r="TQE111" s="219"/>
      <c r="TQF111" s="219"/>
      <c r="TQG111" s="219"/>
      <c r="TQH111" s="219"/>
      <c r="TQI111" s="219"/>
      <c r="TQJ111" s="219"/>
      <c r="TQK111" s="219"/>
      <c r="TQL111" s="219"/>
      <c r="TQM111" s="219"/>
      <c r="TQN111" s="219"/>
      <c r="TQO111" s="219"/>
      <c r="TQP111" s="219"/>
      <c r="TQQ111" s="219"/>
      <c r="TQR111" s="219"/>
      <c r="TQS111" s="219"/>
      <c r="TQT111" s="219"/>
      <c r="TQU111" s="219"/>
      <c r="TQV111" s="219"/>
      <c r="TQW111" s="219"/>
      <c r="TQX111" s="219"/>
      <c r="TQY111" s="219"/>
      <c r="TQZ111" s="219"/>
      <c r="TRA111" s="219"/>
      <c r="TRB111" s="219"/>
      <c r="TRC111" s="219"/>
      <c r="TRD111" s="219"/>
      <c r="TRE111" s="219"/>
      <c r="TRF111" s="219"/>
      <c r="TRG111" s="219"/>
      <c r="TRH111" s="219"/>
      <c r="TRI111" s="219"/>
      <c r="TRJ111" s="219"/>
      <c r="TRK111" s="219"/>
      <c r="TRL111" s="219"/>
      <c r="TRM111" s="219"/>
      <c r="TRN111" s="219"/>
      <c r="TRO111" s="219"/>
      <c r="TRP111" s="219"/>
      <c r="TRQ111" s="219"/>
      <c r="TRR111" s="219"/>
      <c r="TRS111" s="219"/>
      <c r="TRT111" s="219"/>
      <c r="TRU111" s="219"/>
      <c r="TRV111" s="219"/>
      <c r="TRW111" s="219"/>
      <c r="TRX111" s="219"/>
      <c r="TRY111" s="219"/>
      <c r="TRZ111" s="219"/>
      <c r="TSA111" s="219"/>
      <c r="TSB111" s="219"/>
      <c r="TSC111" s="219"/>
      <c r="TSD111" s="219"/>
      <c r="TSE111" s="219"/>
      <c r="TSF111" s="219"/>
      <c r="TSG111" s="219"/>
      <c r="TSH111" s="219"/>
      <c r="TSI111" s="219"/>
      <c r="TSJ111" s="219"/>
      <c r="TSK111" s="219"/>
      <c r="TSL111" s="219"/>
      <c r="TSM111" s="219"/>
      <c r="TSN111" s="219"/>
      <c r="TSO111" s="219"/>
      <c r="TSP111" s="219"/>
      <c r="TSQ111" s="219"/>
      <c r="TSR111" s="219"/>
      <c r="TSS111" s="219"/>
      <c r="TST111" s="219"/>
      <c r="TSU111" s="219"/>
      <c r="TSV111" s="219"/>
      <c r="TSW111" s="219"/>
      <c r="TSX111" s="219"/>
      <c r="TSY111" s="219"/>
      <c r="TSZ111" s="219"/>
      <c r="TTA111" s="219"/>
      <c r="TTB111" s="219"/>
      <c r="TTC111" s="219"/>
      <c r="TTD111" s="219"/>
      <c r="TTE111" s="219"/>
      <c r="TTF111" s="219"/>
      <c r="TTG111" s="219"/>
      <c r="TTH111" s="219"/>
      <c r="TTI111" s="219"/>
      <c r="TTJ111" s="219"/>
      <c r="TTK111" s="219"/>
      <c r="TTL111" s="219"/>
      <c r="TTM111" s="219"/>
      <c r="TTN111" s="219"/>
      <c r="TTO111" s="219"/>
      <c r="TTP111" s="219"/>
      <c r="TTQ111" s="219"/>
      <c r="TTR111" s="219"/>
      <c r="TTS111" s="219"/>
      <c r="TTT111" s="219"/>
      <c r="TTU111" s="219"/>
      <c r="TTV111" s="219"/>
      <c r="TTW111" s="219"/>
      <c r="TTX111" s="219"/>
      <c r="TTY111" s="219"/>
      <c r="TTZ111" s="219"/>
      <c r="TUA111" s="219"/>
      <c r="TUB111" s="219"/>
      <c r="TUC111" s="219"/>
      <c r="TUD111" s="219"/>
      <c r="TUE111" s="219"/>
      <c r="TUF111" s="219"/>
      <c r="TUG111" s="219"/>
      <c r="TUH111" s="219"/>
      <c r="TUI111" s="219"/>
      <c r="TUJ111" s="219"/>
      <c r="TUK111" s="219"/>
      <c r="TUL111" s="219"/>
      <c r="TUM111" s="219"/>
      <c r="TUN111" s="219"/>
      <c r="TUO111" s="219"/>
      <c r="TUP111" s="219"/>
      <c r="TUQ111" s="219"/>
      <c r="TUR111" s="219"/>
      <c r="TUS111" s="219"/>
      <c r="TUT111" s="219"/>
      <c r="TUU111" s="219"/>
      <c r="TUV111" s="219"/>
      <c r="TUW111" s="219"/>
      <c r="TUX111" s="219"/>
      <c r="TUY111" s="219"/>
      <c r="TUZ111" s="219"/>
      <c r="TVA111" s="219"/>
      <c r="TVB111" s="219"/>
      <c r="TVC111" s="219"/>
      <c r="TVD111" s="219"/>
      <c r="TVE111" s="219"/>
      <c r="TVF111" s="219"/>
      <c r="TVG111" s="219"/>
      <c r="TVH111" s="219"/>
      <c r="TVI111" s="219"/>
      <c r="TVJ111" s="219"/>
      <c r="TVK111" s="219"/>
      <c r="TVL111" s="219"/>
      <c r="TVM111" s="219"/>
      <c r="TVN111" s="219"/>
      <c r="TVO111" s="219"/>
      <c r="TVP111" s="219"/>
      <c r="TVQ111" s="219"/>
      <c r="TVR111" s="219"/>
      <c r="TVS111" s="219"/>
      <c r="TVT111" s="219"/>
      <c r="TVU111" s="219"/>
      <c r="TVV111" s="219"/>
      <c r="TVW111" s="219"/>
      <c r="TVX111" s="219"/>
      <c r="TVY111" s="219"/>
      <c r="TVZ111" s="219"/>
      <c r="TWA111" s="219"/>
      <c r="TWB111" s="219"/>
      <c r="TWC111" s="219"/>
      <c r="TWD111" s="219"/>
      <c r="TWE111" s="219"/>
      <c r="TWF111" s="219"/>
      <c r="TWG111" s="219"/>
      <c r="TWH111" s="219"/>
      <c r="TWI111" s="219"/>
      <c r="TWJ111" s="219"/>
      <c r="TWK111" s="219"/>
      <c r="TWL111" s="219"/>
      <c r="TWM111" s="219"/>
      <c r="TWN111" s="219"/>
      <c r="TWO111" s="219"/>
      <c r="TWP111" s="219"/>
      <c r="TWQ111" s="219"/>
      <c r="TWR111" s="219"/>
      <c r="TWS111" s="219"/>
      <c r="TWT111" s="219"/>
      <c r="TWU111" s="219"/>
      <c r="TWV111" s="219"/>
      <c r="TWW111" s="219"/>
      <c r="TWX111" s="219"/>
      <c r="TWY111" s="219"/>
      <c r="TWZ111" s="219"/>
      <c r="TXA111" s="219"/>
      <c r="TXB111" s="219"/>
      <c r="TXC111" s="219"/>
      <c r="TXD111" s="219"/>
      <c r="TXE111" s="219"/>
      <c r="TXF111" s="219"/>
      <c r="TXG111" s="219"/>
      <c r="TXH111" s="219"/>
      <c r="TXI111" s="219"/>
      <c r="TXJ111" s="219"/>
      <c r="TXK111" s="219"/>
      <c r="TXL111" s="219"/>
      <c r="TXM111" s="219"/>
      <c r="TXN111" s="219"/>
      <c r="TXO111" s="219"/>
      <c r="TXP111" s="219"/>
      <c r="TXQ111" s="219"/>
      <c r="TXR111" s="219"/>
      <c r="TXS111" s="219"/>
      <c r="TXT111" s="219"/>
      <c r="TXU111" s="219"/>
      <c r="TXV111" s="219"/>
      <c r="TXW111" s="219"/>
      <c r="TXX111" s="219"/>
      <c r="TXY111" s="219"/>
      <c r="TXZ111" s="219"/>
      <c r="TYA111" s="219"/>
      <c r="TYB111" s="219"/>
      <c r="TYC111" s="219"/>
      <c r="TYD111" s="219"/>
      <c r="TYE111" s="219"/>
      <c r="TYF111" s="219"/>
      <c r="TYG111" s="219"/>
      <c r="TYH111" s="219"/>
      <c r="TYI111" s="219"/>
      <c r="TYJ111" s="219"/>
      <c r="TYK111" s="219"/>
      <c r="TYL111" s="219"/>
      <c r="TYM111" s="219"/>
      <c r="TYN111" s="219"/>
      <c r="TYO111" s="219"/>
      <c r="TYP111" s="219"/>
      <c r="TYQ111" s="219"/>
      <c r="TYR111" s="219"/>
      <c r="TYS111" s="219"/>
      <c r="TYT111" s="219"/>
      <c r="TYU111" s="219"/>
      <c r="TYV111" s="219"/>
      <c r="TYW111" s="219"/>
      <c r="TYX111" s="219"/>
      <c r="TYY111" s="219"/>
      <c r="TYZ111" s="219"/>
      <c r="TZA111" s="219"/>
      <c r="TZB111" s="219"/>
      <c r="TZC111" s="219"/>
      <c r="TZD111" s="219"/>
      <c r="TZE111" s="219"/>
      <c r="TZF111" s="219"/>
      <c r="TZG111" s="219"/>
      <c r="TZH111" s="219"/>
      <c r="TZI111" s="219"/>
      <c r="TZJ111" s="219"/>
      <c r="TZK111" s="219"/>
      <c r="TZL111" s="219"/>
      <c r="TZM111" s="219"/>
      <c r="TZN111" s="219"/>
      <c r="TZO111" s="219"/>
      <c r="TZP111" s="219"/>
      <c r="TZQ111" s="219"/>
      <c r="TZR111" s="219"/>
      <c r="TZS111" s="219"/>
      <c r="TZT111" s="219"/>
      <c r="TZU111" s="219"/>
      <c r="TZV111" s="219"/>
      <c r="TZW111" s="219"/>
      <c r="TZX111" s="219"/>
      <c r="TZY111" s="219"/>
      <c r="TZZ111" s="219"/>
      <c r="UAA111" s="219"/>
      <c r="UAB111" s="219"/>
      <c r="UAC111" s="219"/>
      <c r="UAD111" s="219"/>
      <c r="UAE111" s="219"/>
      <c r="UAF111" s="219"/>
      <c r="UAG111" s="219"/>
      <c r="UAH111" s="219"/>
      <c r="UAI111" s="219"/>
      <c r="UAJ111" s="219"/>
      <c r="UAK111" s="219"/>
      <c r="UAL111" s="219"/>
      <c r="UAM111" s="219"/>
      <c r="UAN111" s="219"/>
      <c r="UAO111" s="219"/>
      <c r="UAP111" s="219"/>
      <c r="UAQ111" s="219"/>
      <c r="UAR111" s="219"/>
      <c r="UAS111" s="219"/>
      <c r="UAT111" s="219"/>
      <c r="UAU111" s="219"/>
      <c r="UAV111" s="219"/>
      <c r="UAW111" s="219"/>
      <c r="UAX111" s="219"/>
      <c r="UAY111" s="219"/>
      <c r="UAZ111" s="219"/>
      <c r="UBA111" s="219"/>
      <c r="UBB111" s="219"/>
      <c r="UBC111" s="219"/>
      <c r="UBD111" s="219"/>
      <c r="UBE111" s="219"/>
      <c r="UBF111" s="219"/>
      <c r="UBG111" s="219"/>
      <c r="UBH111" s="219"/>
      <c r="UBI111" s="219"/>
      <c r="UBJ111" s="219"/>
      <c r="UBK111" s="219"/>
      <c r="UBL111" s="219"/>
      <c r="UBM111" s="219"/>
      <c r="UBN111" s="219"/>
      <c r="UBO111" s="219"/>
      <c r="UBP111" s="219"/>
      <c r="UBQ111" s="219"/>
      <c r="UBR111" s="219"/>
      <c r="UBS111" s="219"/>
      <c r="UBT111" s="219"/>
      <c r="UBU111" s="219"/>
      <c r="UBV111" s="219"/>
      <c r="UBW111" s="219"/>
      <c r="UBX111" s="219"/>
      <c r="UBY111" s="219"/>
      <c r="UBZ111" s="219"/>
      <c r="UCA111" s="219"/>
      <c r="UCB111" s="219"/>
      <c r="UCC111" s="219"/>
      <c r="UCD111" s="219"/>
      <c r="UCE111" s="219"/>
      <c r="UCF111" s="219"/>
      <c r="UCG111" s="219"/>
      <c r="UCH111" s="219"/>
      <c r="UCI111" s="219"/>
      <c r="UCJ111" s="219"/>
      <c r="UCK111" s="219"/>
      <c r="UCL111" s="219"/>
      <c r="UCM111" s="219"/>
      <c r="UCN111" s="219"/>
      <c r="UCO111" s="219"/>
      <c r="UCP111" s="219"/>
      <c r="UCQ111" s="219"/>
      <c r="UCR111" s="219"/>
      <c r="UCS111" s="219"/>
      <c r="UCT111" s="219"/>
      <c r="UCU111" s="219"/>
      <c r="UCV111" s="219"/>
      <c r="UCW111" s="219"/>
      <c r="UCX111" s="219"/>
      <c r="UCY111" s="219"/>
      <c r="UCZ111" s="219"/>
      <c r="UDA111" s="219"/>
      <c r="UDB111" s="219"/>
      <c r="UDC111" s="219"/>
      <c r="UDD111" s="219"/>
      <c r="UDE111" s="219"/>
      <c r="UDF111" s="219"/>
      <c r="UDG111" s="219"/>
      <c r="UDH111" s="219"/>
      <c r="UDI111" s="219"/>
      <c r="UDJ111" s="219"/>
      <c r="UDK111" s="219"/>
      <c r="UDL111" s="219"/>
      <c r="UDM111" s="219"/>
      <c r="UDN111" s="219"/>
      <c r="UDO111" s="219"/>
      <c r="UDP111" s="219"/>
      <c r="UDQ111" s="219"/>
      <c r="UDR111" s="219"/>
      <c r="UDS111" s="219"/>
      <c r="UDT111" s="219"/>
      <c r="UDU111" s="219"/>
      <c r="UDV111" s="219"/>
      <c r="UDW111" s="219"/>
      <c r="UDX111" s="219"/>
      <c r="UDY111" s="219"/>
      <c r="UDZ111" s="219"/>
      <c r="UEA111" s="219"/>
      <c r="UEB111" s="219"/>
      <c r="UEC111" s="219"/>
      <c r="UED111" s="219"/>
      <c r="UEE111" s="219"/>
      <c r="UEF111" s="219"/>
      <c r="UEG111" s="219"/>
      <c r="UEH111" s="219"/>
      <c r="UEI111" s="219"/>
      <c r="UEJ111" s="219"/>
      <c r="UEK111" s="219"/>
      <c r="UEL111" s="219"/>
      <c r="UEM111" s="219"/>
      <c r="UEN111" s="219"/>
      <c r="UEO111" s="219"/>
      <c r="UEP111" s="219"/>
      <c r="UEQ111" s="219"/>
      <c r="UER111" s="219"/>
      <c r="UES111" s="219"/>
      <c r="UET111" s="219"/>
      <c r="UEU111" s="219"/>
      <c r="UEV111" s="219"/>
      <c r="UEW111" s="219"/>
      <c r="UEX111" s="219"/>
      <c r="UEY111" s="219"/>
      <c r="UEZ111" s="219"/>
      <c r="UFA111" s="219"/>
      <c r="UFB111" s="219"/>
      <c r="UFC111" s="219"/>
      <c r="UFD111" s="219"/>
      <c r="UFE111" s="219"/>
      <c r="UFF111" s="219"/>
      <c r="UFG111" s="219"/>
      <c r="UFH111" s="219"/>
      <c r="UFI111" s="219"/>
      <c r="UFJ111" s="219"/>
      <c r="UFK111" s="219"/>
      <c r="UFL111" s="219"/>
      <c r="UFM111" s="219"/>
      <c r="UFN111" s="219"/>
      <c r="UFO111" s="219"/>
      <c r="UFP111" s="219"/>
      <c r="UFQ111" s="219"/>
      <c r="UFR111" s="219"/>
      <c r="UFS111" s="219"/>
      <c r="UFT111" s="219"/>
      <c r="UFU111" s="219"/>
      <c r="UFV111" s="219"/>
      <c r="UFW111" s="219"/>
      <c r="UFX111" s="219"/>
      <c r="UFY111" s="219"/>
      <c r="UFZ111" s="219"/>
      <c r="UGA111" s="219"/>
      <c r="UGB111" s="219"/>
      <c r="UGC111" s="219"/>
      <c r="UGD111" s="219"/>
      <c r="UGE111" s="219"/>
      <c r="UGF111" s="219"/>
      <c r="UGG111" s="219"/>
      <c r="UGH111" s="219"/>
      <c r="UGI111" s="219"/>
      <c r="UGJ111" s="219"/>
      <c r="UGK111" s="219"/>
      <c r="UGL111" s="219"/>
      <c r="UGM111" s="219"/>
      <c r="UGN111" s="219"/>
      <c r="UGO111" s="219"/>
      <c r="UGP111" s="219"/>
      <c r="UGQ111" s="219"/>
      <c r="UGR111" s="219"/>
      <c r="UGS111" s="219"/>
      <c r="UGT111" s="219"/>
      <c r="UGU111" s="219"/>
      <c r="UGV111" s="219"/>
      <c r="UGW111" s="219"/>
      <c r="UGX111" s="219"/>
      <c r="UGY111" s="219"/>
      <c r="UGZ111" s="219"/>
      <c r="UHA111" s="219"/>
      <c r="UHB111" s="219"/>
      <c r="UHC111" s="219"/>
      <c r="UHD111" s="219"/>
      <c r="UHE111" s="219"/>
      <c r="UHF111" s="219"/>
      <c r="UHG111" s="219"/>
      <c r="UHH111" s="219"/>
      <c r="UHI111" s="219"/>
      <c r="UHJ111" s="219"/>
      <c r="UHK111" s="219"/>
      <c r="UHL111" s="219"/>
      <c r="UHM111" s="219"/>
      <c r="UHN111" s="219"/>
      <c r="UHO111" s="219"/>
      <c r="UHP111" s="219"/>
      <c r="UHQ111" s="219"/>
      <c r="UHR111" s="219"/>
      <c r="UHS111" s="219"/>
      <c r="UHT111" s="219"/>
      <c r="UHU111" s="219"/>
      <c r="UHV111" s="219"/>
      <c r="UHW111" s="219"/>
      <c r="UHX111" s="219"/>
      <c r="UHY111" s="219"/>
      <c r="UHZ111" s="219"/>
      <c r="UIA111" s="219"/>
      <c r="UIB111" s="219"/>
      <c r="UIC111" s="219"/>
      <c r="UID111" s="219"/>
      <c r="UIE111" s="219"/>
      <c r="UIF111" s="219"/>
      <c r="UIG111" s="219"/>
      <c r="UIH111" s="219"/>
      <c r="UII111" s="219"/>
      <c r="UIJ111" s="219"/>
      <c r="UIK111" s="219"/>
      <c r="UIL111" s="219"/>
      <c r="UIM111" s="219"/>
      <c r="UIN111" s="219"/>
      <c r="UIO111" s="219"/>
      <c r="UIP111" s="219"/>
      <c r="UIQ111" s="219"/>
      <c r="UIR111" s="219"/>
      <c r="UIS111" s="219"/>
      <c r="UIT111" s="219"/>
      <c r="UIU111" s="219"/>
      <c r="UIV111" s="219"/>
      <c r="UIW111" s="219"/>
      <c r="UIX111" s="219"/>
      <c r="UIY111" s="219"/>
      <c r="UIZ111" s="219"/>
      <c r="UJA111" s="219"/>
      <c r="UJB111" s="219"/>
      <c r="UJC111" s="219"/>
      <c r="UJD111" s="219"/>
      <c r="UJE111" s="219"/>
      <c r="UJF111" s="219"/>
      <c r="UJG111" s="219"/>
      <c r="UJH111" s="219"/>
      <c r="UJI111" s="219"/>
      <c r="UJJ111" s="219"/>
      <c r="UJK111" s="219"/>
      <c r="UJL111" s="219"/>
      <c r="UJM111" s="219"/>
      <c r="UJN111" s="219"/>
      <c r="UJO111" s="219"/>
      <c r="UJP111" s="219"/>
      <c r="UJQ111" s="219"/>
      <c r="UJR111" s="219"/>
      <c r="UJS111" s="219"/>
      <c r="UJT111" s="219"/>
      <c r="UJU111" s="219"/>
      <c r="UJV111" s="219"/>
      <c r="UJW111" s="219"/>
      <c r="UJX111" s="219"/>
      <c r="UJY111" s="219"/>
      <c r="UJZ111" s="219"/>
      <c r="UKA111" s="219"/>
      <c r="UKB111" s="219"/>
      <c r="UKC111" s="219"/>
      <c r="UKD111" s="219"/>
      <c r="UKE111" s="219"/>
      <c r="UKF111" s="219"/>
      <c r="UKG111" s="219"/>
      <c r="UKH111" s="219"/>
      <c r="UKI111" s="219"/>
      <c r="UKJ111" s="219"/>
      <c r="UKK111" s="219"/>
      <c r="UKL111" s="219"/>
      <c r="UKM111" s="219"/>
      <c r="UKN111" s="219"/>
      <c r="UKO111" s="219"/>
      <c r="UKP111" s="219"/>
      <c r="UKQ111" s="219"/>
      <c r="UKR111" s="219"/>
      <c r="UKS111" s="219"/>
      <c r="UKT111" s="219"/>
      <c r="UKU111" s="219"/>
      <c r="UKV111" s="219"/>
      <c r="UKW111" s="219"/>
      <c r="UKX111" s="219"/>
      <c r="UKY111" s="219"/>
      <c r="UKZ111" s="219"/>
      <c r="ULA111" s="219"/>
      <c r="ULB111" s="219"/>
      <c r="ULC111" s="219"/>
      <c r="ULD111" s="219"/>
      <c r="ULE111" s="219"/>
      <c r="ULF111" s="219"/>
      <c r="ULG111" s="219"/>
      <c r="ULH111" s="219"/>
      <c r="ULI111" s="219"/>
      <c r="ULJ111" s="219"/>
      <c r="ULK111" s="219"/>
      <c r="ULL111" s="219"/>
      <c r="ULM111" s="219"/>
      <c r="ULN111" s="219"/>
      <c r="ULO111" s="219"/>
      <c r="ULP111" s="219"/>
      <c r="ULQ111" s="219"/>
      <c r="ULR111" s="219"/>
      <c r="ULS111" s="219"/>
      <c r="ULT111" s="219"/>
      <c r="ULU111" s="219"/>
      <c r="ULV111" s="219"/>
      <c r="ULW111" s="219"/>
      <c r="ULX111" s="219"/>
      <c r="ULY111" s="219"/>
      <c r="ULZ111" s="219"/>
      <c r="UMA111" s="219"/>
      <c r="UMB111" s="219"/>
      <c r="UMC111" s="219"/>
      <c r="UMD111" s="219"/>
      <c r="UME111" s="219"/>
      <c r="UMF111" s="219"/>
      <c r="UMG111" s="219"/>
      <c r="UMH111" s="219"/>
      <c r="UMI111" s="219"/>
      <c r="UMJ111" s="219"/>
      <c r="UMK111" s="219"/>
      <c r="UML111" s="219"/>
      <c r="UMM111" s="219"/>
      <c r="UMN111" s="219"/>
      <c r="UMO111" s="219"/>
      <c r="UMP111" s="219"/>
      <c r="UMQ111" s="219"/>
      <c r="UMR111" s="219"/>
      <c r="UMS111" s="219"/>
      <c r="UMT111" s="219"/>
      <c r="UMU111" s="219"/>
      <c r="UMV111" s="219"/>
      <c r="UMW111" s="219"/>
      <c r="UMX111" s="219"/>
      <c r="UMY111" s="219"/>
      <c r="UMZ111" s="219"/>
      <c r="UNA111" s="219"/>
      <c r="UNB111" s="219"/>
      <c r="UNC111" s="219"/>
      <c r="UND111" s="219"/>
      <c r="UNE111" s="219"/>
      <c r="UNF111" s="219"/>
      <c r="UNG111" s="219"/>
      <c r="UNH111" s="219"/>
      <c r="UNI111" s="219"/>
      <c r="UNJ111" s="219"/>
      <c r="UNK111" s="219"/>
      <c r="UNL111" s="219"/>
      <c r="UNM111" s="219"/>
      <c r="UNN111" s="219"/>
      <c r="UNO111" s="219"/>
      <c r="UNP111" s="219"/>
      <c r="UNQ111" s="219"/>
      <c r="UNR111" s="219"/>
      <c r="UNS111" s="219"/>
      <c r="UNT111" s="219"/>
      <c r="UNU111" s="219"/>
      <c r="UNV111" s="219"/>
      <c r="UNW111" s="219"/>
      <c r="UNX111" s="219"/>
      <c r="UNY111" s="219"/>
      <c r="UNZ111" s="219"/>
      <c r="UOA111" s="219"/>
      <c r="UOB111" s="219"/>
      <c r="UOC111" s="219"/>
      <c r="UOD111" s="219"/>
      <c r="UOE111" s="219"/>
      <c r="UOF111" s="219"/>
      <c r="UOG111" s="219"/>
      <c r="UOH111" s="219"/>
      <c r="UOI111" s="219"/>
      <c r="UOJ111" s="219"/>
      <c r="UOK111" s="219"/>
      <c r="UOL111" s="219"/>
      <c r="UOM111" s="219"/>
      <c r="UON111" s="219"/>
      <c r="UOO111" s="219"/>
      <c r="UOP111" s="219"/>
      <c r="UOQ111" s="219"/>
      <c r="UOR111" s="219"/>
      <c r="UOS111" s="219"/>
      <c r="UOT111" s="219"/>
      <c r="UOU111" s="219"/>
      <c r="UOV111" s="219"/>
      <c r="UOW111" s="219"/>
      <c r="UOX111" s="219"/>
      <c r="UOY111" s="219"/>
      <c r="UOZ111" s="219"/>
      <c r="UPA111" s="219"/>
      <c r="UPB111" s="219"/>
      <c r="UPC111" s="219"/>
      <c r="UPD111" s="219"/>
      <c r="UPE111" s="219"/>
      <c r="UPF111" s="219"/>
      <c r="UPG111" s="219"/>
      <c r="UPH111" s="219"/>
      <c r="UPI111" s="219"/>
      <c r="UPJ111" s="219"/>
      <c r="UPK111" s="219"/>
      <c r="UPL111" s="219"/>
      <c r="UPM111" s="219"/>
      <c r="UPN111" s="219"/>
      <c r="UPO111" s="219"/>
      <c r="UPP111" s="219"/>
      <c r="UPQ111" s="219"/>
      <c r="UPR111" s="219"/>
      <c r="UPS111" s="219"/>
      <c r="UPT111" s="219"/>
      <c r="UPU111" s="219"/>
      <c r="UPV111" s="219"/>
      <c r="UPW111" s="219"/>
      <c r="UPX111" s="219"/>
      <c r="UPY111" s="219"/>
      <c r="UPZ111" s="219"/>
      <c r="UQA111" s="219"/>
      <c r="UQB111" s="219"/>
      <c r="UQC111" s="219"/>
      <c r="UQD111" s="219"/>
      <c r="UQE111" s="219"/>
      <c r="UQF111" s="219"/>
      <c r="UQG111" s="219"/>
      <c r="UQH111" s="219"/>
      <c r="UQI111" s="219"/>
      <c r="UQJ111" s="219"/>
      <c r="UQK111" s="219"/>
      <c r="UQL111" s="219"/>
      <c r="UQM111" s="219"/>
      <c r="UQN111" s="219"/>
      <c r="UQO111" s="219"/>
      <c r="UQP111" s="219"/>
      <c r="UQQ111" s="219"/>
      <c r="UQR111" s="219"/>
      <c r="UQS111" s="219"/>
      <c r="UQT111" s="219"/>
      <c r="UQU111" s="219"/>
      <c r="UQV111" s="219"/>
      <c r="UQW111" s="219"/>
      <c r="UQX111" s="219"/>
      <c r="UQY111" s="219"/>
      <c r="UQZ111" s="219"/>
      <c r="URA111" s="219"/>
      <c r="URB111" s="219"/>
      <c r="URC111" s="219"/>
      <c r="URD111" s="219"/>
      <c r="URE111" s="219"/>
      <c r="URF111" s="219"/>
      <c r="URG111" s="219"/>
      <c r="URH111" s="219"/>
      <c r="URI111" s="219"/>
      <c r="URJ111" s="219"/>
      <c r="URK111" s="219"/>
      <c r="URL111" s="219"/>
      <c r="URM111" s="219"/>
      <c r="URN111" s="219"/>
      <c r="URO111" s="219"/>
      <c r="URP111" s="219"/>
      <c r="URQ111" s="219"/>
      <c r="URR111" s="219"/>
      <c r="URS111" s="219"/>
      <c r="URT111" s="219"/>
      <c r="URU111" s="219"/>
      <c r="URV111" s="219"/>
      <c r="URW111" s="219"/>
      <c r="URX111" s="219"/>
      <c r="URY111" s="219"/>
      <c r="URZ111" s="219"/>
      <c r="USA111" s="219"/>
      <c r="USB111" s="219"/>
      <c r="USC111" s="219"/>
      <c r="USD111" s="219"/>
      <c r="USE111" s="219"/>
      <c r="USF111" s="219"/>
      <c r="USG111" s="219"/>
      <c r="USH111" s="219"/>
      <c r="USI111" s="219"/>
      <c r="USJ111" s="219"/>
      <c r="USK111" s="219"/>
      <c r="USL111" s="219"/>
      <c r="USM111" s="219"/>
      <c r="USN111" s="219"/>
      <c r="USO111" s="219"/>
      <c r="USP111" s="219"/>
      <c r="USQ111" s="219"/>
      <c r="USR111" s="219"/>
      <c r="USS111" s="219"/>
      <c r="UST111" s="219"/>
      <c r="USU111" s="219"/>
      <c r="USV111" s="219"/>
      <c r="USW111" s="219"/>
      <c r="USX111" s="219"/>
      <c r="USY111" s="219"/>
      <c r="USZ111" s="219"/>
      <c r="UTA111" s="219"/>
      <c r="UTB111" s="219"/>
      <c r="UTC111" s="219"/>
      <c r="UTD111" s="219"/>
      <c r="UTE111" s="219"/>
      <c r="UTF111" s="219"/>
      <c r="UTG111" s="219"/>
      <c r="UTH111" s="219"/>
      <c r="UTI111" s="219"/>
      <c r="UTJ111" s="219"/>
      <c r="UTK111" s="219"/>
      <c r="UTL111" s="219"/>
      <c r="UTM111" s="219"/>
      <c r="UTN111" s="219"/>
      <c r="UTO111" s="219"/>
      <c r="UTP111" s="219"/>
      <c r="UTQ111" s="219"/>
      <c r="UTR111" s="219"/>
      <c r="UTS111" s="219"/>
      <c r="UTT111" s="219"/>
      <c r="UTU111" s="219"/>
      <c r="UTV111" s="219"/>
      <c r="UTW111" s="219"/>
      <c r="UTX111" s="219"/>
      <c r="UTY111" s="219"/>
      <c r="UTZ111" s="219"/>
      <c r="UUA111" s="219"/>
      <c r="UUB111" s="219"/>
      <c r="UUC111" s="219"/>
      <c r="UUD111" s="219"/>
      <c r="UUE111" s="219"/>
      <c r="UUF111" s="219"/>
      <c r="UUG111" s="219"/>
      <c r="UUH111" s="219"/>
      <c r="UUI111" s="219"/>
      <c r="UUJ111" s="219"/>
      <c r="UUK111" s="219"/>
      <c r="UUL111" s="219"/>
      <c r="UUM111" s="219"/>
      <c r="UUN111" s="219"/>
      <c r="UUO111" s="219"/>
      <c r="UUP111" s="219"/>
      <c r="UUQ111" s="219"/>
      <c r="UUR111" s="219"/>
      <c r="UUS111" s="219"/>
      <c r="UUT111" s="219"/>
      <c r="UUU111" s="219"/>
      <c r="UUV111" s="219"/>
      <c r="UUW111" s="219"/>
      <c r="UUX111" s="219"/>
      <c r="UUY111" s="219"/>
      <c r="UUZ111" s="219"/>
      <c r="UVA111" s="219"/>
      <c r="UVB111" s="219"/>
      <c r="UVC111" s="219"/>
      <c r="UVD111" s="219"/>
      <c r="UVE111" s="219"/>
      <c r="UVF111" s="219"/>
      <c r="UVG111" s="219"/>
      <c r="UVH111" s="219"/>
      <c r="UVI111" s="219"/>
      <c r="UVJ111" s="219"/>
      <c r="UVK111" s="219"/>
      <c r="UVL111" s="219"/>
      <c r="UVM111" s="219"/>
      <c r="UVN111" s="219"/>
      <c r="UVO111" s="219"/>
      <c r="UVP111" s="219"/>
      <c r="UVQ111" s="219"/>
      <c r="UVR111" s="219"/>
      <c r="UVS111" s="219"/>
      <c r="UVT111" s="219"/>
      <c r="UVU111" s="219"/>
      <c r="UVV111" s="219"/>
      <c r="UVW111" s="219"/>
      <c r="UVX111" s="219"/>
      <c r="UVY111" s="219"/>
      <c r="UVZ111" s="219"/>
      <c r="UWA111" s="219"/>
      <c r="UWB111" s="219"/>
      <c r="UWC111" s="219"/>
      <c r="UWD111" s="219"/>
      <c r="UWE111" s="219"/>
      <c r="UWF111" s="219"/>
      <c r="UWG111" s="219"/>
      <c r="UWH111" s="219"/>
      <c r="UWI111" s="219"/>
      <c r="UWJ111" s="219"/>
      <c r="UWK111" s="219"/>
      <c r="UWL111" s="219"/>
      <c r="UWM111" s="219"/>
      <c r="UWN111" s="219"/>
      <c r="UWO111" s="219"/>
      <c r="UWP111" s="219"/>
      <c r="UWQ111" s="219"/>
      <c r="UWR111" s="219"/>
      <c r="UWS111" s="219"/>
      <c r="UWT111" s="219"/>
      <c r="UWU111" s="219"/>
      <c r="UWV111" s="219"/>
      <c r="UWW111" s="219"/>
      <c r="UWX111" s="219"/>
      <c r="UWY111" s="219"/>
      <c r="UWZ111" s="219"/>
      <c r="UXA111" s="219"/>
      <c r="UXB111" s="219"/>
      <c r="UXC111" s="219"/>
      <c r="UXD111" s="219"/>
      <c r="UXE111" s="219"/>
      <c r="UXF111" s="219"/>
      <c r="UXG111" s="219"/>
      <c r="UXH111" s="219"/>
      <c r="UXI111" s="219"/>
      <c r="UXJ111" s="219"/>
      <c r="UXK111" s="219"/>
      <c r="UXL111" s="219"/>
      <c r="UXM111" s="219"/>
      <c r="UXN111" s="219"/>
      <c r="UXO111" s="219"/>
      <c r="UXP111" s="219"/>
      <c r="UXQ111" s="219"/>
      <c r="UXR111" s="219"/>
      <c r="UXS111" s="219"/>
      <c r="UXT111" s="219"/>
      <c r="UXU111" s="219"/>
      <c r="UXV111" s="219"/>
      <c r="UXW111" s="219"/>
      <c r="UXX111" s="219"/>
      <c r="UXY111" s="219"/>
      <c r="UXZ111" s="219"/>
      <c r="UYA111" s="219"/>
      <c r="UYB111" s="219"/>
      <c r="UYC111" s="219"/>
      <c r="UYD111" s="219"/>
      <c r="UYE111" s="219"/>
      <c r="UYF111" s="219"/>
      <c r="UYG111" s="219"/>
      <c r="UYH111" s="219"/>
      <c r="UYI111" s="219"/>
      <c r="UYJ111" s="219"/>
      <c r="UYK111" s="219"/>
      <c r="UYL111" s="219"/>
      <c r="UYM111" s="219"/>
      <c r="UYN111" s="219"/>
      <c r="UYO111" s="219"/>
      <c r="UYP111" s="219"/>
      <c r="UYQ111" s="219"/>
      <c r="UYR111" s="219"/>
      <c r="UYS111" s="219"/>
      <c r="UYT111" s="219"/>
      <c r="UYU111" s="219"/>
      <c r="UYV111" s="219"/>
      <c r="UYW111" s="219"/>
      <c r="UYX111" s="219"/>
      <c r="UYY111" s="219"/>
      <c r="UYZ111" s="219"/>
      <c r="UZA111" s="219"/>
      <c r="UZB111" s="219"/>
      <c r="UZC111" s="219"/>
      <c r="UZD111" s="219"/>
      <c r="UZE111" s="219"/>
      <c r="UZF111" s="219"/>
      <c r="UZG111" s="219"/>
      <c r="UZH111" s="219"/>
      <c r="UZI111" s="219"/>
      <c r="UZJ111" s="219"/>
      <c r="UZK111" s="219"/>
      <c r="UZL111" s="219"/>
      <c r="UZM111" s="219"/>
      <c r="UZN111" s="219"/>
      <c r="UZO111" s="219"/>
      <c r="UZP111" s="219"/>
      <c r="UZQ111" s="219"/>
      <c r="UZR111" s="219"/>
      <c r="UZS111" s="219"/>
      <c r="UZT111" s="219"/>
      <c r="UZU111" s="219"/>
      <c r="UZV111" s="219"/>
      <c r="UZW111" s="219"/>
      <c r="UZX111" s="219"/>
      <c r="UZY111" s="219"/>
      <c r="UZZ111" s="219"/>
      <c r="VAA111" s="219"/>
      <c r="VAB111" s="219"/>
      <c r="VAC111" s="219"/>
      <c r="VAD111" s="219"/>
      <c r="VAE111" s="219"/>
      <c r="VAF111" s="219"/>
      <c r="VAG111" s="219"/>
      <c r="VAH111" s="219"/>
      <c r="VAI111" s="219"/>
      <c r="VAJ111" s="219"/>
      <c r="VAK111" s="219"/>
      <c r="VAL111" s="219"/>
      <c r="VAM111" s="219"/>
      <c r="VAN111" s="219"/>
      <c r="VAO111" s="219"/>
      <c r="VAP111" s="219"/>
      <c r="VAQ111" s="219"/>
      <c r="VAR111" s="219"/>
      <c r="VAS111" s="219"/>
      <c r="VAT111" s="219"/>
      <c r="VAU111" s="219"/>
      <c r="VAV111" s="219"/>
      <c r="VAW111" s="219"/>
      <c r="VAX111" s="219"/>
      <c r="VAY111" s="219"/>
      <c r="VAZ111" s="219"/>
      <c r="VBA111" s="219"/>
      <c r="VBB111" s="219"/>
      <c r="VBC111" s="219"/>
      <c r="VBD111" s="219"/>
      <c r="VBE111" s="219"/>
      <c r="VBF111" s="219"/>
      <c r="VBG111" s="219"/>
      <c r="VBH111" s="219"/>
      <c r="VBI111" s="219"/>
      <c r="VBJ111" s="219"/>
      <c r="VBK111" s="219"/>
      <c r="VBL111" s="219"/>
      <c r="VBM111" s="219"/>
      <c r="VBN111" s="219"/>
      <c r="VBO111" s="219"/>
      <c r="VBP111" s="219"/>
      <c r="VBQ111" s="219"/>
      <c r="VBR111" s="219"/>
      <c r="VBS111" s="219"/>
      <c r="VBT111" s="219"/>
      <c r="VBU111" s="219"/>
      <c r="VBV111" s="219"/>
      <c r="VBW111" s="219"/>
      <c r="VBX111" s="219"/>
      <c r="VBY111" s="219"/>
      <c r="VBZ111" s="219"/>
      <c r="VCA111" s="219"/>
      <c r="VCB111" s="219"/>
      <c r="VCC111" s="219"/>
      <c r="VCD111" s="219"/>
      <c r="VCE111" s="219"/>
      <c r="VCF111" s="219"/>
      <c r="VCG111" s="219"/>
      <c r="VCH111" s="219"/>
      <c r="VCI111" s="219"/>
      <c r="VCJ111" s="219"/>
      <c r="VCK111" s="219"/>
      <c r="VCL111" s="219"/>
      <c r="VCM111" s="219"/>
      <c r="VCN111" s="219"/>
      <c r="VCO111" s="219"/>
      <c r="VCP111" s="219"/>
      <c r="VCQ111" s="219"/>
      <c r="VCR111" s="219"/>
      <c r="VCS111" s="219"/>
      <c r="VCT111" s="219"/>
      <c r="VCU111" s="219"/>
      <c r="VCV111" s="219"/>
      <c r="VCW111" s="219"/>
      <c r="VCX111" s="219"/>
      <c r="VCY111" s="219"/>
      <c r="VCZ111" s="219"/>
      <c r="VDA111" s="219"/>
      <c r="VDB111" s="219"/>
      <c r="VDC111" s="219"/>
      <c r="VDD111" s="219"/>
      <c r="VDE111" s="219"/>
      <c r="VDF111" s="219"/>
      <c r="VDG111" s="219"/>
      <c r="VDH111" s="219"/>
      <c r="VDI111" s="219"/>
      <c r="VDJ111" s="219"/>
      <c r="VDK111" s="219"/>
      <c r="VDL111" s="219"/>
      <c r="VDM111" s="219"/>
      <c r="VDN111" s="219"/>
      <c r="VDO111" s="219"/>
      <c r="VDP111" s="219"/>
      <c r="VDQ111" s="219"/>
      <c r="VDR111" s="219"/>
      <c r="VDS111" s="219"/>
      <c r="VDT111" s="219"/>
      <c r="VDU111" s="219"/>
      <c r="VDV111" s="219"/>
      <c r="VDW111" s="219"/>
      <c r="VDX111" s="219"/>
      <c r="VDY111" s="219"/>
      <c r="VDZ111" s="219"/>
      <c r="VEA111" s="219"/>
      <c r="VEB111" s="219"/>
      <c r="VEC111" s="219"/>
      <c r="VED111" s="219"/>
      <c r="VEE111" s="219"/>
      <c r="VEF111" s="219"/>
      <c r="VEG111" s="219"/>
      <c r="VEH111" s="219"/>
      <c r="VEI111" s="219"/>
      <c r="VEJ111" s="219"/>
      <c r="VEK111" s="219"/>
      <c r="VEL111" s="219"/>
      <c r="VEM111" s="219"/>
      <c r="VEN111" s="219"/>
      <c r="VEO111" s="219"/>
      <c r="VEP111" s="219"/>
      <c r="VEQ111" s="219"/>
      <c r="VER111" s="219"/>
      <c r="VES111" s="219"/>
      <c r="VET111" s="219"/>
      <c r="VEU111" s="219"/>
      <c r="VEV111" s="219"/>
      <c r="VEW111" s="219"/>
      <c r="VEX111" s="219"/>
      <c r="VEY111" s="219"/>
      <c r="VEZ111" s="219"/>
      <c r="VFA111" s="219"/>
      <c r="VFB111" s="219"/>
      <c r="VFC111" s="219"/>
      <c r="VFD111" s="219"/>
      <c r="VFE111" s="219"/>
      <c r="VFF111" s="219"/>
      <c r="VFG111" s="219"/>
      <c r="VFH111" s="219"/>
      <c r="VFI111" s="219"/>
      <c r="VFJ111" s="219"/>
      <c r="VFK111" s="219"/>
      <c r="VFL111" s="219"/>
      <c r="VFM111" s="219"/>
      <c r="VFN111" s="219"/>
      <c r="VFO111" s="219"/>
      <c r="VFP111" s="219"/>
      <c r="VFQ111" s="219"/>
      <c r="VFR111" s="219"/>
      <c r="VFS111" s="219"/>
      <c r="VFT111" s="219"/>
      <c r="VFU111" s="219"/>
      <c r="VFV111" s="219"/>
      <c r="VFW111" s="219"/>
      <c r="VFX111" s="219"/>
      <c r="VFY111" s="219"/>
      <c r="VFZ111" s="219"/>
      <c r="VGA111" s="219"/>
      <c r="VGB111" s="219"/>
      <c r="VGC111" s="219"/>
      <c r="VGD111" s="219"/>
      <c r="VGE111" s="219"/>
      <c r="VGF111" s="219"/>
      <c r="VGG111" s="219"/>
      <c r="VGH111" s="219"/>
      <c r="VGI111" s="219"/>
      <c r="VGJ111" s="219"/>
      <c r="VGK111" s="219"/>
      <c r="VGL111" s="219"/>
      <c r="VGM111" s="219"/>
      <c r="VGN111" s="219"/>
      <c r="VGO111" s="219"/>
      <c r="VGP111" s="219"/>
      <c r="VGQ111" s="219"/>
      <c r="VGR111" s="219"/>
      <c r="VGS111" s="219"/>
      <c r="VGT111" s="219"/>
      <c r="VGU111" s="219"/>
      <c r="VGV111" s="219"/>
      <c r="VGW111" s="219"/>
      <c r="VGX111" s="219"/>
      <c r="VGY111" s="219"/>
      <c r="VGZ111" s="219"/>
      <c r="VHA111" s="219"/>
      <c r="VHB111" s="219"/>
      <c r="VHC111" s="219"/>
      <c r="VHD111" s="219"/>
      <c r="VHE111" s="219"/>
      <c r="VHF111" s="219"/>
      <c r="VHG111" s="219"/>
      <c r="VHH111" s="219"/>
      <c r="VHI111" s="219"/>
      <c r="VHJ111" s="219"/>
      <c r="VHK111" s="219"/>
      <c r="VHL111" s="219"/>
      <c r="VHM111" s="219"/>
      <c r="VHN111" s="219"/>
      <c r="VHO111" s="219"/>
      <c r="VHP111" s="219"/>
      <c r="VHQ111" s="219"/>
      <c r="VHR111" s="219"/>
      <c r="VHS111" s="219"/>
      <c r="VHT111" s="219"/>
      <c r="VHU111" s="219"/>
      <c r="VHV111" s="219"/>
      <c r="VHW111" s="219"/>
      <c r="VHX111" s="219"/>
      <c r="VHY111" s="219"/>
      <c r="VHZ111" s="219"/>
      <c r="VIA111" s="219"/>
      <c r="VIB111" s="219"/>
      <c r="VIC111" s="219"/>
      <c r="VID111" s="219"/>
      <c r="VIE111" s="219"/>
      <c r="VIF111" s="219"/>
      <c r="VIG111" s="219"/>
      <c r="VIH111" s="219"/>
      <c r="VII111" s="219"/>
      <c r="VIJ111" s="219"/>
      <c r="VIK111" s="219"/>
      <c r="VIL111" s="219"/>
      <c r="VIM111" s="219"/>
      <c r="VIN111" s="219"/>
      <c r="VIO111" s="219"/>
      <c r="VIP111" s="219"/>
      <c r="VIQ111" s="219"/>
      <c r="VIR111" s="219"/>
      <c r="VIS111" s="219"/>
      <c r="VIT111" s="219"/>
      <c r="VIU111" s="219"/>
      <c r="VIV111" s="219"/>
      <c r="VIW111" s="219"/>
      <c r="VIX111" s="219"/>
      <c r="VIY111" s="219"/>
      <c r="VIZ111" s="219"/>
      <c r="VJA111" s="219"/>
      <c r="VJB111" s="219"/>
      <c r="VJC111" s="219"/>
      <c r="VJD111" s="219"/>
      <c r="VJE111" s="219"/>
      <c r="VJF111" s="219"/>
      <c r="VJG111" s="219"/>
      <c r="VJH111" s="219"/>
      <c r="VJI111" s="219"/>
      <c r="VJJ111" s="219"/>
      <c r="VJK111" s="219"/>
      <c r="VJL111" s="219"/>
      <c r="VJM111" s="219"/>
      <c r="VJN111" s="219"/>
      <c r="VJO111" s="219"/>
      <c r="VJP111" s="219"/>
      <c r="VJQ111" s="219"/>
      <c r="VJR111" s="219"/>
      <c r="VJS111" s="219"/>
      <c r="VJT111" s="219"/>
      <c r="VJU111" s="219"/>
      <c r="VJV111" s="219"/>
      <c r="VJW111" s="219"/>
      <c r="VJX111" s="219"/>
      <c r="VJY111" s="219"/>
      <c r="VJZ111" s="219"/>
      <c r="VKA111" s="219"/>
      <c r="VKB111" s="219"/>
      <c r="VKC111" s="219"/>
      <c r="VKD111" s="219"/>
      <c r="VKE111" s="219"/>
      <c r="VKF111" s="219"/>
      <c r="VKG111" s="219"/>
      <c r="VKH111" s="219"/>
      <c r="VKI111" s="219"/>
      <c r="VKJ111" s="219"/>
      <c r="VKK111" s="219"/>
      <c r="VKL111" s="219"/>
      <c r="VKM111" s="219"/>
      <c r="VKN111" s="219"/>
      <c r="VKO111" s="219"/>
      <c r="VKP111" s="219"/>
      <c r="VKQ111" s="219"/>
      <c r="VKR111" s="219"/>
      <c r="VKS111" s="219"/>
      <c r="VKT111" s="219"/>
      <c r="VKU111" s="219"/>
      <c r="VKV111" s="219"/>
      <c r="VKW111" s="219"/>
      <c r="VKX111" s="219"/>
      <c r="VKY111" s="219"/>
      <c r="VKZ111" s="219"/>
      <c r="VLA111" s="219"/>
      <c r="VLB111" s="219"/>
      <c r="VLC111" s="219"/>
      <c r="VLD111" s="219"/>
      <c r="VLE111" s="219"/>
      <c r="VLF111" s="219"/>
      <c r="VLG111" s="219"/>
      <c r="VLH111" s="219"/>
      <c r="VLI111" s="219"/>
      <c r="VLJ111" s="219"/>
      <c r="VLK111" s="219"/>
      <c r="VLL111" s="219"/>
      <c r="VLM111" s="219"/>
      <c r="VLN111" s="219"/>
      <c r="VLO111" s="219"/>
      <c r="VLP111" s="219"/>
      <c r="VLQ111" s="219"/>
      <c r="VLR111" s="219"/>
      <c r="VLS111" s="219"/>
      <c r="VLT111" s="219"/>
      <c r="VLU111" s="219"/>
      <c r="VLV111" s="219"/>
      <c r="VLW111" s="219"/>
      <c r="VLX111" s="219"/>
      <c r="VLY111" s="219"/>
      <c r="VLZ111" s="219"/>
      <c r="VMA111" s="219"/>
      <c r="VMB111" s="219"/>
      <c r="VMC111" s="219"/>
      <c r="VMD111" s="219"/>
      <c r="VME111" s="219"/>
      <c r="VMF111" s="219"/>
      <c r="VMG111" s="219"/>
      <c r="VMH111" s="219"/>
      <c r="VMI111" s="219"/>
      <c r="VMJ111" s="219"/>
      <c r="VMK111" s="219"/>
      <c r="VML111" s="219"/>
      <c r="VMM111" s="219"/>
      <c r="VMN111" s="219"/>
      <c r="VMO111" s="219"/>
      <c r="VMP111" s="219"/>
      <c r="VMQ111" s="219"/>
      <c r="VMR111" s="219"/>
      <c r="VMS111" s="219"/>
      <c r="VMT111" s="219"/>
      <c r="VMU111" s="219"/>
      <c r="VMV111" s="219"/>
      <c r="VMW111" s="219"/>
      <c r="VMX111" s="219"/>
      <c r="VMY111" s="219"/>
      <c r="VMZ111" s="219"/>
      <c r="VNA111" s="219"/>
      <c r="VNB111" s="219"/>
      <c r="VNC111" s="219"/>
      <c r="VND111" s="219"/>
      <c r="VNE111" s="219"/>
      <c r="VNF111" s="219"/>
      <c r="VNG111" s="219"/>
      <c r="VNH111" s="219"/>
      <c r="VNI111" s="219"/>
      <c r="VNJ111" s="219"/>
      <c r="VNK111" s="219"/>
      <c r="VNL111" s="219"/>
      <c r="VNM111" s="219"/>
      <c r="VNN111" s="219"/>
      <c r="VNO111" s="219"/>
      <c r="VNP111" s="219"/>
      <c r="VNQ111" s="219"/>
      <c r="VNR111" s="219"/>
      <c r="VNS111" s="219"/>
      <c r="VNT111" s="219"/>
      <c r="VNU111" s="219"/>
      <c r="VNV111" s="219"/>
      <c r="VNW111" s="219"/>
      <c r="VNX111" s="219"/>
      <c r="VNY111" s="219"/>
      <c r="VNZ111" s="219"/>
      <c r="VOA111" s="219"/>
      <c r="VOB111" s="219"/>
      <c r="VOC111" s="219"/>
      <c r="VOD111" s="219"/>
      <c r="VOE111" s="219"/>
      <c r="VOF111" s="219"/>
      <c r="VOG111" s="219"/>
      <c r="VOH111" s="219"/>
      <c r="VOI111" s="219"/>
      <c r="VOJ111" s="219"/>
      <c r="VOK111" s="219"/>
      <c r="VOL111" s="219"/>
      <c r="VOM111" s="219"/>
      <c r="VON111" s="219"/>
      <c r="VOO111" s="219"/>
      <c r="VOP111" s="219"/>
      <c r="VOQ111" s="219"/>
      <c r="VOR111" s="219"/>
      <c r="VOS111" s="219"/>
      <c r="VOT111" s="219"/>
      <c r="VOU111" s="219"/>
      <c r="VOV111" s="219"/>
      <c r="VOW111" s="219"/>
      <c r="VOX111" s="219"/>
      <c r="VOY111" s="219"/>
      <c r="VOZ111" s="219"/>
      <c r="VPA111" s="219"/>
      <c r="VPB111" s="219"/>
      <c r="VPC111" s="219"/>
      <c r="VPD111" s="219"/>
      <c r="VPE111" s="219"/>
      <c r="VPF111" s="219"/>
      <c r="VPG111" s="219"/>
      <c r="VPH111" s="219"/>
      <c r="VPI111" s="219"/>
      <c r="VPJ111" s="219"/>
      <c r="VPK111" s="219"/>
      <c r="VPL111" s="219"/>
      <c r="VPM111" s="219"/>
      <c r="VPN111" s="219"/>
      <c r="VPO111" s="219"/>
      <c r="VPP111" s="219"/>
      <c r="VPQ111" s="219"/>
      <c r="VPR111" s="219"/>
      <c r="VPS111" s="219"/>
      <c r="VPT111" s="219"/>
      <c r="VPU111" s="219"/>
      <c r="VPV111" s="219"/>
      <c r="VPW111" s="219"/>
      <c r="VPX111" s="219"/>
      <c r="VPY111" s="219"/>
      <c r="VPZ111" s="219"/>
      <c r="VQA111" s="219"/>
      <c r="VQB111" s="219"/>
      <c r="VQC111" s="219"/>
      <c r="VQD111" s="219"/>
      <c r="VQE111" s="219"/>
      <c r="VQF111" s="219"/>
      <c r="VQG111" s="219"/>
      <c r="VQH111" s="219"/>
      <c r="VQI111" s="219"/>
      <c r="VQJ111" s="219"/>
      <c r="VQK111" s="219"/>
      <c r="VQL111" s="219"/>
      <c r="VQM111" s="219"/>
      <c r="VQN111" s="219"/>
      <c r="VQO111" s="219"/>
      <c r="VQP111" s="219"/>
      <c r="VQQ111" s="219"/>
      <c r="VQR111" s="219"/>
      <c r="VQS111" s="219"/>
      <c r="VQT111" s="219"/>
      <c r="VQU111" s="219"/>
      <c r="VQV111" s="219"/>
      <c r="VQW111" s="219"/>
      <c r="VQX111" s="219"/>
      <c r="VQY111" s="219"/>
      <c r="VQZ111" s="219"/>
      <c r="VRA111" s="219"/>
      <c r="VRB111" s="219"/>
      <c r="VRC111" s="219"/>
      <c r="VRD111" s="219"/>
      <c r="VRE111" s="219"/>
      <c r="VRF111" s="219"/>
      <c r="VRG111" s="219"/>
      <c r="VRH111" s="219"/>
      <c r="VRI111" s="219"/>
      <c r="VRJ111" s="219"/>
      <c r="VRK111" s="219"/>
      <c r="VRL111" s="219"/>
      <c r="VRM111" s="219"/>
      <c r="VRN111" s="219"/>
      <c r="VRO111" s="219"/>
      <c r="VRP111" s="219"/>
      <c r="VRQ111" s="219"/>
      <c r="VRR111" s="219"/>
      <c r="VRS111" s="219"/>
      <c r="VRT111" s="219"/>
      <c r="VRU111" s="219"/>
      <c r="VRV111" s="219"/>
      <c r="VRW111" s="219"/>
      <c r="VRX111" s="219"/>
      <c r="VRY111" s="219"/>
      <c r="VRZ111" s="219"/>
      <c r="VSA111" s="219"/>
      <c r="VSB111" s="219"/>
      <c r="VSC111" s="219"/>
      <c r="VSD111" s="219"/>
      <c r="VSE111" s="219"/>
      <c r="VSF111" s="219"/>
      <c r="VSG111" s="219"/>
      <c r="VSH111" s="219"/>
      <c r="VSI111" s="219"/>
      <c r="VSJ111" s="219"/>
      <c r="VSK111" s="219"/>
      <c r="VSL111" s="219"/>
      <c r="VSM111" s="219"/>
      <c r="VSN111" s="219"/>
      <c r="VSO111" s="219"/>
      <c r="VSP111" s="219"/>
      <c r="VSQ111" s="219"/>
      <c r="VSR111" s="219"/>
      <c r="VSS111" s="219"/>
      <c r="VST111" s="219"/>
      <c r="VSU111" s="219"/>
      <c r="VSV111" s="219"/>
      <c r="VSW111" s="219"/>
      <c r="VSX111" s="219"/>
      <c r="VSY111" s="219"/>
      <c r="VSZ111" s="219"/>
      <c r="VTA111" s="219"/>
      <c r="VTB111" s="219"/>
      <c r="VTC111" s="219"/>
      <c r="VTD111" s="219"/>
      <c r="VTE111" s="219"/>
      <c r="VTF111" s="219"/>
      <c r="VTG111" s="219"/>
      <c r="VTH111" s="219"/>
      <c r="VTI111" s="219"/>
      <c r="VTJ111" s="219"/>
      <c r="VTK111" s="219"/>
      <c r="VTL111" s="219"/>
      <c r="VTM111" s="219"/>
      <c r="VTN111" s="219"/>
      <c r="VTO111" s="219"/>
      <c r="VTP111" s="219"/>
      <c r="VTQ111" s="219"/>
      <c r="VTR111" s="219"/>
      <c r="VTS111" s="219"/>
      <c r="VTT111" s="219"/>
      <c r="VTU111" s="219"/>
      <c r="VTV111" s="219"/>
      <c r="VTW111" s="219"/>
      <c r="VTX111" s="219"/>
      <c r="VTY111" s="219"/>
      <c r="VTZ111" s="219"/>
      <c r="VUA111" s="219"/>
      <c r="VUB111" s="219"/>
      <c r="VUC111" s="219"/>
      <c r="VUD111" s="219"/>
      <c r="VUE111" s="219"/>
      <c r="VUF111" s="219"/>
      <c r="VUG111" s="219"/>
      <c r="VUH111" s="219"/>
      <c r="VUI111" s="219"/>
      <c r="VUJ111" s="219"/>
      <c r="VUK111" s="219"/>
      <c r="VUL111" s="219"/>
      <c r="VUM111" s="219"/>
      <c r="VUN111" s="219"/>
      <c r="VUO111" s="219"/>
      <c r="VUP111" s="219"/>
      <c r="VUQ111" s="219"/>
      <c r="VUR111" s="219"/>
      <c r="VUS111" s="219"/>
      <c r="VUT111" s="219"/>
      <c r="VUU111" s="219"/>
      <c r="VUV111" s="219"/>
      <c r="VUW111" s="219"/>
      <c r="VUX111" s="219"/>
      <c r="VUY111" s="219"/>
      <c r="VUZ111" s="219"/>
      <c r="VVA111" s="219"/>
      <c r="VVB111" s="219"/>
      <c r="VVC111" s="219"/>
      <c r="VVD111" s="219"/>
      <c r="VVE111" s="219"/>
      <c r="VVF111" s="219"/>
      <c r="VVG111" s="219"/>
      <c r="VVH111" s="219"/>
      <c r="VVI111" s="219"/>
      <c r="VVJ111" s="219"/>
      <c r="VVK111" s="219"/>
      <c r="VVL111" s="219"/>
      <c r="VVM111" s="219"/>
      <c r="VVN111" s="219"/>
      <c r="VVO111" s="219"/>
      <c r="VVP111" s="219"/>
      <c r="VVQ111" s="219"/>
      <c r="VVR111" s="219"/>
      <c r="VVS111" s="219"/>
      <c r="VVT111" s="219"/>
      <c r="VVU111" s="219"/>
      <c r="VVV111" s="219"/>
      <c r="VVW111" s="219"/>
      <c r="VVX111" s="219"/>
      <c r="VVY111" s="219"/>
      <c r="VVZ111" s="219"/>
      <c r="VWA111" s="219"/>
      <c r="VWB111" s="219"/>
      <c r="VWC111" s="219"/>
      <c r="VWD111" s="219"/>
      <c r="VWE111" s="219"/>
      <c r="VWF111" s="219"/>
      <c r="VWG111" s="219"/>
      <c r="VWH111" s="219"/>
      <c r="VWI111" s="219"/>
      <c r="VWJ111" s="219"/>
      <c r="VWK111" s="219"/>
      <c r="VWL111" s="219"/>
      <c r="VWM111" s="219"/>
      <c r="VWN111" s="219"/>
      <c r="VWO111" s="219"/>
      <c r="VWP111" s="219"/>
      <c r="VWQ111" s="219"/>
      <c r="VWR111" s="219"/>
      <c r="VWS111" s="219"/>
      <c r="VWT111" s="219"/>
      <c r="VWU111" s="219"/>
      <c r="VWV111" s="219"/>
      <c r="VWW111" s="219"/>
      <c r="VWX111" s="219"/>
      <c r="VWY111" s="219"/>
      <c r="VWZ111" s="219"/>
      <c r="VXA111" s="219"/>
      <c r="VXB111" s="219"/>
      <c r="VXC111" s="219"/>
      <c r="VXD111" s="219"/>
      <c r="VXE111" s="219"/>
      <c r="VXF111" s="219"/>
      <c r="VXG111" s="219"/>
      <c r="VXH111" s="219"/>
      <c r="VXI111" s="219"/>
      <c r="VXJ111" s="219"/>
      <c r="VXK111" s="219"/>
      <c r="VXL111" s="219"/>
      <c r="VXM111" s="219"/>
      <c r="VXN111" s="219"/>
      <c r="VXO111" s="219"/>
      <c r="VXP111" s="219"/>
      <c r="VXQ111" s="219"/>
      <c r="VXR111" s="219"/>
      <c r="VXS111" s="219"/>
      <c r="VXT111" s="219"/>
      <c r="VXU111" s="219"/>
      <c r="VXV111" s="219"/>
      <c r="VXW111" s="219"/>
      <c r="VXX111" s="219"/>
      <c r="VXY111" s="219"/>
      <c r="VXZ111" s="219"/>
      <c r="VYA111" s="219"/>
      <c r="VYB111" s="219"/>
      <c r="VYC111" s="219"/>
      <c r="VYD111" s="219"/>
      <c r="VYE111" s="219"/>
      <c r="VYF111" s="219"/>
      <c r="VYG111" s="219"/>
      <c r="VYH111" s="219"/>
      <c r="VYI111" s="219"/>
      <c r="VYJ111" s="219"/>
      <c r="VYK111" s="219"/>
      <c r="VYL111" s="219"/>
      <c r="VYM111" s="219"/>
      <c r="VYN111" s="219"/>
      <c r="VYO111" s="219"/>
      <c r="VYP111" s="219"/>
      <c r="VYQ111" s="219"/>
      <c r="VYR111" s="219"/>
      <c r="VYS111" s="219"/>
      <c r="VYT111" s="219"/>
      <c r="VYU111" s="219"/>
      <c r="VYV111" s="219"/>
      <c r="VYW111" s="219"/>
      <c r="VYX111" s="219"/>
      <c r="VYY111" s="219"/>
      <c r="VYZ111" s="219"/>
      <c r="VZA111" s="219"/>
      <c r="VZB111" s="219"/>
      <c r="VZC111" s="219"/>
      <c r="VZD111" s="219"/>
      <c r="VZE111" s="219"/>
      <c r="VZF111" s="219"/>
      <c r="VZG111" s="219"/>
      <c r="VZH111" s="219"/>
      <c r="VZI111" s="219"/>
      <c r="VZJ111" s="219"/>
      <c r="VZK111" s="219"/>
      <c r="VZL111" s="219"/>
      <c r="VZM111" s="219"/>
      <c r="VZN111" s="219"/>
      <c r="VZO111" s="219"/>
      <c r="VZP111" s="219"/>
      <c r="VZQ111" s="219"/>
      <c r="VZR111" s="219"/>
      <c r="VZS111" s="219"/>
      <c r="VZT111" s="219"/>
      <c r="VZU111" s="219"/>
      <c r="VZV111" s="219"/>
      <c r="VZW111" s="219"/>
      <c r="VZX111" s="219"/>
      <c r="VZY111" s="219"/>
      <c r="VZZ111" s="219"/>
      <c r="WAA111" s="219"/>
      <c r="WAB111" s="219"/>
      <c r="WAC111" s="219"/>
      <c r="WAD111" s="219"/>
      <c r="WAE111" s="219"/>
      <c r="WAF111" s="219"/>
      <c r="WAG111" s="219"/>
      <c r="WAH111" s="219"/>
      <c r="WAI111" s="219"/>
      <c r="WAJ111" s="219"/>
      <c r="WAK111" s="219"/>
      <c r="WAL111" s="219"/>
      <c r="WAM111" s="219"/>
      <c r="WAN111" s="219"/>
      <c r="WAO111" s="219"/>
      <c r="WAP111" s="219"/>
      <c r="WAQ111" s="219"/>
      <c r="WAR111" s="219"/>
      <c r="WAS111" s="219"/>
      <c r="WAT111" s="219"/>
      <c r="WAU111" s="219"/>
      <c r="WAV111" s="219"/>
      <c r="WAW111" s="219"/>
      <c r="WAX111" s="219"/>
      <c r="WAY111" s="219"/>
      <c r="WAZ111" s="219"/>
      <c r="WBA111" s="219"/>
      <c r="WBB111" s="219"/>
      <c r="WBC111" s="219"/>
      <c r="WBD111" s="219"/>
      <c r="WBE111" s="219"/>
      <c r="WBF111" s="219"/>
      <c r="WBG111" s="219"/>
      <c r="WBH111" s="219"/>
      <c r="WBI111" s="219"/>
      <c r="WBJ111" s="219"/>
      <c r="WBK111" s="219"/>
      <c r="WBL111" s="219"/>
      <c r="WBM111" s="219"/>
      <c r="WBN111" s="219"/>
      <c r="WBO111" s="219"/>
      <c r="WBP111" s="219"/>
      <c r="WBQ111" s="219"/>
      <c r="WBR111" s="219"/>
      <c r="WBS111" s="219"/>
      <c r="WBT111" s="219"/>
      <c r="WBU111" s="219"/>
      <c r="WBV111" s="219"/>
      <c r="WBW111" s="219"/>
      <c r="WBX111" s="219"/>
      <c r="WBY111" s="219"/>
      <c r="WBZ111" s="219"/>
      <c r="WCA111" s="219"/>
      <c r="WCB111" s="219"/>
      <c r="WCC111" s="219"/>
      <c r="WCD111" s="219"/>
      <c r="WCE111" s="219"/>
      <c r="WCF111" s="219"/>
      <c r="WCG111" s="219"/>
      <c r="WCH111" s="219"/>
      <c r="WCI111" s="219"/>
      <c r="WCJ111" s="219"/>
      <c r="WCK111" s="219"/>
      <c r="WCL111" s="219"/>
      <c r="WCM111" s="219"/>
      <c r="WCN111" s="219"/>
      <c r="WCO111" s="219"/>
      <c r="WCP111" s="219"/>
      <c r="WCQ111" s="219"/>
      <c r="WCR111" s="219"/>
      <c r="WCS111" s="219"/>
      <c r="WCT111" s="219"/>
      <c r="WCU111" s="219"/>
      <c r="WCV111" s="219"/>
      <c r="WCW111" s="219"/>
      <c r="WCX111" s="219"/>
      <c r="WCY111" s="219"/>
      <c r="WCZ111" s="219"/>
      <c r="WDA111" s="219"/>
      <c r="WDB111" s="219"/>
      <c r="WDC111" s="219"/>
      <c r="WDD111" s="219"/>
      <c r="WDE111" s="219"/>
      <c r="WDF111" s="219"/>
      <c r="WDG111" s="219"/>
      <c r="WDH111" s="219"/>
      <c r="WDI111" s="219"/>
      <c r="WDJ111" s="219"/>
      <c r="WDK111" s="219"/>
      <c r="WDL111" s="219"/>
      <c r="WDM111" s="219"/>
      <c r="WDN111" s="219"/>
      <c r="WDO111" s="219"/>
      <c r="WDP111" s="219"/>
      <c r="WDQ111" s="219"/>
      <c r="WDR111" s="219"/>
      <c r="WDS111" s="219"/>
      <c r="WDT111" s="219"/>
      <c r="WDU111" s="219"/>
      <c r="WDV111" s="219"/>
      <c r="WDW111" s="219"/>
      <c r="WDX111" s="219"/>
      <c r="WDY111" s="219"/>
      <c r="WDZ111" s="219"/>
      <c r="WEA111" s="219"/>
      <c r="WEB111" s="219"/>
      <c r="WEC111" s="219"/>
      <c r="WED111" s="219"/>
      <c r="WEE111" s="219"/>
      <c r="WEF111" s="219"/>
      <c r="WEG111" s="219"/>
      <c r="WEH111" s="219"/>
      <c r="WEI111" s="219"/>
      <c r="WEJ111" s="219"/>
      <c r="WEK111" s="219"/>
      <c r="WEL111" s="219"/>
      <c r="WEM111" s="219"/>
      <c r="WEN111" s="219"/>
      <c r="WEO111" s="219"/>
      <c r="WEP111" s="219"/>
      <c r="WEQ111" s="219"/>
      <c r="WER111" s="219"/>
      <c r="WES111" s="219"/>
      <c r="WET111" s="219"/>
      <c r="WEU111" s="219"/>
      <c r="WEV111" s="219"/>
      <c r="WEW111" s="219"/>
      <c r="WEX111" s="219"/>
      <c r="WEY111" s="219"/>
      <c r="WEZ111" s="219"/>
      <c r="WFA111" s="219"/>
      <c r="WFB111" s="219"/>
      <c r="WFC111" s="219"/>
      <c r="WFD111" s="219"/>
      <c r="WFE111" s="219"/>
      <c r="WFF111" s="219"/>
      <c r="WFG111" s="219"/>
      <c r="WFH111" s="219"/>
      <c r="WFI111" s="219"/>
      <c r="WFJ111" s="219"/>
      <c r="WFK111" s="219"/>
      <c r="WFL111" s="219"/>
      <c r="WFM111" s="219"/>
      <c r="WFN111" s="219"/>
      <c r="WFO111" s="219"/>
      <c r="WFP111" s="219"/>
      <c r="WFQ111" s="219"/>
      <c r="WFR111" s="219"/>
      <c r="WFS111" s="219"/>
      <c r="WFT111" s="219"/>
      <c r="WFU111" s="219"/>
      <c r="WFV111" s="219"/>
      <c r="WFW111" s="219"/>
      <c r="WFX111" s="219"/>
      <c r="WFY111" s="219"/>
      <c r="WFZ111" s="219"/>
      <c r="WGA111" s="219"/>
      <c r="WGB111" s="219"/>
      <c r="WGC111" s="219"/>
      <c r="WGD111" s="219"/>
      <c r="WGE111" s="219"/>
      <c r="WGF111" s="219"/>
      <c r="WGG111" s="219"/>
      <c r="WGH111" s="219"/>
      <c r="WGI111" s="219"/>
      <c r="WGJ111" s="219"/>
      <c r="WGK111" s="219"/>
      <c r="WGL111" s="219"/>
      <c r="WGM111" s="219"/>
      <c r="WGN111" s="219"/>
      <c r="WGO111" s="219"/>
      <c r="WGP111" s="219"/>
      <c r="WGQ111" s="219"/>
      <c r="WGR111" s="219"/>
      <c r="WGS111" s="219"/>
      <c r="WGT111" s="219"/>
      <c r="WGU111" s="219"/>
      <c r="WGV111" s="219"/>
      <c r="WGW111" s="219"/>
      <c r="WGX111" s="219"/>
      <c r="WGY111" s="219"/>
      <c r="WGZ111" s="219"/>
      <c r="WHA111" s="219"/>
      <c r="WHB111" s="219"/>
      <c r="WHC111" s="219"/>
      <c r="WHD111" s="219"/>
      <c r="WHE111" s="219"/>
      <c r="WHF111" s="219"/>
      <c r="WHG111" s="219"/>
      <c r="WHH111" s="219"/>
      <c r="WHI111" s="219"/>
      <c r="WHJ111" s="219"/>
      <c r="WHK111" s="219"/>
      <c r="WHL111" s="219"/>
      <c r="WHM111" s="219"/>
      <c r="WHN111" s="219"/>
      <c r="WHO111" s="219"/>
      <c r="WHP111" s="219"/>
      <c r="WHQ111" s="219"/>
      <c r="WHR111" s="219"/>
      <c r="WHS111" s="219"/>
      <c r="WHT111" s="219"/>
      <c r="WHU111" s="219"/>
      <c r="WHV111" s="219"/>
      <c r="WHW111" s="219"/>
      <c r="WHX111" s="219"/>
      <c r="WHY111" s="219"/>
      <c r="WHZ111" s="219"/>
      <c r="WIA111" s="219"/>
      <c r="WIB111" s="219"/>
      <c r="WIC111" s="219"/>
      <c r="WID111" s="219"/>
      <c r="WIE111" s="219"/>
      <c r="WIF111" s="219"/>
      <c r="WIG111" s="219"/>
      <c r="WIH111" s="219"/>
      <c r="WII111" s="219"/>
      <c r="WIJ111" s="219"/>
      <c r="WIK111" s="219"/>
      <c r="WIL111" s="219"/>
      <c r="WIM111" s="219"/>
      <c r="WIN111" s="219"/>
      <c r="WIO111" s="219"/>
      <c r="WIP111" s="219"/>
      <c r="WIQ111" s="219"/>
      <c r="WIR111" s="219"/>
      <c r="WIS111" s="219"/>
      <c r="WIT111" s="219"/>
      <c r="WIU111" s="219"/>
      <c r="WIV111" s="219"/>
      <c r="WIW111" s="219"/>
      <c r="WIX111" s="219"/>
      <c r="WIY111" s="219"/>
      <c r="WIZ111" s="219"/>
      <c r="WJA111" s="219"/>
      <c r="WJB111" s="219"/>
      <c r="WJC111" s="219"/>
      <c r="WJD111" s="219"/>
      <c r="WJE111" s="219"/>
      <c r="WJF111" s="219"/>
      <c r="WJG111" s="219"/>
      <c r="WJH111" s="219"/>
      <c r="WJI111" s="219"/>
      <c r="WJJ111" s="219"/>
      <c r="WJK111" s="219"/>
      <c r="WJL111" s="219"/>
      <c r="WJM111" s="219"/>
      <c r="WJN111" s="219"/>
      <c r="WJO111" s="219"/>
      <c r="WJP111" s="219"/>
      <c r="WJQ111" s="219"/>
      <c r="WJR111" s="219"/>
      <c r="WJS111" s="219"/>
      <c r="WJT111" s="219"/>
      <c r="WJU111" s="219"/>
      <c r="WJV111" s="219"/>
      <c r="WJW111" s="219"/>
      <c r="WJX111" s="219"/>
      <c r="WJY111" s="219"/>
      <c r="WJZ111" s="219"/>
      <c r="WKA111" s="219"/>
      <c r="WKB111" s="219"/>
      <c r="WKC111" s="219"/>
      <c r="WKD111" s="219"/>
      <c r="WKE111" s="219"/>
      <c r="WKF111" s="219"/>
      <c r="WKG111" s="219"/>
      <c r="WKH111" s="219"/>
      <c r="WKI111" s="219"/>
      <c r="WKJ111" s="219"/>
      <c r="WKK111" s="219"/>
      <c r="WKL111" s="219"/>
      <c r="WKM111" s="219"/>
      <c r="WKN111" s="219"/>
      <c r="WKO111" s="219"/>
      <c r="WKP111" s="219"/>
      <c r="WKQ111" s="219"/>
      <c r="WKR111" s="219"/>
      <c r="WKS111" s="219"/>
      <c r="WKT111" s="219"/>
      <c r="WKU111" s="219"/>
      <c r="WKV111" s="219"/>
      <c r="WKW111" s="219"/>
      <c r="WKX111" s="219"/>
      <c r="WKY111" s="219"/>
      <c r="WKZ111" s="219"/>
      <c r="WLA111" s="219"/>
      <c r="WLB111" s="219"/>
      <c r="WLC111" s="219"/>
      <c r="WLD111" s="219"/>
      <c r="WLE111" s="219"/>
      <c r="WLF111" s="219"/>
      <c r="WLG111" s="219"/>
      <c r="WLH111" s="219"/>
      <c r="WLI111" s="219"/>
      <c r="WLJ111" s="219"/>
      <c r="WLK111" s="219"/>
      <c r="WLL111" s="219"/>
      <c r="WLM111" s="219"/>
      <c r="WLN111" s="219"/>
      <c r="WLO111" s="219"/>
      <c r="WLP111" s="219"/>
      <c r="WLQ111" s="219"/>
      <c r="WLR111" s="219"/>
      <c r="WLS111" s="219"/>
      <c r="WLT111" s="219"/>
      <c r="WLU111" s="219"/>
      <c r="WLV111" s="219"/>
      <c r="WLW111" s="219"/>
      <c r="WLX111" s="219"/>
      <c r="WLY111" s="219"/>
      <c r="WLZ111" s="219"/>
      <c r="WMA111" s="219"/>
      <c r="WMB111" s="219"/>
      <c r="WMC111" s="219"/>
      <c r="WMD111" s="219"/>
      <c r="WME111" s="219"/>
      <c r="WMF111" s="219"/>
      <c r="WMG111" s="219"/>
      <c r="WMH111" s="219"/>
      <c r="WMI111" s="219"/>
      <c r="WMJ111" s="219"/>
      <c r="WMK111" s="219"/>
      <c r="WML111" s="219"/>
      <c r="WMM111" s="219"/>
      <c r="WMN111" s="219"/>
      <c r="WMO111" s="219"/>
      <c r="WMP111" s="219"/>
      <c r="WMQ111" s="219"/>
      <c r="WMR111" s="219"/>
      <c r="WMS111" s="219"/>
      <c r="WMT111" s="219"/>
      <c r="WMU111" s="219"/>
      <c r="WMV111" s="219"/>
      <c r="WMW111" s="219"/>
      <c r="WMX111" s="219"/>
      <c r="WMY111" s="219"/>
      <c r="WMZ111" s="219"/>
      <c r="WNA111" s="219"/>
      <c r="WNB111" s="219"/>
      <c r="WNC111" s="219"/>
      <c r="WND111" s="219"/>
      <c r="WNE111" s="219"/>
      <c r="WNF111" s="219"/>
      <c r="WNG111" s="219"/>
      <c r="WNH111" s="219"/>
      <c r="WNI111" s="219"/>
      <c r="WNJ111" s="219"/>
      <c r="WNK111" s="219"/>
      <c r="WNL111" s="219"/>
      <c r="WNM111" s="219"/>
      <c r="WNN111" s="219"/>
      <c r="WNO111" s="219"/>
      <c r="WNP111" s="219"/>
      <c r="WNQ111" s="219"/>
      <c r="WNR111" s="219"/>
      <c r="WNS111" s="219"/>
      <c r="WNT111" s="219"/>
      <c r="WNU111" s="219"/>
      <c r="WNV111" s="219"/>
      <c r="WNW111" s="219"/>
      <c r="WNX111" s="219"/>
      <c r="WNY111" s="219"/>
      <c r="WNZ111" s="219"/>
      <c r="WOA111" s="219"/>
      <c r="WOB111" s="219"/>
      <c r="WOC111" s="219"/>
      <c r="WOD111" s="219"/>
      <c r="WOE111" s="219"/>
      <c r="WOF111" s="219"/>
      <c r="WOG111" s="219"/>
      <c r="WOH111" s="219"/>
      <c r="WOI111" s="219"/>
      <c r="WOJ111" s="219"/>
      <c r="WOK111" s="219"/>
      <c r="WOL111" s="219"/>
      <c r="WOM111" s="219"/>
      <c r="WON111" s="219"/>
      <c r="WOO111" s="219"/>
      <c r="WOP111" s="219"/>
      <c r="WOQ111" s="219"/>
      <c r="WOR111" s="219"/>
      <c r="WOS111" s="219"/>
      <c r="WOT111" s="219"/>
      <c r="WOU111" s="219"/>
      <c r="WOV111" s="219"/>
      <c r="WOW111" s="219"/>
      <c r="WOX111" s="219"/>
      <c r="WOY111" s="219"/>
      <c r="WOZ111" s="219"/>
      <c r="WPA111" s="219"/>
      <c r="WPB111" s="219"/>
      <c r="WPC111" s="219"/>
      <c r="WPD111" s="219"/>
      <c r="WPE111" s="219"/>
      <c r="WPF111" s="219"/>
      <c r="WPG111" s="219"/>
      <c r="WPH111" s="219"/>
      <c r="WPI111" s="219"/>
      <c r="WPJ111" s="219"/>
      <c r="WPK111" s="219"/>
      <c r="WPL111" s="219"/>
      <c r="WPM111" s="219"/>
      <c r="WPN111" s="219"/>
      <c r="WPO111" s="219"/>
      <c r="WPP111" s="219"/>
      <c r="WPQ111" s="219"/>
      <c r="WPR111" s="219"/>
      <c r="WPS111" s="219"/>
      <c r="WPT111" s="219"/>
      <c r="WPU111" s="219"/>
      <c r="WPV111" s="219"/>
      <c r="WPW111" s="219"/>
      <c r="WPX111" s="219"/>
      <c r="WPY111" s="219"/>
      <c r="WPZ111" s="219"/>
      <c r="WQA111" s="219"/>
      <c r="WQB111" s="219"/>
      <c r="WQC111" s="219"/>
      <c r="WQD111" s="219"/>
      <c r="WQE111" s="219"/>
      <c r="WQF111" s="219"/>
      <c r="WQG111" s="219"/>
      <c r="WQH111" s="219"/>
      <c r="WQI111" s="219"/>
      <c r="WQJ111" s="219"/>
      <c r="WQK111" s="219"/>
      <c r="WQL111" s="219"/>
      <c r="WQM111" s="219"/>
      <c r="WQN111" s="219"/>
      <c r="WQO111" s="219"/>
      <c r="WQP111" s="219"/>
      <c r="WQQ111" s="219"/>
      <c r="WQR111" s="219"/>
      <c r="WQS111" s="219"/>
      <c r="WQT111" s="219"/>
      <c r="WQU111" s="219"/>
      <c r="WQV111" s="219"/>
      <c r="WQW111" s="219"/>
      <c r="WQX111" s="219"/>
      <c r="WQY111" s="219"/>
      <c r="WQZ111" s="219"/>
      <c r="WRA111" s="219"/>
      <c r="WRB111" s="219"/>
      <c r="WRC111" s="219"/>
      <c r="WRD111" s="219"/>
      <c r="WRE111" s="219"/>
      <c r="WRF111" s="219"/>
      <c r="WRG111" s="219"/>
      <c r="WRH111" s="219"/>
      <c r="WRI111" s="219"/>
      <c r="WRJ111" s="219"/>
      <c r="WRK111" s="219"/>
      <c r="WRL111" s="219"/>
      <c r="WRM111" s="219"/>
      <c r="WRN111" s="219"/>
      <c r="WRO111" s="219"/>
      <c r="WRP111" s="219"/>
      <c r="WRQ111" s="219"/>
      <c r="WRR111" s="219"/>
      <c r="WRS111" s="219"/>
      <c r="WRT111" s="219"/>
      <c r="WRU111" s="219"/>
      <c r="WRV111" s="219"/>
      <c r="WRW111" s="219"/>
      <c r="WRX111" s="219"/>
      <c r="WRY111" s="219"/>
      <c r="WRZ111" s="219"/>
      <c r="WSA111" s="219"/>
      <c r="WSB111" s="219"/>
      <c r="WSC111" s="219"/>
      <c r="WSD111" s="219"/>
      <c r="WSE111" s="219"/>
      <c r="WSF111" s="219"/>
      <c r="WSG111" s="219"/>
      <c r="WSH111" s="219"/>
      <c r="WSI111" s="219"/>
      <c r="WSJ111" s="219"/>
      <c r="WSK111" s="219"/>
      <c r="WSL111" s="219"/>
      <c r="WSM111" s="219"/>
      <c r="WSN111" s="219"/>
      <c r="WSO111" s="219"/>
      <c r="WSP111" s="219"/>
      <c r="WSQ111" s="219"/>
      <c r="WSR111" s="219"/>
      <c r="WSS111" s="219"/>
      <c r="WST111" s="219"/>
      <c r="WSU111" s="219"/>
      <c r="WSV111" s="219"/>
      <c r="WSW111" s="219"/>
      <c r="WSX111" s="219"/>
      <c r="WSY111" s="219"/>
      <c r="WSZ111" s="219"/>
      <c r="WTA111" s="219"/>
      <c r="WTB111" s="219"/>
      <c r="WTC111" s="219"/>
      <c r="WTD111" s="219"/>
      <c r="WTE111" s="219"/>
      <c r="WTF111" s="219"/>
      <c r="WTG111" s="219"/>
      <c r="WTH111" s="219"/>
      <c r="WTI111" s="219"/>
      <c r="WTJ111" s="219"/>
      <c r="WTK111" s="219"/>
      <c r="WTL111" s="219"/>
      <c r="WTM111" s="219"/>
      <c r="WTN111" s="219"/>
      <c r="WTO111" s="219"/>
      <c r="WTP111" s="219"/>
      <c r="WTQ111" s="219"/>
      <c r="WTR111" s="219"/>
      <c r="WTS111" s="219"/>
      <c r="WTT111" s="219"/>
      <c r="WTU111" s="219"/>
      <c r="WTV111" s="219"/>
      <c r="WTW111" s="219"/>
      <c r="WTX111" s="219"/>
      <c r="WTY111" s="219"/>
      <c r="WTZ111" s="219"/>
      <c r="WUA111" s="219"/>
      <c r="WUB111" s="219"/>
      <c r="WUC111" s="219"/>
      <c r="WUD111" s="219"/>
      <c r="WUE111" s="219"/>
      <c r="WUF111" s="219"/>
      <c r="WUG111" s="219"/>
      <c r="WUH111" s="219"/>
      <c r="WUI111" s="219"/>
      <c r="WUJ111" s="219"/>
      <c r="WUK111" s="219"/>
      <c r="WUL111" s="219"/>
      <c r="WUM111" s="219"/>
      <c r="WUN111" s="219"/>
      <c r="WUO111" s="219"/>
      <c r="WUP111" s="219"/>
      <c r="WUQ111" s="219"/>
      <c r="WUR111" s="219"/>
      <c r="WUS111" s="219"/>
      <c r="WUT111" s="219"/>
      <c r="WUU111" s="219"/>
      <c r="WUV111" s="219"/>
      <c r="WUW111" s="219"/>
      <c r="WUX111" s="219"/>
      <c r="WUY111" s="219"/>
      <c r="WUZ111" s="219"/>
      <c r="WVA111" s="219"/>
      <c r="WVB111" s="219"/>
      <c r="WVC111" s="219"/>
      <c r="WVD111" s="219"/>
      <c r="WVE111" s="219"/>
      <c r="WVF111" s="219"/>
      <c r="WVG111" s="219"/>
      <c r="WVH111" s="219"/>
      <c r="WVI111" s="219"/>
      <c r="WVJ111" s="219"/>
      <c r="WVK111" s="219"/>
      <c r="WVL111" s="219"/>
      <c r="WVM111" s="219"/>
      <c r="WVN111" s="219"/>
      <c r="WVO111" s="219"/>
      <c r="WVP111" s="219"/>
      <c r="WVQ111" s="219"/>
      <c r="WVR111" s="219"/>
      <c r="WVS111" s="219"/>
      <c r="WVT111" s="219"/>
      <c r="WVU111" s="219"/>
      <c r="WVV111" s="219"/>
      <c r="WVW111" s="219"/>
      <c r="WVX111" s="219"/>
      <c r="WVY111" s="219"/>
      <c r="WVZ111" s="219"/>
      <c r="WWA111" s="219"/>
      <c r="WWB111" s="219"/>
      <c r="WWC111" s="219"/>
      <c r="WWD111" s="219"/>
      <c r="WWE111" s="219"/>
      <c r="WWF111" s="219"/>
      <c r="WWG111" s="219"/>
      <c r="WWH111" s="219"/>
      <c r="WWI111" s="219"/>
      <c r="WWJ111" s="219"/>
      <c r="WWK111" s="219"/>
      <c r="WWL111" s="219"/>
      <c r="WWM111" s="219"/>
      <c r="WWN111" s="219"/>
      <c r="WWO111" s="219"/>
      <c r="WWP111" s="219"/>
      <c r="WWQ111" s="219"/>
      <c r="WWR111" s="219"/>
      <c r="WWS111" s="219"/>
      <c r="WWT111" s="219"/>
      <c r="WWU111" s="219"/>
      <c r="WWV111" s="219"/>
      <c r="WWW111" s="219"/>
      <c r="WWX111" s="219"/>
      <c r="WWY111" s="219"/>
      <c r="WWZ111" s="219"/>
      <c r="WXA111" s="219"/>
      <c r="WXB111" s="219"/>
      <c r="WXC111" s="219"/>
      <c r="WXD111" s="219"/>
      <c r="WXE111" s="219"/>
      <c r="WXF111" s="219"/>
      <c r="WXG111" s="219"/>
      <c r="WXH111" s="219"/>
      <c r="WXI111" s="219"/>
      <c r="WXJ111" s="219"/>
      <c r="WXK111" s="219"/>
      <c r="WXL111" s="219"/>
      <c r="WXM111" s="219"/>
      <c r="WXN111" s="219"/>
      <c r="WXO111" s="219"/>
      <c r="WXP111" s="219"/>
      <c r="WXQ111" s="219"/>
      <c r="WXR111" s="219"/>
      <c r="WXS111" s="219"/>
      <c r="WXT111" s="219"/>
      <c r="WXU111" s="219"/>
      <c r="WXV111" s="219"/>
      <c r="WXW111" s="219"/>
      <c r="WXX111" s="219"/>
      <c r="WXY111" s="219"/>
      <c r="WXZ111" s="219"/>
      <c r="WYA111" s="219"/>
      <c r="WYB111" s="219"/>
      <c r="WYC111" s="219"/>
      <c r="WYD111" s="219"/>
      <c r="WYE111" s="219"/>
      <c r="WYF111" s="219"/>
      <c r="WYG111" s="219"/>
      <c r="WYH111" s="219"/>
      <c r="WYI111" s="219"/>
      <c r="WYJ111" s="219"/>
      <c r="WYK111" s="219"/>
      <c r="WYL111" s="219"/>
      <c r="WYM111" s="219"/>
      <c r="WYN111" s="219"/>
      <c r="WYO111" s="219"/>
      <c r="WYP111" s="219"/>
      <c r="WYQ111" s="219"/>
      <c r="WYR111" s="219"/>
      <c r="WYS111" s="219"/>
      <c r="WYT111" s="219"/>
      <c r="WYU111" s="219"/>
      <c r="WYV111" s="219"/>
      <c r="WYW111" s="219"/>
      <c r="WYX111" s="219"/>
      <c r="WYY111" s="219"/>
      <c r="WYZ111" s="219"/>
      <c r="WZA111" s="219"/>
      <c r="WZB111" s="219"/>
      <c r="WZC111" s="219"/>
      <c r="WZD111" s="219"/>
      <c r="WZE111" s="219"/>
      <c r="WZF111" s="219"/>
      <c r="WZG111" s="219"/>
      <c r="WZH111" s="219"/>
      <c r="WZI111" s="219"/>
      <c r="WZJ111" s="219"/>
      <c r="WZK111" s="219"/>
      <c r="WZL111" s="219"/>
      <c r="WZM111" s="219"/>
      <c r="WZN111" s="219"/>
      <c r="WZO111" s="219"/>
      <c r="WZP111" s="219"/>
      <c r="WZQ111" s="219"/>
      <c r="WZR111" s="219"/>
      <c r="WZS111" s="219"/>
      <c r="WZT111" s="219"/>
      <c r="WZU111" s="219"/>
      <c r="WZV111" s="219"/>
      <c r="WZW111" s="219"/>
      <c r="WZX111" s="219"/>
      <c r="WZY111" s="219"/>
      <c r="WZZ111" s="219"/>
      <c r="XAA111" s="219"/>
      <c r="XAB111" s="219"/>
      <c r="XAC111" s="219"/>
      <c r="XAD111" s="219"/>
      <c r="XAE111" s="219"/>
      <c r="XAF111" s="219"/>
      <c r="XAG111" s="219"/>
      <c r="XAH111" s="219"/>
      <c r="XAI111" s="219"/>
      <c r="XAJ111" s="219"/>
      <c r="XAK111" s="219"/>
      <c r="XAL111" s="219"/>
      <c r="XAM111" s="219"/>
      <c r="XAN111" s="219"/>
      <c r="XAO111" s="219"/>
      <c r="XAP111" s="219"/>
      <c r="XAQ111" s="219"/>
      <c r="XAR111" s="219"/>
      <c r="XAS111" s="219"/>
      <c r="XAT111" s="219"/>
      <c r="XAU111" s="219"/>
      <c r="XAV111" s="219"/>
      <c r="XAW111" s="219"/>
      <c r="XAX111" s="219"/>
      <c r="XAY111" s="219"/>
      <c r="XAZ111" s="219"/>
      <c r="XBA111" s="219"/>
      <c r="XBB111" s="219"/>
      <c r="XBC111" s="219"/>
      <c r="XBD111" s="219"/>
      <c r="XBE111" s="219"/>
      <c r="XBF111" s="219"/>
      <c r="XBG111" s="219"/>
      <c r="XBH111" s="219"/>
      <c r="XBI111" s="219"/>
      <c r="XBJ111" s="219"/>
      <c r="XBK111" s="219"/>
      <c r="XBL111" s="219"/>
      <c r="XBM111" s="219"/>
      <c r="XBN111" s="219"/>
      <c r="XBO111" s="219"/>
      <c r="XBP111" s="219"/>
      <c r="XBQ111" s="219"/>
      <c r="XBR111" s="219"/>
      <c r="XBS111" s="219"/>
      <c r="XBT111" s="219"/>
      <c r="XBU111" s="219"/>
      <c r="XBV111" s="219"/>
      <c r="XBW111" s="219"/>
      <c r="XBX111" s="219"/>
      <c r="XBY111" s="219"/>
      <c r="XBZ111" s="219"/>
      <c r="XCA111" s="219"/>
      <c r="XCB111" s="219"/>
      <c r="XCC111" s="219"/>
      <c r="XCD111" s="219"/>
      <c r="XCE111" s="219"/>
      <c r="XCF111" s="219"/>
      <c r="XCG111" s="219"/>
      <c r="XCH111" s="219"/>
      <c r="XCI111" s="219"/>
      <c r="XCJ111" s="219"/>
      <c r="XCK111" s="219"/>
      <c r="XCL111" s="219"/>
      <c r="XCM111" s="219"/>
      <c r="XCN111" s="219"/>
      <c r="XCO111" s="219"/>
      <c r="XCP111" s="219"/>
      <c r="XCQ111" s="219"/>
      <c r="XCR111" s="219"/>
      <c r="XCS111" s="219"/>
      <c r="XCT111" s="219"/>
      <c r="XCU111" s="219"/>
      <c r="XCV111" s="219"/>
      <c r="XCW111" s="219"/>
      <c r="XCX111" s="219"/>
      <c r="XCY111" s="219"/>
      <c r="XCZ111" s="219"/>
      <c r="XDA111" s="219"/>
      <c r="XDB111" s="219"/>
      <c r="XDC111" s="219"/>
      <c r="XDD111" s="219"/>
      <c r="XDE111" s="219"/>
      <c r="XDF111" s="219"/>
      <c r="XDG111" s="219"/>
      <c r="XDH111" s="219"/>
      <c r="XDI111" s="219"/>
      <c r="XDJ111" s="219"/>
      <c r="XDK111" s="219"/>
      <c r="XDL111" s="219"/>
      <c r="XDM111" s="219"/>
      <c r="XDN111" s="219"/>
      <c r="XDO111" s="219"/>
      <c r="XDP111" s="219"/>
      <c r="XDQ111" s="219"/>
      <c r="XDR111" s="219"/>
      <c r="XDS111" s="219"/>
      <c r="XDT111" s="219"/>
      <c r="XDU111" s="219"/>
      <c r="XDV111" s="219"/>
      <c r="XDW111" s="219"/>
      <c r="XDX111" s="219"/>
      <c r="XDY111" s="219"/>
      <c r="XDZ111" s="219"/>
      <c r="XEA111" s="219"/>
      <c r="XEB111" s="219"/>
      <c r="XEC111" s="219"/>
      <c r="XED111" s="219"/>
      <c r="XEE111" s="219"/>
      <c r="XEF111" s="219"/>
      <c r="XEG111" s="219"/>
      <c r="XEH111" s="219"/>
      <c r="XEI111" s="219"/>
      <c r="XEJ111" s="219"/>
      <c r="XEK111" s="219"/>
      <c r="XEL111" s="219"/>
      <c r="XEM111" s="219"/>
      <c r="XEN111" s="219"/>
      <c r="XEO111" s="219"/>
      <c r="XEP111" s="219"/>
      <c r="XEQ111" s="219"/>
      <c r="XER111" s="219"/>
      <c r="XES111" s="219"/>
      <c r="XET111" s="219"/>
      <c r="XEU111" s="219"/>
      <c r="XEV111" s="219"/>
    </row>
    <row r="112" s="302" customFormat="1" ht="18" customHeight="1" spans="1:6">
      <c r="A112" s="85" t="s">
        <v>280</v>
      </c>
      <c r="B112" s="346">
        <f>SUM(B113:B114)</f>
        <v>72527.713594</v>
      </c>
      <c r="C112" s="346">
        <f>SUM(C113:C114)</f>
        <v>78504.84</v>
      </c>
      <c r="D112" s="321">
        <f t="shared" si="4"/>
        <v>5977.126406</v>
      </c>
      <c r="E112" s="322">
        <f t="shared" si="3"/>
        <v>0.0824116204663381</v>
      </c>
      <c r="F112" s="326"/>
    </row>
    <row r="113" s="302" customFormat="1" ht="18" customHeight="1" spans="1:6">
      <c r="A113" s="347" t="s">
        <v>281</v>
      </c>
      <c r="B113" s="346">
        <f>B111-B114</f>
        <v>49655.517594</v>
      </c>
      <c r="C113" s="346">
        <f>C111-C114</f>
        <v>54080.84</v>
      </c>
      <c r="D113" s="321">
        <f t="shared" si="4"/>
        <v>4425.32240599999</v>
      </c>
      <c r="E113" s="322">
        <f t="shared" si="3"/>
        <v>0.0891204567070048</v>
      </c>
      <c r="F113" s="323"/>
    </row>
    <row r="114" s="223" customFormat="1" ht="18" customHeight="1" spans="1:6">
      <c r="A114" s="347" t="s">
        <v>282</v>
      </c>
      <c r="B114" s="346">
        <f>B44+B57+B78+B89+B93+B94+B95+B96-B86-B47-B49-B51-B56</f>
        <v>22872.196</v>
      </c>
      <c r="C114" s="346">
        <f>C44+C57+C78+C89+C93+C94+C95+C96-C86-C47-C49-C51-C56</f>
        <v>24424</v>
      </c>
      <c r="D114" s="321">
        <f t="shared" si="4"/>
        <v>1551.804</v>
      </c>
      <c r="E114" s="322">
        <f t="shared" si="3"/>
        <v>0.0678467428313399</v>
      </c>
      <c r="F114" s="323"/>
    </row>
    <row r="115" s="223" customFormat="1" spans="1:6">
      <c r="A115" s="302"/>
      <c r="B115" s="348"/>
      <c r="C115" s="349"/>
      <c r="D115" s="350"/>
      <c r="E115" s="302"/>
      <c r="F115" s="302"/>
    </row>
    <row r="116" s="223" customFormat="1" ht="12.75" spans="2:4">
      <c r="B116" s="348"/>
      <c r="C116" s="351"/>
      <c r="D116" s="348"/>
    </row>
    <row r="117" s="223" customFormat="1" ht="12.75" spans="2:4">
      <c r="B117" s="348"/>
      <c r="C117" s="351"/>
      <c r="D117" s="348"/>
    </row>
    <row r="118" s="223" customFormat="1" ht="12.75" spans="2:4">
      <c r="B118" s="348"/>
      <c r="C118" s="351"/>
      <c r="D118" s="348"/>
    </row>
    <row r="119" s="223" customFormat="1" ht="12.75" spans="2:4">
      <c r="B119" s="348"/>
      <c r="C119" s="351"/>
      <c r="D119" s="348"/>
    </row>
    <row r="120" s="223" customFormat="1" ht="12.75" spans="2:4">
      <c r="B120" s="348"/>
      <c r="C120" s="351"/>
      <c r="D120" s="348"/>
    </row>
    <row r="121" s="223" customFormat="1" ht="12.75" spans="2:4">
      <c r="B121" s="348"/>
      <c r="C121" s="351"/>
      <c r="D121" s="348"/>
    </row>
    <row r="122" s="223" customFormat="1" ht="12.75" spans="2:4">
      <c r="B122" s="348"/>
      <c r="C122" s="351"/>
      <c r="D122" s="348"/>
    </row>
    <row r="123" s="223" customFormat="1" ht="12.75" spans="2:4">
      <c r="B123" s="348"/>
      <c r="C123" s="351"/>
      <c r="D123" s="348"/>
    </row>
    <row r="124" s="223" customFormat="1" ht="12.75" spans="2:4">
      <c r="B124" s="348"/>
      <c r="C124" s="351"/>
      <c r="D124" s="348"/>
    </row>
    <row r="125" s="223" customFormat="1" ht="12.75" spans="2:4">
      <c r="B125" s="348"/>
      <c r="C125" s="351"/>
      <c r="D125" s="348"/>
    </row>
    <row r="126" s="223" customFormat="1" ht="12.75" spans="2:4">
      <c r="B126" s="348"/>
      <c r="C126" s="351"/>
      <c r="D126" s="348"/>
    </row>
    <row r="127" s="223" customFormat="1" ht="12.75" spans="2:4">
      <c r="B127" s="348"/>
      <c r="C127" s="351"/>
      <c r="D127" s="348"/>
    </row>
    <row r="128" s="223" customFormat="1" ht="12.75" spans="2:4">
      <c r="B128" s="348"/>
      <c r="C128" s="351"/>
      <c r="D128" s="348"/>
    </row>
    <row r="129" s="223" customFormat="1" ht="12.75" spans="2:4">
      <c r="B129" s="348"/>
      <c r="C129" s="352"/>
      <c r="D129" s="348"/>
    </row>
    <row r="130" s="223" customFormat="1" ht="12.75" spans="2:4">
      <c r="B130" s="348"/>
      <c r="C130" s="352"/>
      <c r="D130" s="348"/>
    </row>
    <row r="131" s="223" customFormat="1" ht="12.75" spans="2:4">
      <c r="B131" s="348"/>
      <c r="C131" s="352"/>
      <c r="D131" s="348"/>
    </row>
    <row r="132" s="223" customFormat="1" ht="12.75" spans="2:4">
      <c r="B132" s="348"/>
      <c r="C132" s="352"/>
      <c r="D132" s="348"/>
    </row>
    <row r="133" s="223" customFormat="1" ht="12.75" spans="2:4">
      <c r="B133" s="348"/>
      <c r="C133" s="352"/>
      <c r="D133" s="348"/>
    </row>
    <row r="134" s="223" customFormat="1" ht="12.75" spans="2:4">
      <c r="B134" s="348"/>
      <c r="C134" s="352"/>
      <c r="D134" s="348"/>
    </row>
    <row r="135" s="223" customFormat="1" ht="12.75" spans="2:4">
      <c r="B135" s="348"/>
      <c r="C135" s="352"/>
      <c r="D135" s="348"/>
    </row>
    <row r="136" s="223" customFormat="1" ht="12.75" spans="2:4">
      <c r="B136" s="348"/>
      <c r="C136" s="352"/>
      <c r="D136" s="348"/>
    </row>
    <row r="137" s="223" customFormat="1" ht="12.75" spans="2:4">
      <c r="B137" s="348"/>
      <c r="C137" s="352"/>
      <c r="D137" s="348"/>
    </row>
    <row r="138" s="223" customFormat="1" ht="12.75" spans="2:4">
      <c r="B138" s="348"/>
      <c r="C138" s="352"/>
      <c r="D138" s="348"/>
    </row>
    <row r="139" s="223" customFormat="1" ht="12.75" spans="2:4">
      <c r="B139" s="348"/>
      <c r="C139" s="352"/>
      <c r="D139" s="348"/>
    </row>
    <row r="140" s="223" customFormat="1" ht="12.75" spans="2:4">
      <c r="B140" s="348"/>
      <c r="C140" s="352"/>
      <c r="D140" s="348"/>
    </row>
    <row r="141" s="223" customFormat="1" ht="12.75" spans="2:4">
      <c r="B141" s="348"/>
      <c r="C141" s="352"/>
      <c r="D141" s="348"/>
    </row>
    <row r="142" s="223" customFormat="1" ht="12.75" spans="2:4">
      <c r="B142" s="348"/>
      <c r="C142" s="352"/>
      <c r="D142" s="348"/>
    </row>
    <row r="143" s="223" customFormat="1" ht="12.75" spans="2:4">
      <c r="B143" s="348"/>
      <c r="C143" s="352"/>
      <c r="D143" s="348"/>
    </row>
    <row r="144" s="223" customFormat="1" ht="12.75" spans="2:4">
      <c r="B144" s="348"/>
      <c r="C144" s="352"/>
      <c r="D144" s="348"/>
    </row>
    <row r="145" s="223" customFormat="1" ht="12.75" spans="2:4">
      <c r="B145" s="348"/>
      <c r="C145" s="352"/>
      <c r="D145" s="348"/>
    </row>
    <row r="146" s="223" customFormat="1" ht="12.75" spans="2:4">
      <c r="B146" s="348"/>
      <c r="C146" s="352"/>
      <c r="D146" s="348"/>
    </row>
    <row r="147" s="223" customFormat="1" ht="12.75" spans="2:4">
      <c r="B147" s="348"/>
      <c r="C147" s="352"/>
      <c r="D147" s="348"/>
    </row>
    <row r="148" s="223" customFormat="1" ht="12.75" spans="2:4">
      <c r="B148" s="348"/>
      <c r="C148" s="352"/>
      <c r="D148" s="348"/>
    </row>
    <row r="149" s="223" customFormat="1" ht="12.75" spans="2:4">
      <c r="B149" s="348"/>
      <c r="C149" s="352"/>
      <c r="D149" s="348"/>
    </row>
    <row r="150" s="223" customFormat="1" ht="12.75" spans="2:4">
      <c r="B150" s="348"/>
      <c r="C150" s="352"/>
      <c r="D150" s="348"/>
    </row>
    <row r="151" s="223" customFormat="1" ht="12.75" spans="2:4">
      <c r="B151" s="348"/>
      <c r="C151" s="352"/>
      <c r="D151" s="348"/>
    </row>
    <row r="152" s="223" customFormat="1" ht="12.75" spans="2:4">
      <c r="B152" s="348"/>
      <c r="C152" s="352"/>
      <c r="D152" s="348"/>
    </row>
    <row r="153" s="223" customFormat="1" ht="12.75" spans="2:4">
      <c r="B153" s="348"/>
      <c r="C153" s="352"/>
      <c r="D153" s="348"/>
    </row>
    <row r="154" s="223" customFormat="1" ht="12.75" spans="2:4">
      <c r="B154" s="348"/>
      <c r="C154" s="352"/>
      <c r="D154" s="348"/>
    </row>
    <row r="155" s="223" customFormat="1" ht="12.75" spans="2:4">
      <c r="B155" s="348"/>
      <c r="C155" s="352"/>
      <c r="D155" s="348"/>
    </row>
    <row r="156" s="223" customFormat="1" ht="12.75" spans="2:4">
      <c r="B156" s="348"/>
      <c r="C156" s="352"/>
      <c r="D156" s="348"/>
    </row>
    <row r="157" s="223" customFormat="1" ht="12.75" spans="2:4">
      <c r="B157" s="348"/>
      <c r="C157" s="352"/>
      <c r="D157" s="348"/>
    </row>
  </sheetData>
  <autoFilter ref="A5:F114">
    <extLst/>
  </autoFilter>
  <mergeCells count="6">
    <mergeCell ref="A2:F2"/>
    <mergeCell ref="D4:E4"/>
    <mergeCell ref="A4:A5"/>
    <mergeCell ref="B4:B5"/>
    <mergeCell ref="C4:C5"/>
    <mergeCell ref="F4:F5"/>
  </mergeCells>
  <pageMargins left="0.826388888888889" right="0.554861111111111" top="0.275" bottom="0.511805555555556" header="0.511805555555556" footer="0.156944444444444"/>
  <pageSetup paperSize="9" firstPageNumber="29" orientation="landscape" useFirstPageNumber="1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014"/>
  <sheetViews>
    <sheetView showZeros="0" workbookViewId="0">
      <pane xSplit="2" ySplit="8" topLeftCell="C468" activePane="bottomRight" state="frozen"/>
      <selection/>
      <selection pane="topRight"/>
      <selection pane="bottomLeft"/>
      <selection pane="bottomRight" activeCell="A1" sqref="A1:B1"/>
    </sheetView>
  </sheetViews>
  <sheetFormatPr defaultColWidth="9.13333333333333" defaultRowHeight="12.75"/>
  <cols>
    <col min="1" max="1" width="10.2666666666667" style="223" customWidth="1"/>
    <col min="2" max="2" width="14.8666666666667" style="224" customWidth="1"/>
    <col min="3" max="3" width="17.8666666666667" style="223" customWidth="1"/>
    <col min="4" max="4" width="14.7333333333333" style="223" customWidth="1"/>
    <col min="5" max="5" width="13.1333333333333" style="223" customWidth="1"/>
    <col min="6" max="6" width="12.1333333333333" style="223" customWidth="1"/>
    <col min="7" max="7" width="11.2666666666667" style="223" customWidth="1"/>
    <col min="8" max="8" width="10" style="223" customWidth="1"/>
    <col min="9" max="9" width="12.4" style="223" customWidth="1"/>
    <col min="10" max="10" width="13.6" style="225" customWidth="1"/>
    <col min="11" max="11" width="12.4" style="221" customWidth="1"/>
    <col min="12" max="12" width="14.2666666666667" style="221" customWidth="1"/>
    <col min="13" max="13" width="34.375" style="226" customWidth="1"/>
    <col min="14" max="15" width="9.13333333333333" style="223" hidden="1" customWidth="1"/>
    <col min="16" max="16" width="9.13333333333333" style="227" hidden="1" customWidth="1"/>
    <col min="17" max="17" width="9.13333333333333" style="223" hidden="1" customWidth="1"/>
    <col min="18" max="251" width="9.13333333333333" style="223"/>
    <col min="252" max="252" width="12.8666666666667" style="223"/>
    <col min="253" max="16384" width="9.13333333333333" style="223"/>
  </cols>
  <sheetData>
    <row r="1" ht="25.05" customHeight="1" spans="1:10">
      <c r="A1" s="228" t="s">
        <v>283</v>
      </c>
      <c r="B1" s="228"/>
      <c r="C1" s="225"/>
      <c r="J1" s="223"/>
    </row>
    <row r="2" s="219" customFormat="1" ht="49.5" customHeight="1" spans="1:16">
      <c r="A2" s="229" t="s">
        <v>284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65"/>
      <c r="N2" s="266"/>
      <c r="O2" s="266"/>
      <c r="P2" s="267"/>
    </row>
    <row r="3" ht="18.75" customHeight="1" spans="1:16">
      <c r="A3" s="230"/>
      <c r="B3" s="231"/>
      <c r="C3" s="232"/>
      <c r="D3" s="233"/>
      <c r="E3" s="233"/>
      <c r="F3" s="233"/>
      <c r="G3" s="233"/>
      <c r="H3" s="233"/>
      <c r="I3" s="233"/>
      <c r="J3" s="233"/>
      <c r="K3" s="268"/>
      <c r="L3" s="268"/>
      <c r="M3" s="269" t="s">
        <v>113</v>
      </c>
      <c r="N3" s="232"/>
      <c r="O3" s="232"/>
      <c r="P3" s="270"/>
    </row>
    <row r="4" s="219" customFormat="1" ht="23.25" customHeight="1" spans="1:16">
      <c r="A4" s="234" t="s">
        <v>285</v>
      </c>
      <c r="B4" s="235" t="s">
        <v>286</v>
      </c>
      <c r="C4" s="234" t="s">
        <v>287</v>
      </c>
      <c r="D4" s="236" t="s">
        <v>122</v>
      </c>
      <c r="E4" s="237" t="s">
        <v>288</v>
      </c>
      <c r="F4" s="238"/>
      <c r="G4" s="239"/>
      <c r="H4" s="239"/>
      <c r="I4" s="239" t="s">
        <v>289</v>
      </c>
      <c r="J4" s="239"/>
      <c r="K4" s="271"/>
      <c r="L4" s="271"/>
      <c r="M4" s="234" t="s">
        <v>173</v>
      </c>
      <c r="N4" s="266"/>
      <c r="O4" s="266"/>
      <c r="P4" s="267"/>
    </row>
    <row r="5" s="220" customFormat="1" ht="45" customHeight="1" spans="1:16">
      <c r="A5" s="235"/>
      <c r="B5" s="235"/>
      <c r="C5" s="235"/>
      <c r="D5" s="240"/>
      <c r="E5" s="241" t="s">
        <v>290</v>
      </c>
      <c r="F5" s="51" t="s">
        <v>291</v>
      </c>
      <c r="G5" s="242" t="s">
        <v>292</v>
      </c>
      <c r="H5" s="235" t="s">
        <v>293</v>
      </c>
      <c r="I5" s="235" t="s">
        <v>290</v>
      </c>
      <c r="J5" s="235" t="s">
        <v>294</v>
      </c>
      <c r="K5" s="272" t="s">
        <v>295</v>
      </c>
      <c r="L5" s="272" t="s">
        <v>296</v>
      </c>
      <c r="M5" s="235"/>
      <c r="N5" s="273"/>
      <c r="O5" s="273"/>
      <c r="P5" s="274"/>
    </row>
    <row r="6" ht="29.25" customHeight="1" spans="1:16">
      <c r="A6" s="243"/>
      <c r="B6" s="244"/>
      <c r="C6" s="245"/>
      <c r="D6" s="246" t="s">
        <v>297</v>
      </c>
      <c r="E6" s="246" t="s">
        <v>298</v>
      </c>
      <c r="F6" s="246">
        <v>3</v>
      </c>
      <c r="G6" s="246">
        <v>4</v>
      </c>
      <c r="H6" s="246">
        <v>5</v>
      </c>
      <c r="I6" s="246" t="s">
        <v>299</v>
      </c>
      <c r="J6" s="246">
        <v>7</v>
      </c>
      <c r="K6" s="246">
        <v>9</v>
      </c>
      <c r="L6" s="246">
        <v>8</v>
      </c>
      <c r="M6" s="275"/>
      <c r="N6" s="232">
        <f>E7+J7</f>
        <v>159878.9</v>
      </c>
      <c r="O6" s="232">
        <f>一般公共预算收入!N33-N6</f>
        <v>-159878.9</v>
      </c>
      <c r="P6" s="270"/>
    </row>
    <row r="7" s="219" customFormat="1" ht="21.75" customHeight="1" spans="1:16">
      <c r="A7" s="247" t="s">
        <v>300</v>
      </c>
      <c r="B7" s="247" t="s">
        <v>300</v>
      </c>
      <c r="C7" s="248" t="s">
        <v>300</v>
      </c>
      <c r="D7" s="249">
        <f t="shared" ref="D7:L7" si="0">D8+D207+D219+D270+D360+D390+D439+D571+D665+D695+D719+D864+D881+D893+D908+D914+D935+D945+D954+D997+D1011+D993</f>
        <v>337876.491175</v>
      </c>
      <c r="E7" s="249">
        <f t="shared" si="0"/>
        <v>106541.64</v>
      </c>
      <c r="F7" s="249">
        <f t="shared" si="0"/>
        <v>92986.12</v>
      </c>
      <c r="G7" s="249">
        <f t="shared" si="0"/>
        <v>5244.7</v>
      </c>
      <c r="H7" s="249">
        <f t="shared" si="0"/>
        <v>8310.82</v>
      </c>
      <c r="I7" s="249">
        <f t="shared" si="0"/>
        <v>231334.851175</v>
      </c>
      <c r="J7" s="249">
        <f t="shared" si="0"/>
        <v>53337.26</v>
      </c>
      <c r="K7" s="249">
        <f t="shared" si="0"/>
        <v>77365.491175</v>
      </c>
      <c r="L7" s="249">
        <f t="shared" si="0"/>
        <v>100632.1</v>
      </c>
      <c r="M7" s="276" t="s">
        <v>301</v>
      </c>
      <c r="N7" s="277"/>
      <c r="O7" s="277"/>
      <c r="P7" s="278"/>
    </row>
    <row r="8" ht="30" customHeight="1" spans="1:17">
      <c r="A8" s="250" t="s">
        <v>302</v>
      </c>
      <c r="B8" s="251" t="s">
        <v>303</v>
      </c>
      <c r="C8" s="252"/>
      <c r="D8" s="253">
        <f>D9+D28+D37+D58+D67+D78+D89+D104+D109+D114+D121+D126+D131+D136+D147+D153+D163+D168+D175+D178+D183+D204</f>
        <v>22519.051564</v>
      </c>
      <c r="E8" s="253">
        <f t="shared" ref="E8:L8" si="1">E9+E28+E37+E58+E67+E78+E89+E104+E109+E114+E121+E126+E131+E136+E147+E153+E163+E168+E175+E178+E183+E204</f>
        <v>16317.47</v>
      </c>
      <c r="F8" s="253">
        <f t="shared" si="1"/>
        <v>12459.41</v>
      </c>
      <c r="G8" s="253">
        <f t="shared" si="1"/>
        <v>3124.73</v>
      </c>
      <c r="H8" s="253">
        <f t="shared" si="1"/>
        <v>733.33</v>
      </c>
      <c r="I8" s="253">
        <f t="shared" si="1"/>
        <v>6201.581564</v>
      </c>
      <c r="J8" s="253">
        <f t="shared" si="1"/>
        <v>5922.24</v>
      </c>
      <c r="K8" s="253">
        <f t="shared" si="1"/>
        <v>158.471564</v>
      </c>
      <c r="L8" s="253">
        <f t="shared" si="1"/>
        <v>120.87</v>
      </c>
      <c r="M8" s="279" t="s">
        <v>301</v>
      </c>
      <c r="N8" s="223">
        <f>E8+J8</f>
        <v>22239.71</v>
      </c>
      <c r="O8" s="280"/>
      <c r="Q8" s="223">
        <f>E8+J8</f>
        <v>22239.71</v>
      </c>
    </row>
    <row r="9" ht="30" customHeight="1" spans="1:13">
      <c r="A9" s="254" t="s">
        <v>304</v>
      </c>
      <c r="B9" s="255" t="s">
        <v>305</v>
      </c>
      <c r="C9" s="256" t="s">
        <v>306</v>
      </c>
      <c r="D9" s="257">
        <f t="shared" ref="D9:L9" si="2">D10+D14+D16+D18+D20+D22+D24+D26</f>
        <v>1048.83</v>
      </c>
      <c r="E9" s="257">
        <f t="shared" si="2"/>
        <v>348.85</v>
      </c>
      <c r="F9" s="257">
        <f t="shared" si="2"/>
        <v>278.91</v>
      </c>
      <c r="G9" s="257">
        <f t="shared" si="2"/>
        <v>35.26</v>
      </c>
      <c r="H9" s="257">
        <f t="shared" si="2"/>
        <v>34.68</v>
      </c>
      <c r="I9" s="257">
        <f t="shared" si="2"/>
        <v>699.98</v>
      </c>
      <c r="J9" s="257">
        <f t="shared" si="2"/>
        <v>683</v>
      </c>
      <c r="K9" s="257">
        <f t="shared" si="2"/>
        <v>16.98</v>
      </c>
      <c r="L9" s="257">
        <f t="shared" si="2"/>
        <v>0</v>
      </c>
      <c r="M9" s="281" t="s">
        <v>301</v>
      </c>
    </row>
    <row r="10" ht="27" customHeight="1" spans="1:13">
      <c r="A10" s="258" t="s">
        <v>307</v>
      </c>
      <c r="B10" s="259" t="s">
        <v>308</v>
      </c>
      <c r="C10" s="260"/>
      <c r="D10" s="261">
        <f t="shared" ref="D10:L10" si="3">D11+D12+D13</f>
        <v>430.05</v>
      </c>
      <c r="E10" s="261">
        <f t="shared" si="3"/>
        <v>348.85</v>
      </c>
      <c r="F10" s="261">
        <f t="shared" si="3"/>
        <v>278.91</v>
      </c>
      <c r="G10" s="261">
        <f t="shared" si="3"/>
        <v>35.26</v>
      </c>
      <c r="H10" s="261">
        <f t="shared" si="3"/>
        <v>34.68</v>
      </c>
      <c r="I10" s="261">
        <f t="shared" si="3"/>
        <v>81.2</v>
      </c>
      <c r="J10" s="261">
        <f t="shared" si="3"/>
        <v>81.2</v>
      </c>
      <c r="K10" s="261">
        <f t="shared" si="3"/>
        <v>0</v>
      </c>
      <c r="L10" s="261">
        <f t="shared" si="3"/>
        <v>0</v>
      </c>
      <c r="M10" s="282" t="s">
        <v>301</v>
      </c>
    </row>
    <row r="11" ht="45" spans="1:13">
      <c r="A11" s="262"/>
      <c r="B11" s="262"/>
      <c r="C11" s="263" t="s">
        <v>309</v>
      </c>
      <c r="D11" s="264">
        <f>E11+I11</f>
        <v>426.57</v>
      </c>
      <c r="E11" s="264">
        <f>F11+G11+H11</f>
        <v>348.37</v>
      </c>
      <c r="F11" s="264">
        <v>278.43</v>
      </c>
      <c r="G11" s="264">
        <v>35.26</v>
      </c>
      <c r="H11" s="264">
        <v>34.68</v>
      </c>
      <c r="I11" s="264">
        <f>J11+K11+L11</f>
        <v>78.2</v>
      </c>
      <c r="J11" s="264">
        <v>78.2</v>
      </c>
      <c r="K11" s="264">
        <v>0</v>
      </c>
      <c r="L11" s="264">
        <v>0</v>
      </c>
      <c r="M11" s="283" t="s">
        <v>310</v>
      </c>
    </row>
    <row r="12" ht="27" spans="1:13">
      <c r="A12" s="262"/>
      <c r="B12" s="262"/>
      <c r="C12" s="263" t="s">
        <v>311</v>
      </c>
      <c r="D12" s="264">
        <f>E12+I12</f>
        <v>0.48</v>
      </c>
      <c r="E12" s="264">
        <f>F12+G12+H12</f>
        <v>0.48</v>
      </c>
      <c r="F12" s="264">
        <v>0.48</v>
      </c>
      <c r="G12" s="264">
        <v>0</v>
      </c>
      <c r="H12" s="264">
        <v>0</v>
      </c>
      <c r="I12" s="264">
        <f>J12+K12+L12</f>
        <v>0</v>
      </c>
      <c r="J12" s="264">
        <v>0</v>
      </c>
      <c r="K12" s="264">
        <v>0</v>
      </c>
      <c r="L12" s="264">
        <v>0</v>
      </c>
      <c r="M12" s="284" t="s">
        <v>301</v>
      </c>
    </row>
    <row r="13" ht="40.5" spans="1:13">
      <c r="A13" s="262"/>
      <c r="B13" s="262"/>
      <c r="C13" s="263" t="s">
        <v>312</v>
      </c>
      <c r="D13" s="264">
        <f>E13+I13</f>
        <v>3</v>
      </c>
      <c r="E13" s="264">
        <f>F13+G13+H13</f>
        <v>0</v>
      </c>
      <c r="F13" s="264">
        <v>0</v>
      </c>
      <c r="G13" s="264">
        <v>0</v>
      </c>
      <c r="H13" s="264">
        <v>0</v>
      </c>
      <c r="I13" s="264">
        <f>J13+K13+L13</f>
        <v>3</v>
      </c>
      <c r="J13" s="264">
        <v>3</v>
      </c>
      <c r="K13" s="264">
        <v>0</v>
      </c>
      <c r="L13" s="264">
        <v>0</v>
      </c>
      <c r="M13" s="283" t="s">
        <v>313</v>
      </c>
    </row>
    <row r="14" ht="27" customHeight="1" spans="1:13">
      <c r="A14" s="258" t="s">
        <v>314</v>
      </c>
      <c r="B14" s="259" t="s">
        <v>315</v>
      </c>
      <c r="C14" s="260"/>
      <c r="D14" s="261">
        <f t="shared" ref="D14:L14" si="4">D15</f>
        <v>94.29</v>
      </c>
      <c r="E14" s="261">
        <f t="shared" si="4"/>
        <v>0</v>
      </c>
      <c r="F14" s="261">
        <f t="shared" si="4"/>
        <v>0</v>
      </c>
      <c r="G14" s="261">
        <f t="shared" si="4"/>
        <v>0</v>
      </c>
      <c r="H14" s="261">
        <f t="shared" si="4"/>
        <v>0</v>
      </c>
      <c r="I14" s="261">
        <f t="shared" si="4"/>
        <v>94.29</v>
      </c>
      <c r="J14" s="261">
        <f t="shared" si="4"/>
        <v>94.29</v>
      </c>
      <c r="K14" s="261">
        <f t="shared" si="4"/>
        <v>0</v>
      </c>
      <c r="L14" s="261">
        <f t="shared" si="4"/>
        <v>0</v>
      </c>
      <c r="M14" s="282" t="s">
        <v>301</v>
      </c>
    </row>
    <row r="15" ht="62" customHeight="1" spans="1:13">
      <c r="A15" s="262"/>
      <c r="B15" s="262"/>
      <c r="C15" s="263" t="s">
        <v>309</v>
      </c>
      <c r="D15" s="264">
        <f>E15+I15</f>
        <v>94.29</v>
      </c>
      <c r="E15" s="264">
        <f>F15+G15+H15</f>
        <v>0</v>
      </c>
      <c r="F15" s="264">
        <v>0</v>
      </c>
      <c r="G15" s="264">
        <v>0</v>
      </c>
      <c r="H15" s="264">
        <v>0</v>
      </c>
      <c r="I15" s="264">
        <f>J15+K15+L15</f>
        <v>94.29</v>
      </c>
      <c r="J15" s="264">
        <v>94.29</v>
      </c>
      <c r="K15" s="264">
        <v>0</v>
      </c>
      <c r="L15" s="264">
        <v>0</v>
      </c>
      <c r="M15" s="283" t="s">
        <v>316</v>
      </c>
    </row>
    <row r="16" ht="27" customHeight="1" spans="1:13">
      <c r="A16" s="258" t="s">
        <v>317</v>
      </c>
      <c r="B16" s="259" t="s">
        <v>318</v>
      </c>
      <c r="C16" s="260"/>
      <c r="D16" s="261">
        <f t="shared" ref="D16:L16" si="5">D17</f>
        <v>68</v>
      </c>
      <c r="E16" s="261">
        <f t="shared" si="5"/>
        <v>0</v>
      </c>
      <c r="F16" s="261">
        <f t="shared" si="5"/>
        <v>0</v>
      </c>
      <c r="G16" s="261">
        <f t="shared" si="5"/>
        <v>0</v>
      </c>
      <c r="H16" s="261">
        <f t="shared" si="5"/>
        <v>0</v>
      </c>
      <c r="I16" s="261">
        <f t="shared" si="5"/>
        <v>68</v>
      </c>
      <c r="J16" s="261">
        <f t="shared" si="5"/>
        <v>68</v>
      </c>
      <c r="K16" s="261">
        <f t="shared" si="5"/>
        <v>0</v>
      </c>
      <c r="L16" s="261">
        <f t="shared" si="5"/>
        <v>0</v>
      </c>
      <c r="M16" s="282" t="s">
        <v>301</v>
      </c>
    </row>
    <row r="17" ht="40.5" spans="1:13">
      <c r="A17" s="262"/>
      <c r="B17" s="262"/>
      <c r="C17" s="263" t="s">
        <v>309</v>
      </c>
      <c r="D17" s="264">
        <f>E17+I17</f>
        <v>68</v>
      </c>
      <c r="E17" s="264">
        <f>F17+G17+H17</f>
        <v>0</v>
      </c>
      <c r="F17" s="264">
        <v>0</v>
      </c>
      <c r="G17" s="264">
        <v>0</v>
      </c>
      <c r="H17" s="264">
        <v>0</v>
      </c>
      <c r="I17" s="264">
        <f>J17+K17+L17</f>
        <v>68</v>
      </c>
      <c r="J17" s="264">
        <v>68</v>
      </c>
      <c r="K17" s="264">
        <v>0</v>
      </c>
      <c r="L17" s="264">
        <v>0</v>
      </c>
      <c r="M17" s="283" t="s">
        <v>319</v>
      </c>
    </row>
    <row r="18" ht="27" customHeight="1" spans="1:13">
      <c r="A18" s="258" t="s">
        <v>320</v>
      </c>
      <c r="B18" s="259" t="s">
        <v>321</v>
      </c>
      <c r="C18" s="260"/>
      <c r="D18" s="261">
        <f t="shared" ref="D18:L18" si="6">D19</f>
        <v>23</v>
      </c>
      <c r="E18" s="261">
        <f t="shared" si="6"/>
        <v>0</v>
      </c>
      <c r="F18" s="261">
        <f t="shared" si="6"/>
        <v>0</v>
      </c>
      <c r="G18" s="261">
        <f t="shared" si="6"/>
        <v>0</v>
      </c>
      <c r="H18" s="261">
        <f t="shared" si="6"/>
        <v>0</v>
      </c>
      <c r="I18" s="261">
        <f t="shared" si="6"/>
        <v>23</v>
      </c>
      <c r="J18" s="261">
        <f t="shared" si="6"/>
        <v>23</v>
      </c>
      <c r="K18" s="261">
        <f t="shared" si="6"/>
        <v>0</v>
      </c>
      <c r="L18" s="261">
        <f t="shared" si="6"/>
        <v>0</v>
      </c>
      <c r="M18" s="282" t="s">
        <v>301</v>
      </c>
    </row>
    <row r="19" ht="40.5" spans="1:13">
      <c r="A19" s="262"/>
      <c r="B19" s="262"/>
      <c r="C19" s="263" t="s">
        <v>309</v>
      </c>
      <c r="D19" s="264">
        <f>E19+I19</f>
        <v>23</v>
      </c>
      <c r="E19" s="264">
        <f>F19+G19+H19</f>
        <v>0</v>
      </c>
      <c r="F19" s="264">
        <v>0</v>
      </c>
      <c r="G19" s="264">
        <v>0</v>
      </c>
      <c r="H19" s="264">
        <v>0</v>
      </c>
      <c r="I19" s="264">
        <f>J19+K19+L19</f>
        <v>23</v>
      </c>
      <c r="J19" s="264">
        <v>23</v>
      </c>
      <c r="K19" s="264">
        <v>0</v>
      </c>
      <c r="L19" s="264">
        <v>0</v>
      </c>
      <c r="M19" s="283" t="s">
        <v>322</v>
      </c>
    </row>
    <row r="20" ht="27" customHeight="1" spans="1:13">
      <c r="A20" s="258" t="s">
        <v>323</v>
      </c>
      <c r="B20" s="259" t="s">
        <v>324</v>
      </c>
      <c r="C20" s="260"/>
      <c r="D20" s="261">
        <f t="shared" ref="D20:L20" si="7">D21</f>
        <v>82.3</v>
      </c>
      <c r="E20" s="261">
        <f t="shared" si="7"/>
        <v>0</v>
      </c>
      <c r="F20" s="261">
        <f t="shared" si="7"/>
        <v>0</v>
      </c>
      <c r="G20" s="261">
        <f t="shared" si="7"/>
        <v>0</v>
      </c>
      <c r="H20" s="261">
        <f t="shared" si="7"/>
        <v>0</v>
      </c>
      <c r="I20" s="261">
        <f t="shared" si="7"/>
        <v>82.3</v>
      </c>
      <c r="J20" s="261">
        <f t="shared" si="7"/>
        <v>82.3</v>
      </c>
      <c r="K20" s="261">
        <f t="shared" si="7"/>
        <v>0</v>
      </c>
      <c r="L20" s="261">
        <f t="shared" si="7"/>
        <v>0</v>
      </c>
      <c r="M20" s="282" t="s">
        <v>301</v>
      </c>
    </row>
    <row r="21" ht="60" spans="1:13">
      <c r="A21" s="262"/>
      <c r="B21" s="262"/>
      <c r="C21" s="263" t="s">
        <v>309</v>
      </c>
      <c r="D21" s="264">
        <f>E21+I21</f>
        <v>82.3</v>
      </c>
      <c r="E21" s="264">
        <f>F21+G21+H21</f>
        <v>0</v>
      </c>
      <c r="F21" s="264">
        <v>0</v>
      </c>
      <c r="G21" s="264">
        <v>0</v>
      </c>
      <c r="H21" s="264">
        <v>0</v>
      </c>
      <c r="I21" s="264">
        <f>J21+K21+L21</f>
        <v>82.3</v>
      </c>
      <c r="J21" s="264">
        <v>82.3</v>
      </c>
      <c r="K21" s="264">
        <v>0</v>
      </c>
      <c r="L21" s="264">
        <v>0</v>
      </c>
      <c r="M21" s="283" t="s">
        <v>325</v>
      </c>
    </row>
    <row r="22" ht="27" customHeight="1" spans="1:13">
      <c r="A22" s="258" t="s">
        <v>326</v>
      </c>
      <c r="B22" s="259" t="s">
        <v>327</v>
      </c>
      <c r="C22" s="260"/>
      <c r="D22" s="261">
        <f t="shared" ref="D22:L22" si="8">D23</f>
        <v>153.21</v>
      </c>
      <c r="E22" s="261">
        <f t="shared" si="8"/>
        <v>0</v>
      </c>
      <c r="F22" s="261">
        <f t="shared" si="8"/>
        <v>0</v>
      </c>
      <c r="G22" s="261">
        <f t="shared" si="8"/>
        <v>0</v>
      </c>
      <c r="H22" s="261">
        <f t="shared" si="8"/>
        <v>0</v>
      </c>
      <c r="I22" s="261">
        <f t="shared" si="8"/>
        <v>153.21</v>
      </c>
      <c r="J22" s="261">
        <f t="shared" si="8"/>
        <v>153.21</v>
      </c>
      <c r="K22" s="261">
        <f t="shared" si="8"/>
        <v>0</v>
      </c>
      <c r="L22" s="261">
        <f t="shared" si="8"/>
        <v>0</v>
      </c>
      <c r="M22" s="282" t="s">
        <v>301</v>
      </c>
    </row>
    <row r="23" ht="45" spans="1:13">
      <c r="A23" s="262"/>
      <c r="B23" s="262"/>
      <c r="C23" s="263" t="s">
        <v>309</v>
      </c>
      <c r="D23" s="264">
        <f>E23+I23</f>
        <v>153.21</v>
      </c>
      <c r="E23" s="264">
        <f>F23+G23+H23</f>
        <v>0</v>
      </c>
      <c r="F23" s="264">
        <v>0</v>
      </c>
      <c r="G23" s="264">
        <v>0</v>
      </c>
      <c r="H23" s="264">
        <v>0</v>
      </c>
      <c r="I23" s="264">
        <f>J23+K23+L23</f>
        <v>153.21</v>
      </c>
      <c r="J23" s="264">
        <v>153.21</v>
      </c>
      <c r="K23" s="264">
        <v>0</v>
      </c>
      <c r="L23" s="264">
        <v>0</v>
      </c>
      <c r="M23" s="283" t="s">
        <v>328</v>
      </c>
    </row>
    <row r="24" ht="27" customHeight="1" spans="1:13">
      <c r="A24" s="258" t="s">
        <v>329</v>
      </c>
      <c r="B24" s="259" t="s">
        <v>330</v>
      </c>
      <c r="C24" s="260"/>
      <c r="D24" s="261">
        <f t="shared" ref="D24:L24" si="9">D25</f>
        <v>1</v>
      </c>
      <c r="E24" s="261">
        <f t="shared" si="9"/>
        <v>0</v>
      </c>
      <c r="F24" s="261">
        <f t="shared" si="9"/>
        <v>0</v>
      </c>
      <c r="G24" s="261">
        <f t="shared" si="9"/>
        <v>0</v>
      </c>
      <c r="H24" s="261">
        <f t="shared" si="9"/>
        <v>0</v>
      </c>
      <c r="I24" s="261">
        <f t="shared" si="9"/>
        <v>1</v>
      </c>
      <c r="J24" s="261">
        <f t="shared" si="9"/>
        <v>1</v>
      </c>
      <c r="K24" s="261">
        <f t="shared" si="9"/>
        <v>0</v>
      </c>
      <c r="L24" s="261">
        <f t="shared" si="9"/>
        <v>0</v>
      </c>
      <c r="M24" s="282" t="s">
        <v>301</v>
      </c>
    </row>
    <row r="25" ht="40.5" spans="1:13">
      <c r="A25" s="262"/>
      <c r="B25" s="262"/>
      <c r="C25" s="263" t="s">
        <v>309</v>
      </c>
      <c r="D25" s="264">
        <f>E25+I25</f>
        <v>1</v>
      </c>
      <c r="E25" s="264">
        <f>F25+G25+H25</f>
        <v>0</v>
      </c>
      <c r="F25" s="264">
        <v>0</v>
      </c>
      <c r="G25" s="264">
        <v>0</v>
      </c>
      <c r="H25" s="264">
        <v>0</v>
      </c>
      <c r="I25" s="264">
        <f>J25+K25+L25</f>
        <v>1</v>
      </c>
      <c r="J25" s="264">
        <v>1</v>
      </c>
      <c r="K25" s="264">
        <v>0</v>
      </c>
      <c r="L25" s="264">
        <v>0</v>
      </c>
      <c r="M25" s="283" t="s">
        <v>331</v>
      </c>
    </row>
    <row r="26" ht="27" customHeight="1" spans="1:13">
      <c r="A26" s="258" t="s">
        <v>332</v>
      </c>
      <c r="B26" s="259" t="s">
        <v>333</v>
      </c>
      <c r="C26" s="260"/>
      <c r="D26" s="261">
        <f t="shared" ref="D26:L26" si="10">D27</f>
        <v>196.98</v>
      </c>
      <c r="E26" s="261">
        <f t="shared" si="10"/>
        <v>0</v>
      </c>
      <c r="F26" s="261">
        <f t="shared" si="10"/>
        <v>0</v>
      </c>
      <c r="G26" s="261">
        <f t="shared" si="10"/>
        <v>0</v>
      </c>
      <c r="H26" s="261">
        <f t="shared" si="10"/>
        <v>0</v>
      </c>
      <c r="I26" s="261">
        <f t="shared" si="10"/>
        <v>196.98</v>
      </c>
      <c r="J26" s="261">
        <f t="shared" si="10"/>
        <v>180</v>
      </c>
      <c r="K26" s="261">
        <f t="shared" si="10"/>
        <v>16.98</v>
      </c>
      <c r="L26" s="261">
        <f t="shared" si="10"/>
        <v>0</v>
      </c>
      <c r="M26" s="282" t="s">
        <v>301</v>
      </c>
    </row>
    <row r="27" ht="103.5" spans="1:16">
      <c r="A27" s="262"/>
      <c r="B27" s="262"/>
      <c r="C27" s="263" t="s">
        <v>309</v>
      </c>
      <c r="D27" s="264">
        <f>E27+I27</f>
        <v>196.98</v>
      </c>
      <c r="E27" s="264">
        <f>F27+G27+H27</f>
        <v>0</v>
      </c>
      <c r="F27" s="264">
        <v>0</v>
      </c>
      <c r="G27" s="264">
        <v>0</v>
      </c>
      <c r="H27" s="264">
        <v>0</v>
      </c>
      <c r="I27" s="264">
        <f>J27+K27+L27</f>
        <v>196.98</v>
      </c>
      <c r="J27" s="264">
        <v>180</v>
      </c>
      <c r="K27" s="264">
        <v>16.98</v>
      </c>
      <c r="L27" s="264">
        <v>0</v>
      </c>
      <c r="M27" s="284" t="s">
        <v>334</v>
      </c>
      <c r="P27" s="227">
        <v>16.98</v>
      </c>
    </row>
    <row r="28" ht="30" customHeight="1" spans="1:13">
      <c r="A28" s="254" t="s">
        <v>335</v>
      </c>
      <c r="B28" s="255" t="s">
        <v>336</v>
      </c>
      <c r="C28" s="256" t="s">
        <v>306</v>
      </c>
      <c r="D28" s="257">
        <f t="shared" ref="D28:L28" si="11">D29+D31+D33+D35</f>
        <v>422.07</v>
      </c>
      <c r="E28" s="257">
        <f t="shared" si="11"/>
        <v>320.3</v>
      </c>
      <c r="F28" s="257">
        <f t="shared" si="11"/>
        <v>267.66</v>
      </c>
      <c r="G28" s="257">
        <f t="shared" si="11"/>
        <v>36.27</v>
      </c>
      <c r="H28" s="257">
        <f t="shared" si="11"/>
        <v>16.37</v>
      </c>
      <c r="I28" s="257">
        <f t="shared" si="11"/>
        <v>101.77</v>
      </c>
      <c r="J28" s="257">
        <f t="shared" si="11"/>
        <v>101.77</v>
      </c>
      <c r="K28" s="257">
        <f t="shared" si="11"/>
        <v>0</v>
      </c>
      <c r="L28" s="257">
        <f t="shared" si="11"/>
        <v>0</v>
      </c>
      <c r="M28" s="281" t="s">
        <v>301</v>
      </c>
    </row>
    <row r="29" ht="27" customHeight="1" spans="1:13">
      <c r="A29" s="258" t="s">
        <v>337</v>
      </c>
      <c r="B29" s="259" t="s">
        <v>308</v>
      </c>
      <c r="C29" s="260"/>
      <c r="D29" s="261">
        <f>D30</f>
        <v>334.57</v>
      </c>
      <c r="E29" s="261">
        <f t="shared" ref="E29:L29" si="12">E30</f>
        <v>320.3</v>
      </c>
      <c r="F29" s="261">
        <f t="shared" si="12"/>
        <v>267.66</v>
      </c>
      <c r="G29" s="261">
        <f t="shared" si="12"/>
        <v>36.27</v>
      </c>
      <c r="H29" s="261">
        <f t="shared" si="12"/>
        <v>16.37</v>
      </c>
      <c r="I29" s="261">
        <f t="shared" si="12"/>
        <v>14.27</v>
      </c>
      <c r="J29" s="261">
        <f t="shared" si="12"/>
        <v>14.27</v>
      </c>
      <c r="K29" s="261">
        <f t="shared" si="12"/>
        <v>0</v>
      </c>
      <c r="L29" s="261">
        <f t="shared" si="12"/>
        <v>0</v>
      </c>
      <c r="M29" s="282" t="s">
        <v>301</v>
      </c>
    </row>
    <row r="30" ht="40.5" spans="1:13">
      <c r="A30" s="262"/>
      <c r="B30" s="262"/>
      <c r="C30" s="263" t="s">
        <v>338</v>
      </c>
      <c r="D30" s="264">
        <f>E30+I30</f>
        <v>334.57</v>
      </c>
      <c r="E30" s="264">
        <f>F30+G30+H30</f>
        <v>320.3</v>
      </c>
      <c r="F30" s="264">
        <v>267.66</v>
      </c>
      <c r="G30" s="264">
        <v>36.27</v>
      </c>
      <c r="H30" s="264">
        <v>16.37</v>
      </c>
      <c r="I30" s="264">
        <f>J30+K30+L30</f>
        <v>14.27</v>
      </c>
      <c r="J30" s="264">
        <v>14.27</v>
      </c>
      <c r="K30" s="264">
        <v>0</v>
      </c>
      <c r="L30" s="264">
        <v>0</v>
      </c>
      <c r="M30" s="283" t="s">
        <v>339</v>
      </c>
    </row>
    <row r="31" ht="27" customHeight="1" spans="1:13">
      <c r="A31" s="258" t="s">
        <v>340</v>
      </c>
      <c r="B31" s="259" t="s">
        <v>341</v>
      </c>
      <c r="C31" s="260"/>
      <c r="D31" s="261">
        <f t="shared" ref="D31:L31" si="13">D32</f>
        <v>22</v>
      </c>
      <c r="E31" s="261">
        <f t="shared" si="13"/>
        <v>0</v>
      </c>
      <c r="F31" s="261">
        <f t="shared" si="13"/>
        <v>0</v>
      </c>
      <c r="G31" s="261">
        <f t="shared" si="13"/>
        <v>0</v>
      </c>
      <c r="H31" s="261">
        <f t="shared" si="13"/>
        <v>0</v>
      </c>
      <c r="I31" s="261">
        <f t="shared" si="13"/>
        <v>22</v>
      </c>
      <c r="J31" s="261">
        <f t="shared" si="13"/>
        <v>22</v>
      </c>
      <c r="K31" s="261">
        <f t="shared" si="13"/>
        <v>0</v>
      </c>
      <c r="L31" s="261">
        <f t="shared" si="13"/>
        <v>0</v>
      </c>
      <c r="M31" s="282" t="s">
        <v>301</v>
      </c>
    </row>
    <row r="32" ht="40.5" spans="1:13">
      <c r="A32" s="262"/>
      <c r="B32" s="262"/>
      <c r="C32" s="263" t="s">
        <v>338</v>
      </c>
      <c r="D32" s="264">
        <f>E32+I32</f>
        <v>22</v>
      </c>
      <c r="E32" s="264">
        <f>F32+G32+H32</f>
        <v>0</v>
      </c>
      <c r="F32" s="264">
        <v>0</v>
      </c>
      <c r="G32" s="264">
        <v>0</v>
      </c>
      <c r="H32" s="264">
        <v>0</v>
      </c>
      <c r="I32" s="264">
        <f>J32+K32+L32</f>
        <v>22</v>
      </c>
      <c r="J32" s="264">
        <v>22</v>
      </c>
      <c r="K32" s="264">
        <v>0</v>
      </c>
      <c r="L32" s="264">
        <v>0</v>
      </c>
      <c r="M32" s="283" t="s">
        <v>342</v>
      </c>
    </row>
    <row r="33" ht="27" customHeight="1" spans="1:13">
      <c r="A33" s="258" t="s">
        <v>343</v>
      </c>
      <c r="B33" s="259" t="s">
        <v>344</v>
      </c>
      <c r="C33" s="260"/>
      <c r="D33" s="261">
        <f t="shared" ref="D33:L33" si="14">D34</f>
        <v>23</v>
      </c>
      <c r="E33" s="261">
        <f t="shared" si="14"/>
        <v>0</v>
      </c>
      <c r="F33" s="261">
        <f t="shared" si="14"/>
        <v>0</v>
      </c>
      <c r="G33" s="261">
        <f t="shared" si="14"/>
        <v>0</v>
      </c>
      <c r="H33" s="261">
        <f t="shared" si="14"/>
        <v>0</v>
      </c>
      <c r="I33" s="261">
        <f t="shared" si="14"/>
        <v>23</v>
      </c>
      <c r="J33" s="261">
        <f t="shared" si="14"/>
        <v>23</v>
      </c>
      <c r="K33" s="261">
        <f t="shared" si="14"/>
        <v>0</v>
      </c>
      <c r="L33" s="261">
        <f t="shared" si="14"/>
        <v>0</v>
      </c>
      <c r="M33" s="282" t="s">
        <v>301</v>
      </c>
    </row>
    <row r="34" ht="40.5" spans="1:13">
      <c r="A34" s="262"/>
      <c r="B34" s="262"/>
      <c r="C34" s="263" t="s">
        <v>338</v>
      </c>
      <c r="D34" s="264">
        <f>E34+I34</f>
        <v>23</v>
      </c>
      <c r="E34" s="264">
        <f>F34+G34+H34</f>
        <v>0</v>
      </c>
      <c r="F34" s="264">
        <v>0</v>
      </c>
      <c r="G34" s="264">
        <v>0</v>
      </c>
      <c r="H34" s="264">
        <v>0</v>
      </c>
      <c r="I34" s="264">
        <f>J34+K34+L34</f>
        <v>23</v>
      </c>
      <c r="J34" s="264">
        <v>23</v>
      </c>
      <c r="K34" s="264">
        <v>0</v>
      </c>
      <c r="L34" s="264">
        <v>0</v>
      </c>
      <c r="M34" s="283" t="s">
        <v>345</v>
      </c>
    </row>
    <row r="35" ht="27" customHeight="1" spans="1:13">
      <c r="A35" s="258" t="s">
        <v>346</v>
      </c>
      <c r="B35" s="259" t="s">
        <v>347</v>
      </c>
      <c r="C35" s="260"/>
      <c r="D35" s="261">
        <f t="shared" ref="D35:L35" si="15">D36</f>
        <v>42.5</v>
      </c>
      <c r="E35" s="261">
        <f t="shared" si="15"/>
        <v>0</v>
      </c>
      <c r="F35" s="261">
        <f t="shared" si="15"/>
        <v>0</v>
      </c>
      <c r="G35" s="261">
        <f t="shared" si="15"/>
        <v>0</v>
      </c>
      <c r="H35" s="261">
        <f t="shared" si="15"/>
        <v>0</v>
      </c>
      <c r="I35" s="261">
        <f t="shared" si="15"/>
        <v>42.5</v>
      </c>
      <c r="J35" s="261">
        <f t="shared" si="15"/>
        <v>42.5</v>
      </c>
      <c r="K35" s="261">
        <f t="shared" si="15"/>
        <v>0</v>
      </c>
      <c r="L35" s="261">
        <f t="shared" si="15"/>
        <v>0</v>
      </c>
      <c r="M35" s="282" t="s">
        <v>301</v>
      </c>
    </row>
    <row r="36" ht="40.5" spans="1:13">
      <c r="A36" s="262"/>
      <c r="B36" s="262"/>
      <c r="C36" s="263" t="s">
        <v>338</v>
      </c>
      <c r="D36" s="264">
        <f>E36+I36</f>
        <v>42.5</v>
      </c>
      <c r="E36" s="264">
        <f>F36+G36+H36</f>
        <v>0</v>
      </c>
      <c r="F36" s="264">
        <v>0</v>
      </c>
      <c r="G36" s="264">
        <v>0</v>
      </c>
      <c r="H36" s="264">
        <v>0</v>
      </c>
      <c r="I36" s="264">
        <f>J36+K36+L36</f>
        <v>42.5</v>
      </c>
      <c r="J36" s="264">
        <v>42.5</v>
      </c>
      <c r="K36" s="264">
        <v>0</v>
      </c>
      <c r="L36" s="264">
        <v>0</v>
      </c>
      <c r="M36" s="283" t="s">
        <v>348</v>
      </c>
    </row>
    <row r="37" ht="30" customHeight="1" spans="1:13">
      <c r="A37" s="254" t="s">
        <v>349</v>
      </c>
      <c r="B37" s="255" t="s">
        <v>350</v>
      </c>
      <c r="C37" s="256" t="s">
        <v>306</v>
      </c>
      <c r="D37" s="257">
        <f t="shared" ref="D37:L37" si="16">D38+D48+D50+D52+D54+D56</f>
        <v>9571.1</v>
      </c>
      <c r="E37" s="257">
        <f t="shared" si="16"/>
        <v>7892.6</v>
      </c>
      <c r="F37" s="257">
        <f t="shared" si="16"/>
        <v>6580.72</v>
      </c>
      <c r="G37" s="257">
        <f t="shared" si="16"/>
        <v>910.09</v>
      </c>
      <c r="H37" s="257">
        <f t="shared" si="16"/>
        <v>401.79</v>
      </c>
      <c r="I37" s="257">
        <f t="shared" si="16"/>
        <v>1678.5</v>
      </c>
      <c r="J37" s="257">
        <f t="shared" si="16"/>
        <v>1678.5</v>
      </c>
      <c r="K37" s="257">
        <f t="shared" si="16"/>
        <v>0</v>
      </c>
      <c r="L37" s="257">
        <f t="shared" si="16"/>
        <v>0</v>
      </c>
      <c r="M37" s="281" t="s">
        <v>301</v>
      </c>
    </row>
    <row r="38" ht="27" customHeight="1" spans="1:13">
      <c r="A38" s="258" t="s">
        <v>351</v>
      </c>
      <c r="B38" s="259" t="s">
        <v>308</v>
      </c>
      <c r="C38" s="260"/>
      <c r="D38" s="261">
        <f t="shared" ref="D38:L38" si="17">SUM(D39:D47)</f>
        <v>8783.5</v>
      </c>
      <c r="E38" s="261">
        <f t="shared" si="17"/>
        <v>7543.37</v>
      </c>
      <c r="F38" s="261">
        <f t="shared" si="17"/>
        <v>6265.75</v>
      </c>
      <c r="G38" s="261">
        <f t="shared" si="17"/>
        <v>879.69</v>
      </c>
      <c r="H38" s="261">
        <f t="shared" si="17"/>
        <v>397.93</v>
      </c>
      <c r="I38" s="261">
        <f t="shared" si="17"/>
        <v>1240.13</v>
      </c>
      <c r="J38" s="261">
        <f t="shared" si="17"/>
        <v>1240.13</v>
      </c>
      <c r="K38" s="261">
        <f t="shared" si="17"/>
        <v>0</v>
      </c>
      <c r="L38" s="261">
        <f t="shared" si="17"/>
        <v>0</v>
      </c>
      <c r="M38" s="282" t="s">
        <v>301</v>
      </c>
    </row>
    <row r="39" ht="79" customHeight="1" spans="1:13">
      <c r="A39" s="262"/>
      <c r="B39" s="262"/>
      <c r="C39" s="263" t="s">
        <v>352</v>
      </c>
      <c r="D39" s="264">
        <f t="shared" ref="D39:D47" si="18">E39+I39</f>
        <v>471.83</v>
      </c>
      <c r="E39" s="264">
        <f t="shared" ref="E39:E47" si="19">F39+G39+H39</f>
        <v>390.99</v>
      </c>
      <c r="F39" s="264">
        <v>335.56</v>
      </c>
      <c r="G39" s="264">
        <v>41.51</v>
      </c>
      <c r="H39" s="264">
        <v>13.92</v>
      </c>
      <c r="I39" s="264">
        <f t="shared" ref="I39:I47" si="20">J39+K39+L39</f>
        <v>80.84</v>
      </c>
      <c r="J39" s="264">
        <v>80.84</v>
      </c>
      <c r="K39" s="264">
        <v>0</v>
      </c>
      <c r="L39" s="264">
        <v>0</v>
      </c>
      <c r="M39" s="283" t="s">
        <v>353</v>
      </c>
    </row>
    <row r="40" ht="45" spans="1:13">
      <c r="A40" s="262"/>
      <c r="B40" s="262"/>
      <c r="C40" s="263" t="s">
        <v>354</v>
      </c>
      <c r="D40" s="264">
        <f t="shared" si="18"/>
        <v>68.81</v>
      </c>
      <c r="E40" s="264">
        <f t="shared" si="19"/>
        <v>63.7</v>
      </c>
      <c r="F40" s="264">
        <v>53.01</v>
      </c>
      <c r="G40" s="264">
        <v>6.29</v>
      </c>
      <c r="H40" s="264">
        <v>4.4</v>
      </c>
      <c r="I40" s="264">
        <f t="shared" si="20"/>
        <v>5.11</v>
      </c>
      <c r="J40" s="264">
        <v>5.11</v>
      </c>
      <c r="K40" s="264">
        <v>0</v>
      </c>
      <c r="L40" s="264">
        <v>0</v>
      </c>
      <c r="M40" s="283" t="s">
        <v>355</v>
      </c>
    </row>
    <row r="41" ht="88.5" spans="1:13">
      <c r="A41" s="262"/>
      <c r="B41" s="262"/>
      <c r="C41" s="263" t="s">
        <v>356</v>
      </c>
      <c r="D41" s="264">
        <f t="shared" si="18"/>
        <v>166.71</v>
      </c>
      <c r="E41" s="264">
        <f t="shared" si="19"/>
        <v>150.35</v>
      </c>
      <c r="F41" s="264">
        <v>132.22</v>
      </c>
      <c r="G41" s="264">
        <v>13.46</v>
      </c>
      <c r="H41" s="264">
        <v>4.67</v>
      </c>
      <c r="I41" s="264">
        <f t="shared" si="20"/>
        <v>16.36</v>
      </c>
      <c r="J41" s="264">
        <v>16.36</v>
      </c>
      <c r="K41" s="264">
        <v>0</v>
      </c>
      <c r="L41" s="264">
        <v>0</v>
      </c>
      <c r="M41" s="283" t="s">
        <v>357</v>
      </c>
    </row>
    <row r="42" ht="30" spans="1:13">
      <c r="A42" s="262"/>
      <c r="B42" s="262"/>
      <c r="C42" s="263" t="s">
        <v>358</v>
      </c>
      <c r="D42" s="264">
        <f t="shared" si="18"/>
        <v>66.67</v>
      </c>
      <c r="E42" s="264">
        <f t="shared" si="19"/>
        <v>60.64</v>
      </c>
      <c r="F42" s="264">
        <v>53.5</v>
      </c>
      <c r="G42" s="264">
        <v>6.53</v>
      </c>
      <c r="H42" s="264">
        <v>0.61</v>
      </c>
      <c r="I42" s="264">
        <f t="shared" si="20"/>
        <v>6.03</v>
      </c>
      <c r="J42" s="264">
        <v>6.03</v>
      </c>
      <c r="K42" s="264">
        <v>0</v>
      </c>
      <c r="L42" s="264">
        <v>0</v>
      </c>
      <c r="M42" s="283" t="s">
        <v>359</v>
      </c>
    </row>
    <row r="43" ht="60" spans="1:13">
      <c r="A43" s="262"/>
      <c r="B43" s="262"/>
      <c r="C43" s="263" t="s">
        <v>360</v>
      </c>
      <c r="D43" s="264">
        <f t="shared" si="18"/>
        <v>70</v>
      </c>
      <c r="E43" s="264">
        <f t="shared" si="19"/>
        <v>61.8</v>
      </c>
      <c r="F43" s="264">
        <v>50.26</v>
      </c>
      <c r="G43" s="264">
        <v>6.53</v>
      </c>
      <c r="H43" s="264">
        <v>5.01</v>
      </c>
      <c r="I43" s="264">
        <f t="shared" si="20"/>
        <v>8.2</v>
      </c>
      <c r="J43" s="264">
        <v>8.2</v>
      </c>
      <c r="K43" s="264">
        <v>0</v>
      </c>
      <c r="L43" s="264">
        <v>0</v>
      </c>
      <c r="M43" s="283" t="s">
        <v>361</v>
      </c>
    </row>
    <row r="44" ht="27" spans="1:13">
      <c r="A44" s="262"/>
      <c r="B44" s="262"/>
      <c r="C44" s="263" t="s">
        <v>362</v>
      </c>
      <c r="D44" s="264">
        <f t="shared" si="18"/>
        <v>389.75</v>
      </c>
      <c r="E44" s="264">
        <f t="shared" si="19"/>
        <v>389.75</v>
      </c>
      <c r="F44" s="264">
        <v>202.33</v>
      </c>
      <c r="G44" s="264">
        <v>169.94</v>
      </c>
      <c r="H44" s="264">
        <v>17.48</v>
      </c>
      <c r="I44" s="264">
        <f t="shared" si="20"/>
        <v>0</v>
      </c>
      <c r="J44" s="264">
        <v>0</v>
      </c>
      <c r="K44" s="264">
        <v>0</v>
      </c>
      <c r="L44" s="264">
        <v>0</v>
      </c>
      <c r="M44" s="284" t="s">
        <v>301</v>
      </c>
    </row>
    <row r="45" ht="28.5" spans="1:13">
      <c r="A45" s="262"/>
      <c r="B45" s="262"/>
      <c r="C45" s="263" t="s">
        <v>363</v>
      </c>
      <c r="D45" s="264">
        <f t="shared" si="18"/>
        <v>205.48</v>
      </c>
      <c r="E45" s="264">
        <f t="shared" si="19"/>
        <v>165.85</v>
      </c>
      <c r="F45" s="264">
        <v>152.97</v>
      </c>
      <c r="G45" s="264">
        <v>11.44</v>
      </c>
      <c r="H45" s="264">
        <v>1.44</v>
      </c>
      <c r="I45" s="264">
        <f t="shared" si="20"/>
        <v>39.63</v>
      </c>
      <c r="J45" s="264">
        <v>39.63</v>
      </c>
      <c r="K45" s="264">
        <v>0</v>
      </c>
      <c r="L45" s="264">
        <v>0</v>
      </c>
      <c r="M45" s="283" t="s">
        <v>364</v>
      </c>
    </row>
    <row r="46" ht="54" spans="1:13">
      <c r="A46" s="262"/>
      <c r="B46" s="262"/>
      <c r="C46" s="263" t="s">
        <v>365</v>
      </c>
      <c r="D46" s="264">
        <f t="shared" si="18"/>
        <v>104.51</v>
      </c>
      <c r="E46" s="264">
        <f t="shared" si="19"/>
        <v>104.51</v>
      </c>
      <c r="F46" s="264">
        <v>94.01</v>
      </c>
      <c r="G46" s="264">
        <v>7.98</v>
      </c>
      <c r="H46" s="264">
        <v>2.52</v>
      </c>
      <c r="I46" s="264">
        <f t="shared" si="20"/>
        <v>0</v>
      </c>
      <c r="J46" s="264">
        <v>0</v>
      </c>
      <c r="K46" s="264">
        <v>0</v>
      </c>
      <c r="L46" s="264">
        <v>0</v>
      </c>
      <c r="M46" s="284" t="s">
        <v>301</v>
      </c>
    </row>
    <row r="47" ht="103.5" spans="1:13">
      <c r="A47" s="262"/>
      <c r="B47" s="262"/>
      <c r="C47" s="263" t="s">
        <v>366</v>
      </c>
      <c r="D47" s="264">
        <f t="shared" si="18"/>
        <v>7239.74</v>
      </c>
      <c r="E47" s="264">
        <f t="shared" si="19"/>
        <v>6155.78</v>
      </c>
      <c r="F47" s="264">
        <f>5178.78+13.11</f>
        <v>5191.89</v>
      </c>
      <c r="G47" s="264">
        <v>616.01</v>
      </c>
      <c r="H47" s="264">
        <f>347.87+0.01</f>
        <v>347.88</v>
      </c>
      <c r="I47" s="264">
        <f t="shared" si="20"/>
        <v>1083.96</v>
      </c>
      <c r="J47" s="264">
        <f>1082.96+1</f>
        <v>1083.96</v>
      </c>
      <c r="K47" s="264"/>
      <c r="L47" s="264"/>
      <c r="M47" s="283" t="s">
        <v>367</v>
      </c>
    </row>
    <row r="48" ht="27" customHeight="1" spans="1:252">
      <c r="A48" s="258" t="s">
        <v>368</v>
      </c>
      <c r="B48" s="259" t="s">
        <v>369</v>
      </c>
      <c r="C48" s="260"/>
      <c r="D48" s="261">
        <f t="shared" ref="D48:L48" si="21">D49</f>
        <v>97.22</v>
      </c>
      <c r="E48" s="261">
        <f t="shared" si="21"/>
        <v>0</v>
      </c>
      <c r="F48" s="261">
        <f t="shared" si="21"/>
        <v>0</v>
      </c>
      <c r="G48" s="261">
        <f t="shared" si="21"/>
        <v>0</v>
      </c>
      <c r="H48" s="261">
        <f t="shared" si="21"/>
        <v>0</v>
      </c>
      <c r="I48" s="261">
        <f t="shared" si="21"/>
        <v>97.22</v>
      </c>
      <c r="J48" s="261">
        <f t="shared" si="21"/>
        <v>97.22</v>
      </c>
      <c r="K48" s="261">
        <f t="shared" si="21"/>
        <v>0</v>
      </c>
      <c r="L48" s="261">
        <f t="shared" si="21"/>
        <v>0</v>
      </c>
      <c r="M48" s="282" t="s">
        <v>301</v>
      </c>
      <c r="IR48" s="223">
        <f>SUM(A48:IQ48)</f>
        <v>291.66</v>
      </c>
    </row>
    <row r="49" ht="27" spans="1:13">
      <c r="A49" s="262"/>
      <c r="B49" s="262"/>
      <c r="C49" s="263" t="s">
        <v>362</v>
      </c>
      <c r="D49" s="264">
        <f>E49+I49</f>
        <v>97.22</v>
      </c>
      <c r="E49" s="264">
        <f>F49+G49+H49</f>
        <v>0</v>
      </c>
      <c r="F49" s="264">
        <v>0</v>
      </c>
      <c r="G49" s="264">
        <v>0</v>
      </c>
      <c r="H49" s="264">
        <v>0</v>
      </c>
      <c r="I49" s="264">
        <f>J49+K49+L49</f>
        <v>97.22</v>
      </c>
      <c r="J49" s="264">
        <v>97.22</v>
      </c>
      <c r="K49" s="264">
        <v>0</v>
      </c>
      <c r="L49" s="264">
        <v>0</v>
      </c>
      <c r="M49" s="283" t="s">
        <v>370</v>
      </c>
    </row>
    <row r="50" ht="27" customHeight="1" spans="1:13">
      <c r="A50" s="258" t="s">
        <v>371</v>
      </c>
      <c r="B50" s="259" t="s">
        <v>341</v>
      </c>
      <c r="C50" s="260"/>
      <c r="D50" s="261">
        <f t="shared" ref="D50:L50" si="22">D51</f>
        <v>259.07</v>
      </c>
      <c r="E50" s="261">
        <f t="shared" si="22"/>
        <v>92.88</v>
      </c>
      <c r="F50" s="261">
        <f t="shared" si="22"/>
        <v>92.88</v>
      </c>
      <c r="G50" s="261">
        <f t="shared" si="22"/>
        <v>0</v>
      </c>
      <c r="H50" s="261">
        <f t="shared" si="22"/>
        <v>0</v>
      </c>
      <c r="I50" s="261">
        <f t="shared" si="22"/>
        <v>166.19</v>
      </c>
      <c r="J50" s="261">
        <f t="shared" si="22"/>
        <v>166.19</v>
      </c>
      <c r="K50" s="261">
        <f t="shared" si="22"/>
        <v>0</v>
      </c>
      <c r="L50" s="261">
        <f t="shared" si="22"/>
        <v>0</v>
      </c>
      <c r="M50" s="282" t="s">
        <v>301</v>
      </c>
    </row>
    <row r="51" ht="75" spans="1:13">
      <c r="A51" s="262"/>
      <c r="B51" s="262"/>
      <c r="C51" s="263" t="s">
        <v>362</v>
      </c>
      <c r="D51" s="264">
        <f>E51+I51</f>
        <v>259.07</v>
      </c>
      <c r="E51" s="264">
        <f>F51+G51+H51</f>
        <v>92.88</v>
      </c>
      <c r="F51" s="264">
        <v>92.88</v>
      </c>
      <c r="G51" s="264">
        <v>0</v>
      </c>
      <c r="H51" s="264">
        <v>0</v>
      </c>
      <c r="I51" s="264">
        <f>J51+K51+L51</f>
        <v>166.19</v>
      </c>
      <c r="J51" s="264">
        <v>166.19</v>
      </c>
      <c r="K51" s="264">
        <v>0</v>
      </c>
      <c r="L51" s="264">
        <v>0</v>
      </c>
      <c r="M51" s="283" t="s">
        <v>372</v>
      </c>
    </row>
    <row r="52" ht="27" customHeight="1" spans="1:13">
      <c r="A52" s="258" t="s">
        <v>373</v>
      </c>
      <c r="B52" s="259" t="s">
        <v>374</v>
      </c>
      <c r="C52" s="260"/>
      <c r="D52" s="261">
        <f t="shared" ref="D52:L52" si="23">D53</f>
        <v>25.76</v>
      </c>
      <c r="E52" s="261">
        <f t="shared" si="23"/>
        <v>0</v>
      </c>
      <c r="F52" s="261">
        <f t="shared" si="23"/>
        <v>0</v>
      </c>
      <c r="G52" s="261">
        <f t="shared" si="23"/>
        <v>0</v>
      </c>
      <c r="H52" s="261">
        <f t="shared" si="23"/>
        <v>0</v>
      </c>
      <c r="I52" s="261">
        <f t="shared" si="23"/>
        <v>25.76</v>
      </c>
      <c r="J52" s="261">
        <f t="shared" si="23"/>
        <v>25.76</v>
      </c>
      <c r="K52" s="261">
        <f t="shared" si="23"/>
        <v>0</v>
      </c>
      <c r="L52" s="261">
        <f t="shared" si="23"/>
        <v>0</v>
      </c>
      <c r="M52" s="282" t="s">
        <v>301</v>
      </c>
    </row>
    <row r="53" ht="54" spans="1:13">
      <c r="A53" s="262"/>
      <c r="B53" s="262"/>
      <c r="C53" s="263" t="s">
        <v>365</v>
      </c>
      <c r="D53" s="264">
        <f>E53+I53</f>
        <v>25.76</v>
      </c>
      <c r="E53" s="264">
        <f>F53+G53+H53</f>
        <v>0</v>
      </c>
      <c r="F53" s="264">
        <v>0</v>
      </c>
      <c r="G53" s="264">
        <v>0</v>
      </c>
      <c r="H53" s="264">
        <v>0</v>
      </c>
      <c r="I53" s="264">
        <f>J53+K53+L53</f>
        <v>25.76</v>
      </c>
      <c r="J53" s="264">
        <v>25.76</v>
      </c>
      <c r="K53" s="264">
        <v>0</v>
      </c>
      <c r="L53" s="264">
        <v>0</v>
      </c>
      <c r="M53" s="283" t="s">
        <v>375</v>
      </c>
    </row>
    <row r="54" ht="27" customHeight="1" spans="1:13">
      <c r="A54" s="258" t="s">
        <v>376</v>
      </c>
      <c r="B54" s="259" t="s">
        <v>377</v>
      </c>
      <c r="C54" s="260"/>
      <c r="D54" s="261">
        <f t="shared" ref="D54:L54" si="24">D55</f>
        <v>74.83</v>
      </c>
      <c r="E54" s="261">
        <f t="shared" si="24"/>
        <v>74.83</v>
      </c>
      <c r="F54" s="261">
        <f t="shared" si="24"/>
        <v>64.96</v>
      </c>
      <c r="G54" s="261">
        <f t="shared" si="24"/>
        <v>6.87</v>
      </c>
      <c r="H54" s="261">
        <f t="shared" si="24"/>
        <v>3</v>
      </c>
      <c r="I54" s="261">
        <f t="shared" si="24"/>
        <v>0</v>
      </c>
      <c r="J54" s="261">
        <f t="shared" si="24"/>
        <v>0</v>
      </c>
      <c r="K54" s="261">
        <f t="shared" si="24"/>
        <v>0</v>
      </c>
      <c r="L54" s="261">
        <f t="shared" si="24"/>
        <v>0</v>
      </c>
      <c r="M54" s="282" t="s">
        <v>301</v>
      </c>
    </row>
    <row r="55" ht="40.5" spans="1:13">
      <c r="A55" s="262"/>
      <c r="B55" s="262"/>
      <c r="C55" s="263" t="s">
        <v>378</v>
      </c>
      <c r="D55" s="264">
        <f>E55+I55</f>
        <v>74.83</v>
      </c>
      <c r="E55" s="264">
        <f>F55+G55+H55</f>
        <v>74.83</v>
      </c>
      <c r="F55" s="264">
        <v>64.96</v>
      </c>
      <c r="G55" s="264">
        <v>6.87</v>
      </c>
      <c r="H55" s="264">
        <v>3</v>
      </c>
      <c r="I55" s="264">
        <f>J55+K55+L55</f>
        <v>0</v>
      </c>
      <c r="J55" s="264">
        <v>0</v>
      </c>
      <c r="K55" s="264">
        <v>0</v>
      </c>
      <c r="L55" s="264">
        <v>0</v>
      </c>
      <c r="M55" s="284" t="s">
        <v>301</v>
      </c>
    </row>
    <row r="56" ht="27" customHeight="1" spans="1:13">
      <c r="A56" s="258" t="s">
        <v>379</v>
      </c>
      <c r="B56" s="259" t="s">
        <v>380</v>
      </c>
      <c r="C56" s="260"/>
      <c r="D56" s="261">
        <f>D57</f>
        <v>330.72</v>
      </c>
      <c r="E56" s="261">
        <f t="shared" ref="E56:L56" si="25">E57</f>
        <v>181.52</v>
      </c>
      <c r="F56" s="261">
        <f t="shared" si="25"/>
        <v>157.13</v>
      </c>
      <c r="G56" s="261">
        <f t="shared" si="25"/>
        <v>23.53</v>
      </c>
      <c r="H56" s="261">
        <f t="shared" si="25"/>
        <v>0.86</v>
      </c>
      <c r="I56" s="261">
        <f t="shared" si="25"/>
        <v>149.2</v>
      </c>
      <c r="J56" s="261">
        <f t="shared" si="25"/>
        <v>149.2</v>
      </c>
      <c r="K56" s="261">
        <f t="shared" si="25"/>
        <v>0</v>
      </c>
      <c r="L56" s="261">
        <f t="shared" si="25"/>
        <v>0</v>
      </c>
      <c r="M56" s="282" t="s">
        <v>301</v>
      </c>
    </row>
    <row r="57" ht="180" spans="1:13">
      <c r="A57" s="262"/>
      <c r="B57" s="262"/>
      <c r="C57" s="263" t="s">
        <v>381</v>
      </c>
      <c r="D57" s="264">
        <f>E57+I57</f>
        <v>330.72</v>
      </c>
      <c r="E57" s="264">
        <f>F57+G57+H57</f>
        <v>181.52</v>
      </c>
      <c r="F57" s="264">
        <v>157.13</v>
      </c>
      <c r="G57" s="264">
        <v>23.53</v>
      </c>
      <c r="H57" s="264">
        <v>0.86</v>
      </c>
      <c r="I57" s="264">
        <f>J57+K57+L57</f>
        <v>149.2</v>
      </c>
      <c r="J57" s="264">
        <v>149.2</v>
      </c>
      <c r="K57" s="264">
        <v>0</v>
      </c>
      <c r="L57" s="264">
        <v>0</v>
      </c>
      <c r="M57" s="283" t="s">
        <v>382</v>
      </c>
    </row>
    <row r="58" ht="30" customHeight="1" spans="1:13">
      <c r="A58" s="254" t="s">
        <v>383</v>
      </c>
      <c r="B58" s="255" t="s">
        <v>384</v>
      </c>
      <c r="C58" s="256" t="s">
        <v>306</v>
      </c>
      <c r="D58" s="257">
        <f t="shared" ref="D58:L58" si="26">D59+D61+D63+D65</f>
        <v>596.19</v>
      </c>
      <c r="E58" s="257">
        <f t="shared" si="26"/>
        <v>544.99</v>
      </c>
      <c r="F58" s="257">
        <f t="shared" si="26"/>
        <v>437.94</v>
      </c>
      <c r="G58" s="257">
        <f t="shared" si="26"/>
        <v>36.26</v>
      </c>
      <c r="H58" s="257">
        <f t="shared" si="26"/>
        <v>70.79</v>
      </c>
      <c r="I58" s="257">
        <f t="shared" si="26"/>
        <v>51.2</v>
      </c>
      <c r="J58" s="257">
        <f t="shared" si="26"/>
        <v>51.2</v>
      </c>
      <c r="K58" s="257">
        <f t="shared" si="26"/>
        <v>0</v>
      </c>
      <c r="L58" s="257">
        <f t="shared" si="26"/>
        <v>0</v>
      </c>
      <c r="M58" s="281" t="s">
        <v>301</v>
      </c>
    </row>
    <row r="59" ht="27" customHeight="1" spans="1:13">
      <c r="A59" s="258" t="s">
        <v>385</v>
      </c>
      <c r="B59" s="259" t="s">
        <v>308</v>
      </c>
      <c r="C59" s="260"/>
      <c r="D59" s="261">
        <f t="shared" ref="D59:L59" si="27">D60</f>
        <v>489.61</v>
      </c>
      <c r="E59" s="261">
        <f t="shared" si="27"/>
        <v>489.61</v>
      </c>
      <c r="F59" s="261">
        <f t="shared" si="27"/>
        <v>382.56</v>
      </c>
      <c r="G59" s="261">
        <f t="shared" si="27"/>
        <v>36.26</v>
      </c>
      <c r="H59" s="261">
        <f t="shared" si="27"/>
        <v>70.79</v>
      </c>
      <c r="I59" s="261">
        <f t="shared" si="27"/>
        <v>0</v>
      </c>
      <c r="J59" s="261">
        <f t="shared" si="27"/>
        <v>0</v>
      </c>
      <c r="K59" s="261">
        <f t="shared" si="27"/>
        <v>0</v>
      </c>
      <c r="L59" s="261">
        <f t="shared" si="27"/>
        <v>0</v>
      </c>
      <c r="M59" s="282" t="s">
        <v>301</v>
      </c>
    </row>
    <row r="60" ht="27" spans="1:13">
      <c r="A60" s="262"/>
      <c r="B60" s="262"/>
      <c r="C60" s="263" t="s">
        <v>386</v>
      </c>
      <c r="D60" s="264">
        <f>E60+I60</f>
        <v>489.61</v>
      </c>
      <c r="E60" s="264">
        <f>F60+G60+H60</f>
        <v>489.61</v>
      </c>
      <c r="F60" s="264">
        <v>382.56</v>
      </c>
      <c r="G60" s="264">
        <v>36.26</v>
      </c>
      <c r="H60" s="264">
        <v>70.79</v>
      </c>
      <c r="I60" s="264">
        <f>J60+K60+L60</f>
        <v>0</v>
      </c>
      <c r="J60" s="264">
        <v>0</v>
      </c>
      <c r="K60" s="264">
        <v>0</v>
      </c>
      <c r="L60" s="264">
        <v>0</v>
      </c>
      <c r="M60" s="284" t="s">
        <v>301</v>
      </c>
    </row>
    <row r="61" ht="27" customHeight="1" spans="1:13">
      <c r="A61" s="258" t="s">
        <v>387</v>
      </c>
      <c r="B61" s="259" t="s">
        <v>369</v>
      </c>
      <c r="C61" s="260"/>
      <c r="D61" s="261">
        <f t="shared" ref="D61:L61" si="28">D62</f>
        <v>47.04</v>
      </c>
      <c r="E61" s="261">
        <f t="shared" si="28"/>
        <v>0</v>
      </c>
      <c r="F61" s="261">
        <f t="shared" si="28"/>
        <v>0</v>
      </c>
      <c r="G61" s="261">
        <f t="shared" si="28"/>
        <v>0</v>
      </c>
      <c r="H61" s="261">
        <f t="shared" si="28"/>
        <v>0</v>
      </c>
      <c r="I61" s="261">
        <f t="shared" si="28"/>
        <v>47.04</v>
      </c>
      <c r="J61" s="261">
        <f t="shared" si="28"/>
        <v>47.04</v>
      </c>
      <c r="K61" s="261">
        <f t="shared" si="28"/>
        <v>0</v>
      </c>
      <c r="L61" s="261">
        <f t="shared" si="28"/>
        <v>0</v>
      </c>
      <c r="M61" s="282" t="s">
        <v>301</v>
      </c>
    </row>
    <row r="62" ht="58.5" spans="1:13">
      <c r="A62" s="262"/>
      <c r="B62" s="262"/>
      <c r="C62" s="263" t="s">
        <v>386</v>
      </c>
      <c r="D62" s="264">
        <f>E62+I62</f>
        <v>47.04</v>
      </c>
      <c r="E62" s="264">
        <f>F62+G62+H62</f>
        <v>0</v>
      </c>
      <c r="F62" s="264">
        <v>0</v>
      </c>
      <c r="G62" s="264">
        <v>0</v>
      </c>
      <c r="H62" s="264">
        <v>0</v>
      </c>
      <c r="I62" s="264">
        <f>J62+K62+L62</f>
        <v>47.04</v>
      </c>
      <c r="J62" s="264">
        <f>2047.04-2000</f>
        <v>47.04</v>
      </c>
      <c r="K62" s="264">
        <v>0</v>
      </c>
      <c r="L62" s="264">
        <v>0</v>
      </c>
      <c r="M62" s="283" t="s">
        <v>388</v>
      </c>
    </row>
    <row r="63" ht="27" customHeight="1" spans="1:13">
      <c r="A63" s="258" t="s">
        <v>389</v>
      </c>
      <c r="B63" s="259" t="s">
        <v>390</v>
      </c>
      <c r="C63" s="260"/>
      <c r="D63" s="261">
        <f t="shared" ref="D63:L63" si="29">D64</f>
        <v>4.16</v>
      </c>
      <c r="E63" s="261">
        <f t="shared" si="29"/>
        <v>0</v>
      </c>
      <c r="F63" s="261">
        <f t="shared" si="29"/>
        <v>0</v>
      </c>
      <c r="G63" s="261">
        <f t="shared" si="29"/>
        <v>0</v>
      </c>
      <c r="H63" s="261">
        <f t="shared" si="29"/>
        <v>0</v>
      </c>
      <c r="I63" s="261">
        <f t="shared" si="29"/>
        <v>4.16</v>
      </c>
      <c r="J63" s="261">
        <f t="shared" si="29"/>
        <v>4.16</v>
      </c>
      <c r="K63" s="261">
        <f t="shared" si="29"/>
        <v>0</v>
      </c>
      <c r="L63" s="261">
        <f t="shared" si="29"/>
        <v>0</v>
      </c>
      <c r="M63" s="282" t="s">
        <v>301</v>
      </c>
    </row>
    <row r="64" ht="27" spans="1:13">
      <c r="A64" s="262"/>
      <c r="B64" s="262"/>
      <c r="C64" s="263" t="s">
        <v>386</v>
      </c>
      <c r="D64" s="264">
        <f>E64+I64</f>
        <v>4.16</v>
      </c>
      <c r="E64" s="264">
        <f>F64+G64+H64</f>
        <v>0</v>
      </c>
      <c r="F64" s="264">
        <v>0</v>
      </c>
      <c r="G64" s="264">
        <v>0</v>
      </c>
      <c r="H64" s="264">
        <v>0</v>
      </c>
      <c r="I64" s="264">
        <f>J64+K64+L64</f>
        <v>4.16</v>
      </c>
      <c r="J64" s="264">
        <v>4.16</v>
      </c>
      <c r="K64" s="264">
        <v>0</v>
      </c>
      <c r="L64" s="264">
        <v>0</v>
      </c>
      <c r="M64" s="283" t="s">
        <v>391</v>
      </c>
    </row>
    <row r="65" ht="27" customHeight="1" spans="1:13">
      <c r="A65" s="258" t="s">
        <v>392</v>
      </c>
      <c r="B65" s="259" t="s">
        <v>377</v>
      </c>
      <c r="C65" s="260"/>
      <c r="D65" s="261">
        <f t="shared" ref="D65:L65" si="30">D66</f>
        <v>55.38</v>
      </c>
      <c r="E65" s="261">
        <f t="shared" si="30"/>
        <v>55.38</v>
      </c>
      <c r="F65" s="261">
        <f t="shared" si="30"/>
        <v>55.38</v>
      </c>
      <c r="G65" s="261">
        <f t="shared" si="30"/>
        <v>0</v>
      </c>
      <c r="H65" s="261">
        <f t="shared" si="30"/>
        <v>0</v>
      </c>
      <c r="I65" s="261">
        <f t="shared" si="30"/>
        <v>0</v>
      </c>
      <c r="J65" s="261">
        <f t="shared" si="30"/>
        <v>0</v>
      </c>
      <c r="K65" s="261">
        <f t="shared" si="30"/>
        <v>0</v>
      </c>
      <c r="L65" s="261">
        <f t="shared" si="30"/>
        <v>0</v>
      </c>
      <c r="M65" s="282" t="s">
        <v>301</v>
      </c>
    </row>
    <row r="66" ht="27" spans="1:13">
      <c r="A66" s="262"/>
      <c r="B66" s="262"/>
      <c r="C66" s="263" t="s">
        <v>386</v>
      </c>
      <c r="D66" s="264">
        <f>E66+I66</f>
        <v>55.38</v>
      </c>
      <c r="E66" s="264">
        <f>F66+G66+H66</f>
        <v>55.38</v>
      </c>
      <c r="F66" s="264">
        <v>55.38</v>
      </c>
      <c r="G66" s="264">
        <v>0</v>
      </c>
      <c r="H66" s="264">
        <v>0</v>
      </c>
      <c r="I66" s="264">
        <f>J66+K66+L66</f>
        <v>0</v>
      </c>
      <c r="J66" s="264">
        <v>0</v>
      </c>
      <c r="K66" s="264">
        <v>0</v>
      </c>
      <c r="L66" s="264">
        <v>0</v>
      </c>
      <c r="M66" s="284" t="s">
        <v>301</v>
      </c>
    </row>
    <row r="67" ht="30" customHeight="1" spans="1:13">
      <c r="A67" s="254" t="s">
        <v>393</v>
      </c>
      <c r="B67" s="255" t="s">
        <v>394</v>
      </c>
      <c r="C67" s="256" t="s">
        <v>306</v>
      </c>
      <c r="D67" s="257">
        <f t="shared" ref="D67:L67" si="31">D68+D71+D73+D76</f>
        <v>316.355164</v>
      </c>
      <c r="E67" s="257">
        <f t="shared" si="31"/>
        <v>176.61</v>
      </c>
      <c r="F67" s="257">
        <f t="shared" si="31"/>
        <v>157.89</v>
      </c>
      <c r="G67" s="257">
        <f t="shared" si="31"/>
        <v>12.84</v>
      </c>
      <c r="H67" s="257">
        <f t="shared" si="31"/>
        <v>5.88</v>
      </c>
      <c r="I67" s="257">
        <f t="shared" si="31"/>
        <v>139.745164</v>
      </c>
      <c r="J67" s="257">
        <f t="shared" si="31"/>
        <v>78.96</v>
      </c>
      <c r="K67" s="257">
        <f t="shared" si="31"/>
        <v>18.485164</v>
      </c>
      <c r="L67" s="257">
        <f t="shared" si="31"/>
        <v>42.3</v>
      </c>
      <c r="M67" s="281" t="s">
        <v>301</v>
      </c>
    </row>
    <row r="68" ht="27" customHeight="1" spans="1:13">
      <c r="A68" s="258" t="s">
        <v>395</v>
      </c>
      <c r="B68" s="259" t="s">
        <v>308</v>
      </c>
      <c r="C68" s="260"/>
      <c r="D68" s="261">
        <f t="shared" ref="D68:L68" si="32">SUM(D69:D70)</f>
        <v>176.91</v>
      </c>
      <c r="E68" s="261">
        <f t="shared" si="32"/>
        <v>176.61</v>
      </c>
      <c r="F68" s="261">
        <f t="shared" si="32"/>
        <v>157.89</v>
      </c>
      <c r="G68" s="261">
        <f t="shared" si="32"/>
        <v>12.84</v>
      </c>
      <c r="H68" s="261">
        <f t="shared" si="32"/>
        <v>5.88</v>
      </c>
      <c r="I68" s="261">
        <f t="shared" si="32"/>
        <v>0.3</v>
      </c>
      <c r="J68" s="261">
        <f t="shared" si="32"/>
        <v>0.3</v>
      </c>
      <c r="K68" s="261">
        <f t="shared" si="32"/>
        <v>0</v>
      </c>
      <c r="L68" s="261">
        <f t="shared" si="32"/>
        <v>0</v>
      </c>
      <c r="M68" s="282" t="s">
        <v>301</v>
      </c>
    </row>
    <row r="69" ht="27" spans="1:13">
      <c r="A69" s="262"/>
      <c r="B69" s="262"/>
      <c r="C69" s="263" t="s">
        <v>396</v>
      </c>
      <c r="D69" s="264">
        <f>E69+I69</f>
        <v>176.46</v>
      </c>
      <c r="E69" s="264">
        <f>F69+G69+H69</f>
        <v>176.16</v>
      </c>
      <c r="F69" s="264">
        <v>157.89</v>
      </c>
      <c r="G69" s="264">
        <v>12.84</v>
      </c>
      <c r="H69" s="264">
        <v>5.43</v>
      </c>
      <c r="I69" s="264">
        <f>J69+K69+L69</f>
        <v>0.3</v>
      </c>
      <c r="J69" s="264">
        <v>0.3</v>
      </c>
      <c r="K69" s="264">
        <v>0</v>
      </c>
      <c r="L69" s="264">
        <v>0</v>
      </c>
      <c r="M69" s="283" t="s">
        <v>397</v>
      </c>
    </row>
    <row r="70" ht="27" spans="1:13">
      <c r="A70" s="262"/>
      <c r="B70" s="262"/>
      <c r="C70" s="263" t="s">
        <v>398</v>
      </c>
      <c r="D70" s="264">
        <f>E70+I70</f>
        <v>0.45</v>
      </c>
      <c r="E70" s="264">
        <f>F70+G70+H70</f>
        <v>0.45</v>
      </c>
      <c r="F70" s="264">
        <v>0</v>
      </c>
      <c r="G70" s="264">
        <v>0</v>
      </c>
      <c r="H70" s="264">
        <v>0.45</v>
      </c>
      <c r="I70" s="264">
        <f>J70+K70+L70</f>
        <v>0</v>
      </c>
      <c r="J70" s="264">
        <v>0</v>
      </c>
      <c r="K70" s="264">
        <v>0</v>
      </c>
      <c r="L70" s="264">
        <v>0</v>
      </c>
      <c r="M70" s="284" t="s">
        <v>301</v>
      </c>
    </row>
    <row r="71" ht="27" customHeight="1" spans="1:13">
      <c r="A71" s="258" t="s">
        <v>399</v>
      </c>
      <c r="B71" s="259" t="s">
        <v>400</v>
      </c>
      <c r="C71" s="260"/>
      <c r="D71" s="261">
        <f t="shared" ref="D71:L71" si="33">D72</f>
        <v>25</v>
      </c>
      <c r="E71" s="261">
        <f t="shared" si="33"/>
        <v>0</v>
      </c>
      <c r="F71" s="261">
        <f t="shared" si="33"/>
        <v>0</v>
      </c>
      <c r="G71" s="261">
        <f t="shared" si="33"/>
        <v>0</v>
      </c>
      <c r="H71" s="261">
        <f t="shared" si="33"/>
        <v>0</v>
      </c>
      <c r="I71" s="261">
        <f t="shared" si="33"/>
        <v>25</v>
      </c>
      <c r="J71" s="261">
        <f t="shared" si="33"/>
        <v>25</v>
      </c>
      <c r="K71" s="261">
        <f t="shared" si="33"/>
        <v>0</v>
      </c>
      <c r="L71" s="261">
        <f t="shared" si="33"/>
        <v>0</v>
      </c>
      <c r="M71" s="282" t="s">
        <v>301</v>
      </c>
    </row>
    <row r="72" ht="27" spans="1:13">
      <c r="A72" s="262"/>
      <c r="B72" s="262"/>
      <c r="C72" s="263" t="s">
        <v>396</v>
      </c>
      <c r="D72" s="264">
        <f>E72+I72</f>
        <v>25</v>
      </c>
      <c r="E72" s="264">
        <f>F72+G72+H72</f>
        <v>0</v>
      </c>
      <c r="F72" s="264">
        <v>0</v>
      </c>
      <c r="G72" s="264">
        <v>0</v>
      </c>
      <c r="H72" s="264">
        <v>0</v>
      </c>
      <c r="I72" s="264">
        <f>J72+K72+L72</f>
        <v>25</v>
      </c>
      <c r="J72" s="264">
        <v>25</v>
      </c>
      <c r="K72" s="264">
        <v>0</v>
      </c>
      <c r="L72" s="264">
        <v>0</v>
      </c>
      <c r="M72" s="283" t="s">
        <v>401</v>
      </c>
    </row>
    <row r="73" ht="27" customHeight="1" spans="1:13">
      <c r="A73" s="258" t="s">
        <v>402</v>
      </c>
      <c r="B73" s="259" t="s">
        <v>403</v>
      </c>
      <c r="C73" s="260"/>
      <c r="D73" s="261">
        <f t="shared" ref="D73:L73" si="34">SUM(D74:D75)</f>
        <v>104.445164</v>
      </c>
      <c r="E73" s="261">
        <f t="shared" si="34"/>
        <v>0</v>
      </c>
      <c r="F73" s="261">
        <f t="shared" si="34"/>
        <v>0</v>
      </c>
      <c r="G73" s="261">
        <f t="shared" si="34"/>
        <v>0</v>
      </c>
      <c r="H73" s="261">
        <f t="shared" si="34"/>
        <v>0</v>
      </c>
      <c r="I73" s="261">
        <f t="shared" si="34"/>
        <v>104.445164</v>
      </c>
      <c r="J73" s="261">
        <f t="shared" si="34"/>
        <v>43.66</v>
      </c>
      <c r="K73" s="261">
        <f t="shared" si="34"/>
        <v>18.485164</v>
      </c>
      <c r="L73" s="261">
        <f t="shared" si="34"/>
        <v>42.3</v>
      </c>
      <c r="M73" s="282" t="s">
        <v>301</v>
      </c>
    </row>
    <row r="74" ht="30" spans="1:13">
      <c r="A74" s="262"/>
      <c r="B74" s="262"/>
      <c r="C74" s="263" t="s">
        <v>396</v>
      </c>
      <c r="D74" s="264">
        <f>E74+I74</f>
        <v>43.66</v>
      </c>
      <c r="E74" s="264">
        <f>F74+G74+H74</f>
        <v>0</v>
      </c>
      <c r="F74" s="264">
        <v>0</v>
      </c>
      <c r="G74" s="264">
        <v>0</v>
      </c>
      <c r="H74" s="264">
        <v>0</v>
      </c>
      <c r="I74" s="264">
        <f>J74+K74+L74</f>
        <v>43.66</v>
      </c>
      <c r="J74" s="264">
        <v>43.66</v>
      </c>
      <c r="K74" s="264">
        <v>0</v>
      </c>
      <c r="L74" s="264">
        <v>0</v>
      </c>
      <c r="M74" s="284" t="s">
        <v>404</v>
      </c>
    </row>
    <row r="75" ht="15.75" spans="1:13">
      <c r="A75" s="262"/>
      <c r="B75" s="262"/>
      <c r="C75" s="285" t="s">
        <v>301</v>
      </c>
      <c r="D75" s="264">
        <f>E75+I75</f>
        <v>60.785164</v>
      </c>
      <c r="E75" s="264">
        <f>F75+G75+H75</f>
        <v>0</v>
      </c>
      <c r="F75" s="264">
        <v>0</v>
      </c>
      <c r="G75" s="264">
        <v>0</v>
      </c>
      <c r="H75" s="264">
        <v>0</v>
      </c>
      <c r="I75" s="264">
        <f>J75+K75+L75</f>
        <v>60.785164</v>
      </c>
      <c r="J75" s="264">
        <v>0</v>
      </c>
      <c r="K75" s="286">
        <v>18.485164</v>
      </c>
      <c r="L75" s="287">
        <v>42.3</v>
      </c>
      <c r="M75" s="284" t="s">
        <v>301</v>
      </c>
    </row>
    <row r="76" ht="27" customHeight="1" spans="1:13">
      <c r="A76" s="258" t="s">
        <v>405</v>
      </c>
      <c r="B76" s="259" t="s">
        <v>406</v>
      </c>
      <c r="C76" s="260"/>
      <c r="D76" s="261">
        <f t="shared" ref="D76:L76" si="35">D77</f>
        <v>10</v>
      </c>
      <c r="E76" s="261">
        <f t="shared" si="35"/>
        <v>0</v>
      </c>
      <c r="F76" s="261">
        <f t="shared" si="35"/>
        <v>0</v>
      </c>
      <c r="G76" s="261">
        <f t="shared" si="35"/>
        <v>0</v>
      </c>
      <c r="H76" s="261">
        <f t="shared" si="35"/>
        <v>0</v>
      </c>
      <c r="I76" s="261">
        <f t="shared" si="35"/>
        <v>10</v>
      </c>
      <c r="J76" s="261">
        <f t="shared" si="35"/>
        <v>10</v>
      </c>
      <c r="K76" s="261">
        <f t="shared" si="35"/>
        <v>0</v>
      </c>
      <c r="L76" s="261">
        <f t="shared" si="35"/>
        <v>0</v>
      </c>
      <c r="M76" s="282" t="s">
        <v>301</v>
      </c>
    </row>
    <row r="77" ht="27" spans="1:13">
      <c r="A77" s="262"/>
      <c r="B77" s="262"/>
      <c r="C77" s="263" t="s">
        <v>396</v>
      </c>
      <c r="D77" s="264">
        <f>E77+I77</f>
        <v>10</v>
      </c>
      <c r="E77" s="264">
        <f>F77+G77+H77</f>
        <v>0</v>
      </c>
      <c r="F77" s="264">
        <v>0</v>
      </c>
      <c r="G77" s="264">
        <v>0</v>
      </c>
      <c r="H77" s="264">
        <v>0</v>
      </c>
      <c r="I77" s="264">
        <f>J77+K77+L77</f>
        <v>10</v>
      </c>
      <c r="J77" s="264">
        <v>10</v>
      </c>
      <c r="K77" s="264">
        <v>0</v>
      </c>
      <c r="L77" s="264">
        <v>0</v>
      </c>
      <c r="M77" s="283" t="s">
        <v>407</v>
      </c>
    </row>
    <row r="78" ht="30" customHeight="1" spans="1:13">
      <c r="A78" s="254" t="s">
        <v>408</v>
      </c>
      <c r="B78" s="255" t="s">
        <v>409</v>
      </c>
      <c r="C78" s="256" t="s">
        <v>306</v>
      </c>
      <c r="D78" s="257">
        <f t="shared" ref="D78:L78" si="36">D79+D83+D85+D87</f>
        <v>1903.76</v>
      </c>
      <c r="E78" s="257">
        <f t="shared" si="36"/>
        <v>1097.53</v>
      </c>
      <c r="F78" s="257">
        <f t="shared" si="36"/>
        <v>928.15</v>
      </c>
      <c r="G78" s="257">
        <f t="shared" si="36"/>
        <v>126.95</v>
      </c>
      <c r="H78" s="257">
        <f t="shared" si="36"/>
        <v>42.43</v>
      </c>
      <c r="I78" s="257">
        <f t="shared" si="36"/>
        <v>806.23</v>
      </c>
      <c r="J78" s="257">
        <f t="shared" si="36"/>
        <v>806.23</v>
      </c>
      <c r="K78" s="257">
        <f t="shared" si="36"/>
        <v>0</v>
      </c>
      <c r="L78" s="257">
        <f t="shared" si="36"/>
        <v>0</v>
      </c>
      <c r="M78" s="281" t="s">
        <v>301</v>
      </c>
    </row>
    <row r="79" ht="27" customHeight="1" spans="1:13">
      <c r="A79" s="258" t="s">
        <v>410</v>
      </c>
      <c r="B79" s="259" t="s">
        <v>308</v>
      </c>
      <c r="C79" s="260"/>
      <c r="D79" s="261">
        <f>SUM(D80:D82)</f>
        <v>1133.53</v>
      </c>
      <c r="E79" s="261">
        <f t="shared" ref="D79:L79" si="37">SUM(E80:E82)</f>
        <v>1097.53</v>
      </c>
      <c r="F79" s="261">
        <f t="shared" si="37"/>
        <v>928.15</v>
      </c>
      <c r="G79" s="261">
        <f t="shared" si="37"/>
        <v>126.95</v>
      </c>
      <c r="H79" s="261">
        <f t="shared" si="37"/>
        <v>42.43</v>
      </c>
      <c r="I79" s="261">
        <f t="shared" si="37"/>
        <v>36</v>
      </c>
      <c r="J79" s="261">
        <f t="shared" si="37"/>
        <v>36</v>
      </c>
      <c r="K79" s="261">
        <f t="shared" si="37"/>
        <v>0</v>
      </c>
      <c r="L79" s="261">
        <f t="shared" si="37"/>
        <v>0</v>
      </c>
      <c r="M79" s="282" t="s">
        <v>301</v>
      </c>
    </row>
    <row r="80" ht="27" spans="1:13">
      <c r="A80" s="262"/>
      <c r="B80" s="262"/>
      <c r="C80" s="263" t="s">
        <v>411</v>
      </c>
      <c r="D80" s="264">
        <f>E80+I80</f>
        <v>696.6</v>
      </c>
      <c r="E80" s="264">
        <f>F80+G80+H80</f>
        <v>696.6</v>
      </c>
      <c r="F80" s="264">
        <f>423.16+156.93</f>
        <v>580.09</v>
      </c>
      <c r="G80" s="264">
        <v>79.7</v>
      </c>
      <c r="H80" s="264">
        <v>36.81</v>
      </c>
      <c r="I80" s="264">
        <f>J80+K80+L80</f>
        <v>0</v>
      </c>
      <c r="J80" s="264">
        <v>0</v>
      </c>
      <c r="K80" s="264">
        <v>0</v>
      </c>
      <c r="L80" s="264">
        <v>0</v>
      </c>
      <c r="M80" s="284" t="s">
        <v>301</v>
      </c>
    </row>
    <row r="81" ht="27" spans="1:13">
      <c r="A81" s="262"/>
      <c r="B81" s="262"/>
      <c r="C81" s="263" t="s">
        <v>396</v>
      </c>
      <c r="D81" s="264">
        <f>E81+I81</f>
        <v>13.56</v>
      </c>
      <c r="E81" s="264">
        <f>F81+G81+H81</f>
        <v>13.56</v>
      </c>
      <c r="F81" s="264">
        <v>13.56</v>
      </c>
      <c r="G81" s="264">
        <v>0</v>
      </c>
      <c r="H81" s="264">
        <v>0</v>
      </c>
      <c r="I81" s="264">
        <f>J81+K81+L81</f>
        <v>0</v>
      </c>
      <c r="J81" s="264">
        <v>0</v>
      </c>
      <c r="K81" s="264">
        <v>0</v>
      </c>
      <c r="L81" s="264">
        <v>0</v>
      </c>
      <c r="M81" s="284" t="s">
        <v>301</v>
      </c>
    </row>
    <row r="82" ht="42" customHeight="1" spans="1:13">
      <c r="A82" s="262"/>
      <c r="B82" s="262"/>
      <c r="C82" s="263" t="s">
        <v>412</v>
      </c>
      <c r="D82" s="264">
        <f>E82+I82</f>
        <v>423.37</v>
      </c>
      <c r="E82" s="264">
        <f>F82+G82+H82</f>
        <v>387.37</v>
      </c>
      <c r="F82" s="264">
        <f>314.5+20</f>
        <v>334.5</v>
      </c>
      <c r="G82" s="264">
        <v>47.25</v>
      </c>
      <c r="H82" s="264">
        <v>5.62</v>
      </c>
      <c r="I82" s="264">
        <v>36</v>
      </c>
      <c r="J82" s="264">
        <v>36</v>
      </c>
      <c r="K82" s="264">
        <v>0</v>
      </c>
      <c r="L82" s="264">
        <v>0</v>
      </c>
      <c r="M82" s="283" t="s">
        <v>413</v>
      </c>
    </row>
    <row r="83" ht="27" customHeight="1" spans="1:13">
      <c r="A83" s="258" t="s">
        <v>414</v>
      </c>
      <c r="B83" s="259" t="s">
        <v>415</v>
      </c>
      <c r="C83" s="260"/>
      <c r="D83" s="261">
        <f t="shared" ref="D83:L83" si="38">D84</f>
        <v>4</v>
      </c>
      <c r="E83" s="261">
        <f t="shared" si="38"/>
        <v>0</v>
      </c>
      <c r="F83" s="261">
        <f t="shared" si="38"/>
        <v>0</v>
      </c>
      <c r="G83" s="261">
        <f t="shared" si="38"/>
        <v>0</v>
      </c>
      <c r="H83" s="261">
        <f t="shared" si="38"/>
        <v>0</v>
      </c>
      <c r="I83" s="261">
        <f t="shared" si="38"/>
        <v>4</v>
      </c>
      <c r="J83" s="261">
        <f t="shared" si="38"/>
        <v>4</v>
      </c>
      <c r="K83" s="261">
        <f t="shared" si="38"/>
        <v>0</v>
      </c>
      <c r="L83" s="261">
        <f t="shared" si="38"/>
        <v>0</v>
      </c>
      <c r="M83" s="282" t="s">
        <v>301</v>
      </c>
    </row>
    <row r="84" ht="27" spans="1:13">
      <c r="A84" s="262"/>
      <c r="B84" s="262"/>
      <c r="C84" s="263" t="s">
        <v>411</v>
      </c>
      <c r="D84" s="264">
        <f>E84+I84</f>
        <v>4</v>
      </c>
      <c r="E84" s="264">
        <f>F84+G84+H84</f>
        <v>0</v>
      </c>
      <c r="F84" s="264">
        <v>0</v>
      </c>
      <c r="G84" s="264">
        <v>0</v>
      </c>
      <c r="H84" s="264">
        <v>0</v>
      </c>
      <c r="I84" s="264">
        <f>J84+K84+L84</f>
        <v>4</v>
      </c>
      <c r="J84" s="264">
        <v>4</v>
      </c>
      <c r="K84" s="264">
        <v>0</v>
      </c>
      <c r="L84" s="264">
        <v>0</v>
      </c>
      <c r="M84" s="283" t="s">
        <v>416</v>
      </c>
    </row>
    <row r="85" ht="27" customHeight="1" spans="1:13">
      <c r="A85" s="258" t="s">
        <v>417</v>
      </c>
      <c r="B85" s="259" t="s">
        <v>418</v>
      </c>
      <c r="C85" s="260"/>
      <c r="D85" s="261">
        <f t="shared" ref="D85:L85" si="39">D86</f>
        <v>491.98</v>
      </c>
      <c r="E85" s="261">
        <f t="shared" si="39"/>
        <v>0</v>
      </c>
      <c r="F85" s="261">
        <f t="shared" si="39"/>
        <v>0</v>
      </c>
      <c r="G85" s="261">
        <f t="shared" si="39"/>
        <v>0</v>
      </c>
      <c r="H85" s="261">
        <f t="shared" si="39"/>
        <v>0</v>
      </c>
      <c r="I85" s="261">
        <f t="shared" si="39"/>
        <v>491.98</v>
      </c>
      <c r="J85" s="261">
        <f t="shared" si="39"/>
        <v>491.98</v>
      </c>
      <c r="K85" s="261">
        <f t="shared" si="39"/>
        <v>0</v>
      </c>
      <c r="L85" s="261">
        <f t="shared" si="39"/>
        <v>0</v>
      </c>
      <c r="M85" s="282" t="s">
        <v>301</v>
      </c>
    </row>
    <row r="86" ht="30" spans="1:13">
      <c r="A86" s="262"/>
      <c r="B86" s="262"/>
      <c r="C86" s="263" t="s">
        <v>411</v>
      </c>
      <c r="D86" s="264">
        <f>E86+I86</f>
        <v>491.98</v>
      </c>
      <c r="E86" s="264">
        <f>F86+G86+H86</f>
        <v>0</v>
      </c>
      <c r="F86" s="264">
        <v>0</v>
      </c>
      <c r="G86" s="264">
        <v>0</v>
      </c>
      <c r="H86" s="264">
        <v>0</v>
      </c>
      <c r="I86" s="264">
        <f>J86+K86+L86</f>
        <v>491.98</v>
      </c>
      <c r="J86" s="264">
        <v>491.98</v>
      </c>
      <c r="K86" s="264">
        <v>0</v>
      </c>
      <c r="L86" s="264">
        <v>0</v>
      </c>
      <c r="M86" s="283" t="s">
        <v>419</v>
      </c>
    </row>
    <row r="87" ht="27" customHeight="1" spans="1:13">
      <c r="A87" s="258" t="s">
        <v>420</v>
      </c>
      <c r="B87" s="259" t="s">
        <v>421</v>
      </c>
      <c r="C87" s="260"/>
      <c r="D87" s="261">
        <f t="shared" ref="D87:L87" si="40">D88</f>
        <v>274.25</v>
      </c>
      <c r="E87" s="261">
        <f t="shared" si="40"/>
        <v>0</v>
      </c>
      <c r="F87" s="261">
        <f t="shared" si="40"/>
        <v>0</v>
      </c>
      <c r="G87" s="261">
        <f t="shared" si="40"/>
        <v>0</v>
      </c>
      <c r="H87" s="261">
        <f t="shared" si="40"/>
        <v>0</v>
      </c>
      <c r="I87" s="261">
        <f t="shared" si="40"/>
        <v>274.25</v>
      </c>
      <c r="J87" s="261">
        <f t="shared" si="40"/>
        <v>274.25</v>
      </c>
      <c r="K87" s="261">
        <f t="shared" si="40"/>
        <v>0</v>
      </c>
      <c r="L87" s="261">
        <f t="shared" si="40"/>
        <v>0</v>
      </c>
      <c r="M87" s="282" t="s">
        <v>301</v>
      </c>
    </row>
    <row r="88" ht="75" spans="1:13">
      <c r="A88" s="262"/>
      <c r="B88" s="262"/>
      <c r="C88" s="263" t="s">
        <v>411</v>
      </c>
      <c r="D88" s="264">
        <f>E88+I88</f>
        <v>274.25</v>
      </c>
      <c r="E88" s="264">
        <f>F88+G88+H88</f>
        <v>0</v>
      </c>
      <c r="F88" s="264">
        <v>0</v>
      </c>
      <c r="G88" s="264">
        <v>0</v>
      </c>
      <c r="H88" s="264">
        <v>0</v>
      </c>
      <c r="I88" s="264">
        <f>J88+K88+L88</f>
        <v>274.25</v>
      </c>
      <c r="J88" s="264">
        <v>274.25</v>
      </c>
      <c r="K88" s="264">
        <v>0</v>
      </c>
      <c r="L88" s="264">
        <v>0</v>
      </c>
      <c r="M88" s="283" t="s">
        <v>422</v>
      </c>
    </row>
    <row r="89" ht="30" customHeight="1" spans="1:13">
      <c r="A89" s="254" t="s">
        <v>423</v>
      </c>
      <c r="B89" s="255" t="s">
        <v>424</v>
      </c>
      <c r="C89" s="256" t="s">
        <v>306</v>
      </c>
      <c r="D89" s="257">
        <f t="shared" ref="D89:L89" si="41">D90+D92+D94+D96+D98+D100+D102</f>
        <v>281.49</v>
      </c>
      <c r="E89" s="257">
        <f t="shared" si="41"/>
        <v>160.06</v>
      </c>
      <c r="F89" s="257">
        <f t="shared" si="41"/>
        <v>139.27</v>
      </c>
      <c r="G89" s="257">
        <f t="shared" si="41"/>
        <v>15.73</v>
      </c>
      <c r="H89" s="257">
        <f t="shared" si="41"/>
        <v>5.06</v>
      </c>
      <c r="I89" s="257">
        <f t="shared" si="41"/>
        <v>121.43</v>
      </c>
      <c r="J89" s="257">
        <f t="shared" si="41"/>
        <v>121.43</v>
      </c>
      <c r="K89" s="257">
        <f t="shared" si="41"/>
        <v>0</v>
      </c>
      <c r="L89" s="257">
        <f t="shared" si="41"/>
        <v>0</v>
      </c>
      <c r="M89" s="281" t="s">
        <v>301</v>
      </c>
    </row>
    <row r="90" ht="27" customHeight="1" spans="1:13">
      <c r="A90" s="258" t="s">
        <v>425</v>
      </c>
      <c r="B90" s="259" t="s">
        <v>308</v>
      </c>
      <c r="C90" s="260"/>
      <c r="D90" s="261">
        <f t="shared" ref="D90:L90" si="42">D91</f>
        <v>154.77</v>
      </c>
      <c r="E90" s="261">
        <f t="shared" si="42"/>
        <v>154.77</v>
      </c>
      <c r="F90" s="261">
        <f t="shared" si="42"/>
        <v>139.27</v>
      </c>
      <c r="G90" s="261">
        <f t="shared" si="42"/>
        <v>10.44</v>
      </c>
      <c r="H90" s="261">
        <f t="shared" si="42"/>
        <v>5.06</v>
      </c>
      <c r="I90" s="261">
        <f t="shared" si="42"/>
        <v>0</v>
      </c>
      <c r="J90" s="261">
        <f t="shared" si="42"/>
        <v>0</v>
      </c>
      <c r="K90" s="261">
        <f t="shared" si="42"/>
        <v>0</v>
      </c>
      <c r="L90" s="261">
        <f t="shared" si="42"/>
        <v>0</v>
      </c>
      <c r="M90" s="282" t="s">
        <v>301</v>
      </c>
    </row>
    <row r="91" ht="27" spans="1:13">
      <c r="A91" s="262"/>
      <c r="B91" s="262"/>
      <c r="C91" s="263" t="s">
        <v>426</v>
      </c>
      <c r="D91" s="264">
        <f>E91+I91</f>
        <v>154.77</v>
      </c>
      <c r="E91" s="264">
        <f>F91+G91+H91</f>
        <v>154.77</v>
      </c>
      <c r="F91" s="264">
        <v>139.27</v>
      </c>
      <c r="G91" s="264">
        <v>10.44</v>
      </c>
      <c r="H91" s="264">
        <v>5.06</v>
      </c>
      <c r="I91" s="264">
        <f>J91+K91+L91</f>
        <v>0</v>
      </c>
      <c r="J91" s="264">
        <v>0</v>
      </c>
      <c r="K91" s="264">
        <v>0</v>
      </c>
      <c r="L91" s="264">
        <v>0</v>
      </c>
      <c r="M91" s="284" t="s">
        <v>301</v>
      </c>
    </row>
    <row r="92" ht="27" customHeight="1" spans="1:13">
      <c r="A92" s="258" t="s">
        <v>427</v>
      </c>
      <c r="B92" s="259" t="s">
        <v>369</v>
      </c>
      <c r="C92" s="260"/>
      <c r="D92" s="261">
        <f t="shared" ref="D92:L92" si="43">D93</f>
        <v>5.29</v>
      </c>
      <c r="E92" s="261">
        <f t="shared" si="43"/>
        <v>5.29</v>
      </c>
      <c r="F92" s="261">
        <f t="shared" si="43"/>
        <v>0</v>
      </c>
      <c r="G92" s="261">
        <f t="shared" si="43"/>
        <v>5.29</v>
      </c>
      <c r="H92" s="261">
        <f t="shared" si="43"/>
        <v>0</v>
      </c>
      <c r="I92" s="261">
        <f t="shared" si="43"/>
        <v>0</v>
      </c>
      <c r="J92" s="261">
        <f t="shared" si="43"/>
        <v>0</v>
      </c>
      <c r="K92" s="261">
        <f t="shared" si="43"/>
        <v>0</v>
      </c>
      <c r="L92" s="261">
        <f t="shared" si="43"/>
        <v>0</v>
      </c>
      <c r="M92" s="282" t="s">
        <v>301</v>
      </c>
    </row>
    <row r="93" ht="27" spans="1:13">
      <c r="A93" s="262"/>
      <c r="B93" s="262"/>
      <c r="C93" s="263" t="s">
        <v>426</v>
      </c>
      <c r="D93" s="264">
        <f>E93+I93</f>
        <v>5.29</v>
      </c>
      <c r="E93" s="264">
        <f>F93+G93+H93</f>
        <v>5.29</v>
      </c>
      <c r="F93" s="264">
        <v>0</v>
      </c>
      <c r="G93" s="264">
        <v>5.29</v>
      </c>
      <c r="H93" s="264">
        <v>0</v>
      </c>
      <c r="I93" s="264">
        <f>J93+K93+L93</f>
        <v>0</v>
      </c>
      <c r="J93" s="264">
        <v>0</v>
      </c>
      <c r="K93" s="264">
        <v>0</v>
      </c>
      <c r="L93" s="264">
        <v>0</v>
      </c>
      <c r="M93" s="284" t="s">
        <v>301</v>
      </c>
    </row>
    <row r="94" ht="27" customHeight="1" spans="1:13">
      <c r="A94" s="258" t="s">
        <v>428</v>
      </c>
      <c r="B94" s="259" t="s">
        <v>429</v>
      </c>
      <c r="C94" s="260"/>
      <c r="D94" s="261">
        <f t="shared" ref="D94:L94" si="44">D95</f>
        <v>80</v>
      </c>
      <c r="E94" s="261">
        <f t="shared" si="44"/>
        <v>0</v>
      </c>
      <c r="F94" s="261">
        <f t="shared" si="44"/>
        <v>0</v>
      </c>
      <c r="G94" s="261">
        <f t="shared" si="44"/>
        <v>0</v>
      </c>
      <c r="H94" s="261">
        <f t="shared" si="44"/>
        <v>0</v>
      </c>
      <c r="I94" s="261">
        <f t="shared" si="44"/>
        <v>80</v>
      </c>
      <c r="J94" s="261">
        <f t="shared" si="44"/>
        <v>80</v>
      </c>
      <c r="K94" s="261">
        <f t="shared" si="44"/>
        <v>0</v>
      </c>
      <c r="L94" s="261">
        <f t="shared" si="44"/>
        <v>0</v>
      </c>
      <c r="M94" s="282" t="s">
        <v>301</v>
      </c>
    </row>
    <row r="95" ht="30" spans="1:13">
      <c r="A95" s="262"/>
      <c r="B95" s="262"/>
      <c r="C95" s="263" t="s">
        <v>426</v>
      </c>
      <c r="D95" s="264">
        <f>E95+I95</f>
        <v>80</v>
      </c>
      <c r="E95" s="264">
        <f>F95+G95+H95</f>
        <v>0</v>
      </c>
      <c r="F95" s="264">
        <v>0</v>
      </c>
      <c r="G95" s="264">
        <v>0</v>
      </c>
      <c r="H95" s="264">
        <v>0</v>
      </c>
      <c r="I95" s="264">
        <f>J95+K95+L95</f>
        <v>80</v>
      </c>
      <c r="J95" s="264">
        <v>80</v>
      </c>
      <c r="K95" s="264">
        <v>0</v>
      </c>
      <c r="L95" s="264">
        <v>0</v>
      </c>
      <c r="M95" s="283" t="s">
        <v>430</v>
      </c>
    </row>
    <row r="96" ht="27" customHeight="1" spans="1:13">
      <c r="A96" s="258" t="s">
        <v>431</v>
      </c>
      <c r="B96" s="259" t="s">
        <v>432</v>
      </c>
      <c r="C96" s="260"/>
      <c r="D96" s="261">
        <f t="shared" ref="D96:L96" si="45">D97</f>
        <v>17.51</v>
      </c>
      <c r="E96" s="261">
        <f t="shared" si="45"/>
        <v>0</v>
      </c>
      <c r="F96" s="261">
        <f t="shared" si="45"/>
        <v>0</v>
      </c>
      <c r="G96" s="261">
        <f t="shared" si="45"/>
        <v>0</v>
      </c>
      <c r="H96" s="261">
        <f t="shared" si="45"/>
        <v>0</v>
      </c>
      <c r="I96" s="261">
        <f t="shared" si="45"/>
        <v>17.51</v>
      </c>
      <c r="J96" s="261">
        <f t="shared" si="45"/>
        <v>17.51</v>
      </c>
      <c r="K96" s="261">
        <f t="shared" si="45"/>
        <v>0</v>
      </c>
      <c r="L96" s="261">
        <f t="shared" si="45"/>
        <v>0</v>
      </c>
      <c r="M96" s="282" t="s">
        <v>301</v>
      </c>
    </row>
    <row r="97" ht="27" spans="1:13">
      <c r="A97" s="262"/>
      <c r="B97" s="262"/>
      <c r="C97" s="263" t="s">
        <v>426</v>
      </c>
      <c r="D97" s="264">
        <f>E97+I97</f>
        <v>17.51</v>
      </c>
      <c r="E97" s="264">
        <f>F97+G97+H97</f>
        <v>0</v>
      </c>
      <c r="F97" s="264">
        <v>0</v>
      </c>
      <c r="G97" s="264">
        <v>0</v>
      </c>
      <c r="H97" s="264">
        <v>0</v>
      </c>
      <c r="I97" s="264">
        <f>J97+K97+L97</f>
        <v>17.51</v>
      </c>
      <c r="J97" s="264">
        <v>17.51</v>
      </c>
      <c r="K97" s="264">
        <v>0</v>
      </c>
      <c r="L97" s="264">
        <v>0</v>
      </c>
      <c r="M97" s="283" t="s">
        <v>433</v>
      </c>
    </row>
    <row r="98" ht="27" customHeight="1" spans="1:13">
      <c r="A98" s="258" t="s">
        <v>434</v>
      </c>
      <c r="B98" s="259" t="s">
        <v>435</v>
      </c>
      <c r="C98" s="260"/>
      <c r="D98" s="261">
        <f t="shared" ref="D98:L98" si="46">D99</f>
        <v>15</v>
      </c>
      <c r="E98" s="261">
        <f t="shared" si="46"/>
        <v>0</v>
      </c>
      <c r="F98" s="261">
        <f t="shared" si="46"/>
        <v>0</v>
      </c>
      <c r="G98" s="261">
        <f t="shared" si="46"/>
        <v>0</v>
      </c>
      <c r="H98" s="261">
        <f t="shared" si="46"/>
        <v>0</v>
      </c>
      <c r="I98" s="261">
        <f t="shared" si="46"/>
        <v>15</v>
      </c>
      <c r="J98" s="261">
        <f t="shared" si="46"/>
        <v>15</v>
      </c>
      <c r="K98" s="261">
        <f t="shared" si="46"/>
        <v>0</v>
      </c>
      <c r="L98" s="261">
        <f t="shared" si="46"/>
        <v>0</v>
      </c>
      <c r="M98" s="282" t="s">
        <v>301</v>
      </c>
    </row>
    <row r="99" ht="27" spans="1:13">
      <c r="A99" s="262"/>
      <c r="B99" s="262"/>
      <c r="C99" s="263" t="s">
        <v>426</v>
      </c>
      <c r="D99" s="264">
        <f>E99+I99</f>
        <v>15</v>
      </c>
      <c r="E99" s="264">
        <f>F99+G99+H99</f>
        <v>0</v>
      </c>
      <c r="F99" s="264">
        <v>0</v>
      </c>
      <c r="G99" s="264">
        <v>0</v>
      </c>
      <c r="H99" s="264">
        <v>0</v>
      </c>
      <c r="I99" s="264">
        <f>J99+K99+L99</f>
        <v>15</v>
      </c>
      <c r="J99" s="264">
        <v>15</v>
      </c>
      <c r="K99" s="264">
        <v>0</v>
      </c>
      <c r="L99" s="264">
        <v>0</v>
      </c>
      <c r="M99" s="283" t="s">
        <v>436</v>
      </c>
    </row>
    <row r="100" ht="27" customHeight="1" spans="1:13">
      <c r="A100" s="258" t="s">
        <v>437</v>
      </c>
      <c r="B100" s="259" t="s">
        <v>377</v>
      </c>
      <c r="C100" s="260"/>
      <c r="D100" s="261">
        <f t="shared" ref="D100:L100" si="47">D101</f>
        <v>4.8</v>
      </c>
      <c r="E100" s="261">
        <f t="shared" si="47"/>
        <v>0</v>
      </c>
      <c r="F100" s="261">
        <f t="shared" si="47"/>
        <v>0</v>
      </c>
      <c r="G100" s="261">
        <f t="shared" si="47"/>
        <v>0</v>
      </c>
      <c r="H100" s="261">
        <f t="shared" si="47"/>
        <v>0</v>
      </c>
      <c r="I100" s="261">
        <f t="shared" si="47"/>
        <v>4.8</v>
      </c>
      <c r="J100" s="261">
        <f t="shared" si="47"/>
        <v>4.8</v>
      </c>
      <c r="K100" s="261">
        <f t="shared" si="47"/>
        <v>0</v>
      </c>
      <c r="L100" s="261">
        <f t="shared" si="47"/>
        <v>0</v>
      </c>
      <c r="M100" s="282" t="s">
        <v>301</v>
      </c>
    </row>
    <row r="101" ht="27" spans="1:13">
      <c r="A101" s="262"/>
      <c r="B101" s="262"/>
      <c r="C101" s="263" t="s">
        <v>426</v>
      </c>
      <c r="D101" s="264">
        <f>E101+I101</f>
        <v>4.8</v>
      </c>
      <c r="E101" s="264">
        <f>F101+G101+H101</f>
        <v>0</v>
      </c>
      <c r="F101" s="264">
        <v>0</v>
      </c>
      <c r="G101" s="264">
        <v>0</v>
      </c>
      <c r="H101" s="264">
        <v>0</v>
      </c>
      <c r="I101" s="264">
        <f>J101+K101+L101</f>
        <v>4.8</v>
      </c>
      <c r="J101" s="264">
        <v>4.8</v>
      </c>
      <c r="K101" s="264">
        <v>0</v>
      </c>
      <c r="L101" s="264">
        <v>0</v>
      </c>
      <c r="M101" s="283" t="s">
        <v>438</v>
      </c>
    </row>
    <row r="102" ht="27" customHeight="1" spans="1:13">
      <c r="A102" s="258" t="s">
        <v>439</v>
      </c>
      <c r="B102" s="259" t="s">
        <v>440</v>
      </c>
      <c r="C102" s="260"/>
      <c r="D102" s="261">
        <f t="shared" ref="D102:L102" si="48">SUM(D103:D103)</f>
        <v>4.12</v>
      </c>
      <c r="E102" s="261">
        <f t="shared" si="48"/>
        <v>0</v>
      </c>
      <c r="F102" s="261">
        <f t="shared" si="48"/>
        <v>0</v>
      </c>
      <c r="G102" s="261">
        <f t="shared" si="48"/>
        <v>0</v>
      </c>
      <c r="H102" s="261">
        <f t="shared" si="48"/>
        <v>0</v>
      </c>
      <c r="I102" s="261">
        <f t="shared" si="48"/>
        <v>4.12</v>
      </c>
      <c r="J102" s="261">
        <f t="shared" si="48"/>
        <v>4.12</v>
      </c>
      <c r="K102" s="261">
        <f t="shared" si="48"/>
        <v>0</v>
      </c>
      <c r="L102" s="261">
        <f t="shared" si="48"/>
        <v>0</v>
      </c>
      <c r="M102" s="282" t="s">
        <v>301</v>
      </c>
    </row>
    <row r="103" ht="45" spans="1:13">
      <c r="A103" s="262"/>
      <c r="B103" s="262"/>
      <c r="C103" s="263" t="s">
        <v>426</v>
      </c>
      <c r="D103" s="264">
        <f>E103+I103</f>
        <v>4.12</v>
      </c>
      <c r="E103" s="264">
        <f>F103+G103+H103</f>
        <v>0</v>
      </c>
      <c r="F103" s="264">
        <v>0</v>
      </c>
      <c r="G103" s="264">
        <v>0</v>
      </c>
      <c r="H103" s="264">
        <v>0</v>
      </c>
      <c r="I103" s="264">
        <f>J103+K103+L103</f>
        <v>4.12</v>
      </c>
      <c r="J103" s="264">
        <v>4.12</v>
      </c>
      <c r="K103" s="264">
        <v>0</v>
      </c>
      <c r="L103" s="264">
        <v>0</v>
      </c>
      <c r="M103" s="283" t="s">
        <v>441</v>
      </c>
    </row>
    <row r="104" ht="30" customHeight="1" spans="1:13">
      <c r="A104" s="254" t="s">
        <v>442</v>
      </c>
      <c r="B104" s="255" t="s">
        <v>443</v>
      </c>
      <c r="C104" s="256" t="s">
        <v>306</v>
      </c>
      <c r="D104" s="257">
        <f>D105+D107</f>
        <v>1275.34</v>
      </c>
      <c r="E104" s="257">
        <f t="shared" ref="E104:L104" si="49">E105+E107</f>
        <v>947.49</v>
      </c>
      <c r="F104" s="257">
        <f t="shared" si="49"/>
        <v>805.76</v>
      </c>
      <c r="G104" s="257">
        <f t="shared" si="49"/>
        <v>127.94</v>
      </c>
      <c r="H104" s="257">
        <f t="shared" si="49"/>
        <v>13.79</v>
      </c>
      <c r="I104" s="257">
        <f t="shared" si="49"/>
        <v>327.85</v>
      </c>
      <c r="J104" s="257">
        <f t="shared" si="49"/>
        <v>327.85</v>
      </c>
      <c r="K104" s="257">
        <f t="shared" si="49"/>
        <v>0</v>
      </c>
      <c r="L104" s="257">
        <f t="shared" si="49"/>
        <v>0</v>
      </c>
      <c r="M104" s="281" t="s">
        <v>301</v>
      </c>
    </row>
    <row r="105" ht="27" customHeight="1" spans="1:13">
      <c r="A105" s="258" t="s">
        <v>444</v>
      </c>
      <c r="B105" s="259" t="s">
        <v>308</v>
      </c>
      <c r="C105" s="260"/>
      <c r="D105" s="261">
        <f t="shared" ref="D105:L105" si="50">D106</f>
        <v>1255.34</v>
      </c>
      <c r="E105" s="261">
        <f t="shared" si="50"/>
        <v>947.49</v>
      </c>
      <c r="F105" s="261">
        <f t="shared" si="50"/>
        <v>805.76</v>
      </c>
      <c r="G105" s="261">
        <f t="shared" si="50"/>
        <v>127.94</v>
      </c>
      <c r="H105" s="261">
        <f t="shared" si="50"/>
        <v>13.79</v>
      </c>
      <c r="I105" s="261">
        <f t="shared" si="50"/>
        <v>307.85</v>
      </c>
      <c r="J105" s="261">
        <f t="shared" si="50"/>
        <v>307.85</v>
      </c>
      <c r="K105" s="261">
        <f t="shared" si="50"/>
        <v>0</v>
      </c>
      <c r="L105" s="261">
        <f t="shared" si="50"/>
        <v>0</v>
      </c>
      <c r="M105" s="282" t="s">
        <v>301</v>
      </c>
    </row>
    <row r="106" ht="60" spans="1:13">
      <c r="A106" s="262"/>
      <c r="B106" s="262"/>
      <c r="C106" s="263" t="s">
        <v>445</v>
      </c>
      <c r="D106" s="264">
        <f>E106+I106</f>
        <v>1255.34</v>
      </c>
      <c r="E106" s="264">
        <f>F106+G106+H106</f>
        <v>947.49</v>
      </c>
      <c r="F106" s="264">
        <v>805.76</v>
      </c>
      <c r="G106" s="264">
        <v>127.94</v>
      </c>
      <c r="H106" s="264">
        <v>13.79</v>
      </c>
      <c r="I106" s="264">
        <f>J106+K106+L106</f>
        <v>307.85</v>
      </c>
      <c r="J106" s="264">
        <v>307.85</v>
      </c>
      <c r="K106" s="264">
        <v>0</v>
      </c>
      <c r="L106" s="264">
        <v>0</v>
      </c>
      <c r="M106" s="283" t="s">
        <v>446</v>
      </c>
    </row>
    <row r="107" ht="27" customHeight="1" spans="1:13">
      <c r="A107" s="258" t="s">
        <v>447</v>
      </c>
      <c r="B107" s="259" t="s">
        <v>448</v>
      </c>
      <c r="C107" s="260"/>
      <c r="D107" s="261">
        <f t="shared" ref="D107:L107" si="51">D108</f>
        <v>20</v>
      </c>
      <c r="E107" s="261">
        <f t="shared" si="51"/>
        <v>0</v>
      </c>
      <c r="F107" s="261">
        <f t="shared" si="51"/>
        <v>0</v>
      </c>
      <c r="G107" s="261">
        <f t="shared" si="51"/>
        <v>0</v>
      </c>
      <c r="H107" s="261">
        <f t="shared" si="51"/>
        <v>0</v>
      </c>
      <c r="I107" s="261">
        <f t="shared" si="51"/>
        <v>20</v>
      </c>
      <c r="J107" s="261">
        <f t="shared" si="51"/>
        <v>20</v>
      </c>
      <c r="K107" s="261">
        <f t="shared" si="51"/>
        <v>0</v>
      </c>
      <c r="L107" s="261">
        <f t="shared" si="51"/>
        <v>0</v>
      </c>
      <c r="M107" s="282" t="s">
        <v>301</v>
      </c>
    </row>
    <row r="108" ht="40.5" spans="1:13">
      <c r="A108" s="262"/>
      <c r="B108" s="262"/>
      <c r="C108" s="263" t="s">
        <v>445</v>
      </c>
      <c r="D108" s="264">
        <f>E108+I108</f>
        <v>20</v>
      </c>
      <c r="E108" s="264">
        <f>F108+G108+H108</f>
        <v>0</v>
      </c>
      <c r="F108" s="264">
        <v>0</v>
      </c>
      <c r="G108" s="264">
        <v>0</v>
      </c>
      <c r="H108" s="264">
        <v>0</v>
      </c>
      <c r="I108" s="264">
        <f>J108+K108+L108</f>
        <v>20</v>
      </c>
      <c r="J108" s="264">
        <v>20</v>
      </c>
      <c r="K108" s="264">
        <v>0</v>
      </c>
      <c r="L108" s="264">
        <v>0</v>
      </c>
      <c r="M108" s="283" t="s">
        <v>449</v>
      </c>
    </row>
    <row r="109" ht="30" customHeight="1" spans="1:13">
      <c r="A109" s="254" t="s">
        <v>450</v>
      </c>
      <c r="B109" s="255" t="s">
        <v>451</v>
      </c>
      <c r="C109" s="256" t="s">
        <v>306</v>
      </c>
      <c r="D109" s="257">
        <f t="shared" ref="D109:L109" si="52">D110+D112</f>
        <v>529.38</v>
      </c>
      <c r="E109" s="257">
        <f t="shared" si="52"/>
        <v>484.37</v>
      </c>
      <c r="F109" s="257">
        <f t="shared" si="52"/>
        <v>397.7</v>
      </c>
      <c r="G109" s="257">
        <f t="shared" si="52"/>
        <v>38.95</v>
      </c>
      <c r="H109" s="257">
        <f t="shared" si="52"/>
        <v>47.72</v>
      </c>
      <c r="I109" s="257">
        <f t="shared" si="52"/>
        <v>45.01</v>
      </c>
      <c r="J109" s="257">
        <f t="shared" si="52"/>
        <v>44.69</v>
      </c>
      <c r="K109" s="257">
        <f t="shared" si="52"/>
        <v>0.32</v>
      </c>
      <c r="L109" s="257">
        <f t="shared" si="52"/>
        <v>0</v>
      </c>
      <c r="M109" s="281" t="s">
        <v>301</v>
      </c>
    </row>
    <row r="110" ht="27" customHeight="1" spans="1:13">
      <c r="A110" s="258" t="s">
        <v>452</v>
      </c>
      <c r="B110" s="259" t="s">
        <v>308</v>
      </c>
      <c r="C110" s="260"/>
      <c r="D110" s="261">
        <f t="shared" ref="D110:L110" si="53">D111</f>
        <v>434.99</v>
      </c>
      <c r="E110" s="261">
        <f t="shared" si="53"/>
        <v>434.99</v>
      </c>
      <c r="F110" s="261">
        <f t="shared" si="53"/>
        <v>356.38</v>
      </c>
      <c r="G110" s="261">
        <f t="shared" si="53"/>
        <v>34.97</v>
      </c>
      <c r="H110" s="261">
        <f t="shared" si="53"/>
        <v>43.64</v>
      </c>
      <c r="I110" s="261">
        <f t="shared" si="53"/>
        <v>0</v>
      </c>
      <c r="J110" s="261">
        <f t="shared" si="53"/>
        <v>0</v>
      </c>
      <c r="K110" s="261">
        <f t="shared" si="53"/>
        <v>0</v>
      </c>
      <c r="L110" s="261">
        <f t="shared" si="53"/>
        <v>0</v>
      </c>
      <c r="M110" s="282" t="s">
        <v>301</v>
      </c>
    </row>
    <row r="111" ht="40.5" spans="1:13">
      <c r="A111" s="262"/>
      <c r="B111" s="262"/>
      <c r="C111" s="263" t="s">
        <v>453</v>
      </c>
      <c r="D111" s="264">
        <f>E111+I111</f>
        <v>434.99</v>
      </c>
      <c r="E111" s="264">
        <f>F111+G111+H111</f>
        <v>434.99</v>
      </c>
      <c r="F111" s="264">
        <v>356.38</v>
      </c>
      <c r="G111" s="264">
        <v>34.97</v>
      </c>
      <c r="H111" s="264">
        <v>43.64</v>
      </c>
      <c r="I111" s="264">
        <f>J111+K111+L111</f>
        <v>0</v>
      </c>
      <c r="J111" s="264">
        <v>0</v>
      </c>
      <c r="K111" s="264">
        <v>0</v>
      </c>
      <c r="L111" s="264">
        <v>0</v>
      </c>
      <c r="M111" s="284" t="s">
        <v>301</v>
      </c>
    </row>
    <row r="112" ht="27" customHeight="1" spans="1:13">
      <c r="A112" s="258" t="s">
        <v>454</v>
      </c>
      <c r="B112" s="259" t="s">
        <v>455</v>
      </c>
      <c r="C112" s="260"/>
      <c r="D112" s="261">
        <f t="shared" ref="D112:L112" si="54">D113</f>
        <v>94.39</v>
      </c>
      <c r="E112" s="261">
        <f t="shared" si="54"/>
        <v>49.38</v>
      </c>
      <c r="F112" s="261">
        <f t="shared" si="54"/>
        <v>41.32</v>
      </c>
      <c r="G112" s="261">
        <f t="shared" si="54"/>
        <v>3.98</v>
      </c>
      <c r="H112" s="261">
        <f t="shared" si="54"/>
        <v>4.08</v>
      </c>
      <c r="I112" s="261">
        <f t="shared" si="54"/>
        <v>45.01</v>
      </c>
      <c r="J112" s="261">
        <f t="shared" si="54"/>
        <v>44.69</v>
      </c>
      <c r="K112" s="261">
        <f t="shared" si="54"/>
        <v>0.32</v>
      </c>
      <c r="L112" s="261">
        <f t="shared" si="54"/>
        <v>0</v>
      </c>
      <c r="M112" s="282" t="s">
        <v>301</v>
      </c>
    </row>
    <row r="113" ht="75" spans="1:16">
      <c r="A113" s="262"/>
      <c r="B113" s="262"/>
      <c r="C113" s="263" t="s">
        <v>456</v>
      </c>
      <c r="D113" s="264">
        <f>E113+I113</f>
        <v>94.39</v>
      </c>
      <c r="E113" s="264">
        <f>F113+G113+H113</f>
        <v>49.38</v>
      </c>
      <c r="F113" s="264">
        <v>41.32</v>
      </c>
      <c r="G113" s="264">
        <v>3.98</v>
      </c>
      <c r="H113" s="264">
        <v>4.08</v>
      </c>
      <c r="I113" s="264">
        <f>J113+K113+L113</f>
        <v>45.01</v>
      </c>
      <c r="J113" s="264">
        <v>44.69</v>
      </c>
      <c r="K113" s="264">
        <v>0.32</v>
      </c>
      <c r="L113" s="264">
        <v>0</v>
      </c>
      <c r="M113" s="283" t="s">
        <v>457</v>
      </c>
      <c r="P113" s="227">
        <v>0.32</v>
      </c>
    </row>
    <row r="114" ht="30" customHeight="1" spans="1:13">
      <c r="A114" s="254" t="s">
        <v>458</v>
      </c>
      <c r="B114" s="255" t="s">
        <v>459</v>
      </c>
      <c r="C114" s="256" t="s">
        <v>306</v>
      </c>
      <c r="D114" s="257">
        <f t="shared" ref="D114:L114" si="55">D115+D117+D119</f>
        <v>178.48</v>
      </c>
      <c r="E114" s="257">
        <f t="shared" si="55"/>
        <v>145.78</v>
      </c>
      <c r="F114" s="257">
        <f t="shared" si="55"/>
        <v>125.15</v>
      </c>
      <c r="G114" s="257">
        <f t="shared" si="55"/>
        <v>15.13</v>
      </c>
      <c r="H114" s="257">
        <f t="shared" si="55"/>
        <v>5.5</v>
      </c>
      <c r="I114" s="257">
        <f t="shared" si="55"/>
        <v>32.7</v>
      </c>
      <c r="J114" s="257">
        <f t="shared" si="55"/>
        <v>32.7</v>
      </c>
      <c r="K114" s="257">
        <f t="shared" si="55"/>
        <v>0</v>
      </c>
      <c r="L114" s="257">
        <f t="shared" si="55"/>
        <v>0</v>
      </c>
      <c r="M114" s="281" t="s">
        <v>301</v>
      </c>
    </row>
    <row r="115" ht="27" customHeight="1" spans="1:13">
      <c r="A115" s="258" t="s">
        <v>460</v>
      </c>
      <c r="B115" s="259" t="s">
        <v>308</v>
      </c>
      <c r="C115" s="260"/>
      <c r="D115" s="261">
        <f t="shared" ref="D115:L115" si="56">D116</f>
        <v>115.17</v>
      </c>
      <c r="E115" s="261">
        <f t="shared" si="56"/>
        <v>101.44</v>
      </c>
      <c r="F115" s="261">
        <f t="shared" si="56"/>
        <v>86.57</v>
      </c>
      <c r="G115" s="261">
        <f t="shared" si="56"/>
        <v>9.97</v>
      </c>
      <c r="H115" s="261">
        <f t="shared" si="56"/>
        <v>4.9</v>
      </c>
      <c r="I115" s="261">
        <f t="shared" si="56"/>
        <v>13.73</v>
      </c>
      <c r="J115" s="261">
        <f t="shared" si="56"/>
        <v>13.73</v>
      </c>
      <c r="K115" s="261">
        <f t="shared" si="56"/>
        <v>0</v>
      </c>
      <c r="L115" s="261">
        <f t="shared" si="56"/>
        <v>0</v>
      </c>
      <c r="M115" s="282" t="s">
        <v>301</v>
      </c>
    </row>
    <row r="116" ht="30" spans="1:13">
      <c r="A116" s="262"/>
      <c r="B116" s="262"/>
      <c r="C116" s="263" t="s">
        <v>398</v>
      </c>
      <c r="D116" s="264">
        <f>E116+I116</f>
        <v>115.17</v>
      </c>
      <c r="E116" s="264">
        <f>F116+G116+H116</f>
        <v>101.44</v>
      </c>
      <c r="F116" s="264">
        <v>86.57</v>
      </c>
      <c r="G116" s="264">
        <v>9.97</v>
      </c>
      <c r="H116" s="264">
        <v>4.9</v>
      </c>
      <c r="I116" s="264">
        <f>J116+K116+L116</f>
        <v>13.73</v>
      </c>
      <c r="J116" s="264">
        <v>13.73</v>
      </c>
      <c r="K116" s="264">
        <v>0</v>
      </c>
      <c r="L116" s="264">
        <v>0</v>
      </c>
      <c r="M116" s="283" t="s">
        <v>461</v>
      </c>
    </row>
    <row r="117" ht="27" customHeight="1" spans="1:13">
      <c r="A117" s="258" t="s">
        <v>462</v>
      </c>
      <c r="B117" s="259" t="s">
        <v>377</v>
      </c>
      <c r="C117" s="260"/>
      <c r="D117" s="261">
        <f t="shared" ref="D117:L117" si="57">D118</f>
        <v>47.04</v>
      </c>
      <c r="E117" s="261">
        <f t="shared" si="57"/>
        <v>44.34</v>
      </c>
      <c r="F117" s="261">
        <f t="shared" si="57"/>
        <v>38.58</v>
      </c>
      <c r="G117" s="261">
        <f t="shared" si="57"/>
        <v>5.16</v>
      </c>
      <c r="H117" s="261">
        <f t="shared" si="57"/>
        <v>0.6</v>
      </c>
      <c r="I117" s="261">
        <f t="shared" si="57"/>
        <v>2.7</v>
      </c>
      <c r="J117" s="261">
        <f t="shared" si="57"/>
        <v>2.7</v>
      </c>
      <c r="K117" s="261">
        <f t="shared" si="57"/>
        <v>0</v>
      </c>
      <c r="L117" s="261">
        <f t="shared" si="57"/>
        <v>0</v>
      </c>
      <c r="M117" s="282" t="s">
        <v>301</v>
      </c>
    </row>
    <row r="118" ht="40.5" spans="1:13">
      <c r="A118" s="262"/>
      <c r="B118" s="262"/>
      <c r="C118" s="263" t="s">
        <v>463</v>
      </c>
      <c r="D118" s="264">
        <f>E118+I118</f>
        <v>47.04</v>
      </c>
      <c r="E118" s="264">
        <f>F118+G118+H118</f>
        <v>44.34</v>
      </c>
      <c r="F118" s="264">
        <v>38.58</v>
      </c>
      <c r="G118" s="264">
        <v>5.16</v>
      </c>
      <c r="H118" s="264">
        <v>0.6</v>
      </c>
      <c r="I118" s="264">
        <f>J118+K118+L118</f>
        <v>2.7</v>
      </c>
      <c r="J118" s="264">
        <v>2.7</v>
      </c>
      <c r="K118" s="264">
        <v>0</v>
      </c>
      <c r="L118" s="264">
        <v>0</v>
      </c>
      <c r="M118" s="283" t="s">
        <v>464</v>
      </c>
    </row>
    <row r="119" ht="27" customHeight="1" spans="1:13">
      <c r="A119" s="258" t="s">
        <v>465</v>
      </c>
      <c r="B119" s="259" t="s">
        <v>466</v>
      </c>
      <c r="C119" s="260"/>
      <c r="D119" s="261">
        <f t="shared" ref="D119:L119" si="58">D120</f>
        <v>16.27</v>
      </c>
      <c r="E119" s="261">
        <f t="shared" si="58"/>
        <v>0</v>
      </c>
      <c r="F119" s="261">
        <f t="shared" si="58"/>
        <v>0</v>
      </c>
      <c r="G119" s="261">
        <f t="shared" si="58"/>
        <v>0</v>
      </c>
      <c r="H119" s="261">
        <f t="shared" si="58"/>
        <v>0</v>
      </c>
      <c r="I119" s="261">
        <f t="shared" si="58"/>
        <v>16.27</v>
      </c>
      <c r="J119" s="261">
        <f t="shared" si="58"/>
        <v>16.27</v>
      </c>
      <c r="K119" s="261">
        <f t="shared" si="58"/>
        <v>0</v>
      </c>
      <c r="L119" s="261">
        <f t="shared" si="58"/>
        <v>0</v>
      </c>
      <c r="M119" s="282" t="s">
        <v>301</v>
      </c>
    </row>
    <row r="120" ht="30" spans="1:13">
      <c r="A120" s="262"/>
      <c r="B120" s="262"/>
      <c r="C120" s="263" t="s">
        <v>398</v>
      </c>
      <c r="D120" s="264">
        <f>E120+I120</f>
        <v>16.27</v>
      </c>
      <c r="E120" s="264">
        <f>F120+G120+H120</f>
        <v>0</v>
      </c>
      <c r="F120" s="264">
        <v>0</v>
      </c>
      <c r="G120" s="264">
        <v>0</v>
      </c>
      <c r="H120" s="264">
        <v>0</v>
      </c>
      <c r="I120" s="264">
        <f>J120+K120+L120</f>
        <v>16.27</v>
      </c>
      <c r="J120" s="264">
        <v>16.27</v>
      </c>
      <c r="K120" s="264">
        <v>0</v>
      </c>
      <c r="L120" s="264">
        <v>0</v>
      </c>
      <c r="M120" s="283" t="s">
        <v>467</v>
      </c>
    </row>
    <row r="121" ht="30" customHeight="1" spans="1:13">
      <c r="A121" s="254" t="s">
        <v>468</v>
      </c>
      <c r="B121" s="255" t="s">
        <v>469</v>
      </c>
      <c r="C121" s="256" t="s">
        <v>306</v>
      </c>
      <c r="D121" s="257">
        <f t="shared" ref="D121:L121" si="59">D122+D124</f>
        <v>3.84</v>
      </c>
      <c r="E121" s="257">
        <f t="shared" si="59"/>
        <v>0</v>
      </c>
      <c r="F121" s="257">
        <f t="shared" si="59"/>
        <v>0</v>
      </c>
      <c r="G121" s="257">
        <f t="shared" si="59"/>
        <v>0</v>
      </c>
      <c r="H121" s="257">
        <f t="shared" si="59"/>
        <v>0</v>
      </c>
      <c r="I121" s="257">
        <f t="shared" si="59"/>
        <v>3.84</v>
      </c>
      <c r="J121" s="257">
        <f t="shared" si="59"/>
        <v>3.84</v>
      </c>
      <c r="K121" s="257">
        <f t="shared" si="59"/>
        <v>0</v>
      </c>
      <c r="L121" s="257">
        <f t="shared" si="59"/>
        <v>0</v>
      </c>
      <c r="M121" s="281" t="s">
        <v>301</v>
      </c>
    </row>
    <row r="122" ht="27" customHeight="1" spans="1:13">
      <c r="A122" s="258" t="s">
        <v>470</v>
      </c>
      <c r="B122" s="259" t="s">
        <v>308</v>
      </c>
      <c r="C122" s="260"/>
      <c r="D122" s="261">
        <f t="shared" ref="D122:L122" si="60">D123</f>
        <v>2.4</v>
      </c>
      <c r="E122" s="261">
        <f t="shared" si="60"/>
        <v>0</v>
      </c>
      <c r="F122" s="261">
        <f t="shared" si="60"/>
        <v>0</v>
      </c>
      <c r="G122" s="261">
        <f t="shared" si="60"/>
        <v>0</v>
      </c>
      <c r="H122" s="261">
        <f t="shared" si="60"/>
        <v>0</v>
      </c>
      <c r="I122" s="261">
        <f t="shared" si="60"/>
        <v>2.4</v>
      </c>
      <c r="J122" s="261">
        <f t="shared" si="60"/>
        <v>2.4</v>
      </c>
      <c r="K122" s="261">
        <f t="shared" si="60"/>
        <v>0</v>
      </c>
      <c r="L122" s="261">
        <f t="shared" si="60"/>
        <v>0</v>
      </c>
      <c r="M122" s="282" t="s">
        <v>301</v>
      </c>
    </row>
    <row r="123" ht="40.5" spans="1:13">
      <c r="A123" s="262"/>
      <c r="B123" s="262"/>
      <c r="C123" s="263" t="s">
        <v>471</v>
      </c>
      <c r="D123" s="264">
        <f>E123+I123</f>
        <v>2.4</v>
      </c>
      <c r="E123" s="264">
        <f>F123+G123+H123</f>
        <v>0</v>
      </c>
      <c r="F123" s="264">
        <v>0</v>
      </c>
      <c r="G123" s="264">
        <v>0</v>
      </c>
      <c r="H123" s="264">
        <v>0</v>
      </c>
      <c r="I123" s="264">
        <f>J123+K123+L123</f>
        <v>2.4</v>
      </c>
      <c r="J123" s="264">
        <v>2.4</v>
      </c>
      <c r="K123" s="264">
        <v>0</v>
      </c>
      <c r="L123" s="264">
        <v>0</v>
      </c>
      <c r="M123" s="283" t="s">
        <v>472</v>
      </c>
    </row>
    <row r="124" ht="27" customHeight="1" spans="1:13">
      <c r="A124" s="258" t="s">
        <v>473</v>
      </c>
      <c r="B124" s="259" t="s">
        <v>474</v>
      </c>
      <c r="C124" s="260"/>
      <c r="D124" s="261">
        <f t="shared" ref="D124:L124" si="61">D125</f>
        <v>1.44</v>
      </c>
      <c r="E124" s="261">
        <f t="shared" si="61"/>
        <v>0</v>
      </c>
      <c r="F124" s="261">
        <f t="shared" si="61"/>
        <v>0</v>
      </c>
      <c r="G124" s="261">
        <f t="shared" si="61"/>
        <v>0</v>
      </c>
      <c r="H124" s="261">
        <f t="shared" si="61"/>
        <v>0</v>
      </c>
      <c r="I124" s="261">
        <f t="shared" si="61"/>
        <v>1.44</v>
      </c>
      <c r="J124" s="261">
        <f t="shared" si="61"/>
        <v>1.44</v>
      </c>
      <c r="K124" s="261">
        <f t="shared" si="61"/>
        <v>0</v>
      </c>
      <c r="L124" s="261">
        <f t="shared" si="61"/>
        <v>0</v>
      </c>
      <c r="M124" s="282" t="s">
        <v>301</v>
      </c>
    </row>
    <row r="125" ht="40.5" spans="1:13">
      <c r="A125" s="262"/>
      <c r="B125" s="262"/>
      <c r="C125" s="263" t="s">
        <v>471</v>
      </c>
      <c r="D125" s="264">
        <f>E125+I125</f>
        <v>1.44</v>
      </c>
      <c r="E125" s="264">
        <f>F125+G125+H125</f>
        <v>0</v>
      </c>
      <c r="F125" s="264">
        <v>0</v>
      </c>
      <c r="G125" s="264">
        <v>0</v>
      </c>
      <c r="H125" s="264">
        <v>0</v>
      </c>
      <c r="I125" s="264">
        <f>J125+K125+L125</f>
        <v>1.44</v>
      </c>
      <c r="J125" s="264">
        <v>1.44</v>
      </c>
      <c r="K125" s="264">
        <v>0</v>
      </c>
      <c r="L125" s="264">
        <v>0</v>
      </c>
      <c r="M125" s="283" t="s">
        <v>475</v>
      </c>
    </row>
    <row r="126" ht="30" customHeight="1" spans="1:13">
      <c r="A126" s="254" t="s">
        <v>476</v>
      </c>
      <c r="B126" s="255" t="s">
        <v>477</v>
      </c>
      <c r="C126" s="256" t="s">
        <v>306</v>
      </c>
      <c r="D126" s="257">
        <f t="shared" ref="D126:L126" si="62">D127+D129</f>
        <v>130.99</v>
      </c>
      <c r="E126" s="257">
        <f t="shared" si="62"/>
        <v>104.99</v>
      </c>
      <c r="F126" s="257">
        <f t="shared" si="62"/>
        <v>87.87</v>
      </c>
      <c r="G126" s="257">
        <f t="shared" si="62"/>
        <v>11.29</v>
      </c>
      <c r="H126" s="257">
        <f t="shared" si="62"/>
        <v>5.83</v>
      </c>
      <c r="I126" s="257">
        <f t="shared" si="62"/>
        <v>26</v>
      </c>
      <c r="J126" s="257">
        <f t="shared" si="62"/>
        <v>26</v>
      </c>
      <c r="K126" s="257">
        <f t="shared" si="62"/>
        <v>0</v>
      </c>
      <c r="L126" s="257">
        <f t="shared" si="62"/>
        <v>0</v>
      </c>
      <c r="M126" s="281" t="s">
        <v>301</v>
      </c>
    </row>
    <row r="127" ht="27" customHeight="1" spans="1:13">
      <c r="A127" s="258" t="s">
        <v>478</v>
      </c>
      <c r="B127" s="259" t="s">
        <v>308</v>
      </c>
      <c r="C127" s="260"/>
      <c r="D127" s="261">
        <f t="shared" ref="D127:L127" si="63">D128</f>
        <v>104.99</v>
      </c>
      <c r="E127" s="261">
        <f t="shared" si="63"/>
        <v>104.99</v>
      </c>
      <c r="F127" s="261">
        <f t="shared" si="63"/>
        <v>87.87</v>
      </c>
      <c r="G127" s="261">
        <f t="shared" si="63"/>
        <v>11.29</v>
      </c>
      <c r="H127" s="261">
        <f t="shared" si="63"/>
        <v>5.83</v>
      </c>
      <c r="I127" s="261">
        <f t="shared" si="63"/>
        <v>0</v>
      </c>
      <c r="J127" s="261">
        <f t="shared" si="63"/>
        <v>0</v>
      </c>
      <c r="K127" s="261">
        <f t="shared" si="63"/>
        <v>0</v>
      </c>
      <c r="L127" s="261">
        <f t="shared" si="63"/>
        <v>0</v>
      </c>
      <c r="M127" s="282" t="s">
        <v>301</v>
      </c>
    </row>
    <row r="128" ht="27" spans="1:13">
      <c r="A128" s="262"/>
      <c r="B128" s="262"/>
      <c r="C128" s="263" t="s">
        <v>479</v>
      </c>
      <c r="D128" s="264">
        <f>E128+I128</f>
        <v>104.99</v>
      </c>
      <c r="E128" s="264">
        <f>F128+G128+H128</f>
        <v>104.99</v>
      </c>
      <c r="F128" s="264">
        <v>87.87</v>
      </c>
      <c r="G128" s="264">
        <v>11.29</v>
      </c>
      <c r="H128" s="264">
        <v>5.83</v>
      </c>
      <c r="I128" s="264">
        <f>J128+K128+L128</f>
        <v>0</v>
      </c>
      <c r="J128" s="264">
        <v>0</v>
      </c>
      <c r="K128" s="264">
        <v>0</v>
      </c>
      <c r="L128" s="264">
        <v>0</v>
      </c>
      <c r="M128" s="284" t="s">
        <v>301</v>
      </c>
    </row>
    <row r="129" ht="27" customHeight="1" spans="1:13">
      <c r="A129" s="258" t="s">
        <v>480</v>
      </c>
      <c r="B129" s="259" t="s">
        <v>481</v>
      </c>
      <c r="C129" s="260"/>
      <c r="D129" s="261">
        <f t="shared" ref="D129:L129" si="64">D130</f>
        <v>26</v>
      </c>
      <c r="E129" s="261">
        <f t="shared" si="64"/>
        <v>0</v>
      </c>
      <c r="F129" s="261">
        <f t="shared" si="64"/>
        <v>0</v>
      </c>
      <c r="G129" s="261">
        <f t="shared" si="64"/>
        <v>0</v>
      </c>
      <c r="H129" s="261">
        <f t="shared" si="64"/>
        <v>0</v>
      </c>
      <c r="I129" s="261">
        <f t="shared" si="64"/>
        <v>26</v>
      </c>
      <c r="J129" s="261">
        <f t="shared" si="64"/>
        <v>26</v>
      </c>
      <c r="K129" s="261">
        <f t="shared" si="64"/>
        <v>0</v>
      </c>
      <c r="L129" s="261">
        <f t="shared" si="64"/>
        <v>0</v>
      </c>
      <c r="M129" s="282" t="s">
        <v>301</v>
      </c>
    </row>
    <row r="130" ht="43.5" spans="1:13">
      <c r="A130" s="262"/>
      <c r="B130" s="262"/>
      <c r="C130" s="263" t="s">
        <v>479</v>
      </c>
      <c r="D130" s="264">
        <f>E130+I130</f>
        <v>26</v>
      </c>
      <c r="E130" s="264">
        <f>F130+G130+H130</f>
        <v>0</v>
      </c>
      <c r="F130" s="264">
        <v>0</v>
      </c>
      <c r="G130" s="264">
        <v>0</v>
      </c>
      <c r="H130" s="264">
        <v>0</v>
      </c>
      <c r="I130" s="264">
        <f>J130+K130+L130</f>
        <v>26</v>
      </c>
      <c r="J130" s="264">
        <v>26</v>
      </c>
      <c r="K130" s="264">
        <v>0</v>
      </c>
      <c r="L130" s="264">
        <v>0</v>
      </c>
      <c r="M130" s="283" t="s">
        <v>482</v>
      </c>
    </row>
    <row r="131" ht="30" customHeight="1" spans="1:13">
      <c r="A131" s="254" t="s">
        <v>483</v>
      </c>
      <c r="B131" s="255" t="s">
        <v>484</v>
      </c>
      <c r="C131" s="256" t="s">
        <v>306</v>
      </c>
      <c r="D131" s="257">
        <f t="shared" ref="D131:L131" si="65">D132+D134</f>
        <v>44.77</v>
      </c>
      <c r="E131" s="257">
        <f t="shared" si="65"/>
        <v>34.74</v>
      </c>
      <c r="F131" s="257">
        <f t="shared" si="65"/>
        <v>30.79</v>
      </c>
      <c r="G131" s="257">
        <f t="shared" si="65"/>
        <v>3.95</v>
      </c>
      <c r="H131" s="257">
        <f t="shared" si="65"/>
        <v>0</v>
      </c>
      <c r="I131" s="257">
        <f t="shared" si="65"/>
        <v>10.03</v>
      </c>
      <c r="J131" s="257">
        <f t="shared" si="65"/>
        <v>10.03</v>
      </c>
      <c r="K131" s="257">
        <f t="shared" si="65"/>
        <v>0</v>
      </c>
      <c r="L131" s="257">
        <f t="shared" si="65"/>
        <v>0</v>
      </c>
      <c r="M131" s="281" t="s">
        <v>301</v>
      </c>
    </row>
    <row r="132" ht="27" customHeight="1" spans="1:13">
      <c r="A132" s="258" t="s">
        <v>485</v>
      </c>
      <c r="B132" s="259" t="s">
        <v>308</v>
      </c>
      <c r="C132" s="260"/>
      <c r="D132" s="261">
        <f t="shared" ref="D132:L132" si="66">D133</f>
        <v>41.77</v>
      </c>
      <c r="E132" s="261">
        <f t="shared" si="66"/>
        <v>34.74</v>
      </c>
      <c r="F132" s="261">
        <f t="shared" si="66"/>
        <v>30.79</v>
      </c>
      <c r="G132" s="261">
        <f t="shared" si="66"/>
        <v>3.95</v>
      </c>
      <c r="H132" s="261">
        <f t="shared" si="66"/>
        <v>0</v>
      </c>
      <c r="I132" s="261">
        <f t="shared" si="66"/>
        <v>7.03</v>
      </c>
      <c r="J132" s="261">
        <f t="shared" si="66"/>
        <v>7.03</v>
      </c>
      <c r="K132" s="261">
        <f t="shared" si="66"/>
        <v>0</v>
      </c>
      <c r="L132" s="261">
        <f t="shared" si="66"/>
        <v>0</v>
      </c>
      <c r="M132" s="282" t="s">
        <v>301</v>
      </c>
    </row>
    <row r="133" ht="45" spans="1:13">
      <c r="A133" s="262"/>
      <c r="B133" s="262"/>
      <c r="C133" s="263" t="s">
        <v>486</v>
      </c>
      <c r="D133" s="264">
        <f>E133+I133</f>
        <v>41.77</v>
      </c>
      <c r="E133" s="264">
        <f>F133+G133+H133</f>
        <v>34.74</v>
      </c>
      <c r="F133" s="264">
        <v>30.79</v>
      </c>
      <c r="G133" s="264">
        <v>3.95</v>
      </c>
      <c r="H133" s="264">
        <v>0</v>
      </c>
      <c r="I133" s="264">
        <f>J133+K133+L133</f>
        <v>7.03</v>
      </c>
      <c r="J133" s="264">
        <v>7.03</v>
      </c>
      <c r="K133" s="264">
        <v>0</v>
      </c>
      <c r="L133" s="264">
        <v>0</v>
      </c>
      <c r="M133" s="283" t="s">
        <v>487</v>
      </c>
    </row>
    <row r="134" ht="27" customHeight="1" spans="1:13">
      <c r="A134" s="258" t="s">
        <v>488</v>
      </c>
      <c r="B134" s="259" t="s">
        <v>347</v>
      </c>
      <c r="C134" s="260"/>
      <c r="D134" s="261">
        <f t="shared" ref="D134:L134" si="67">D135</f>
        <v>3</v>
      </c>
      <c r="E134" s="261">
        <f t="shared" si="67"/>
        <v>0</v>
      </c>
      <c r="F134" s="261">
        <f t="shared" si="67"/>
        <v>0</v>
      </c>
      <c r="G134" s="261">
        <f t="shared" si="67"/>
        <v>0</v>
      </c>
      <c r="H134" s="261">
        <f t="shared" si="67"/>
        <v>0</v>
      </c>
      <c r="I134" s="261">
        <f t="shared" si="67"/>
        <v>3</v>
      </c>
      <c r="J134" s="261">
        <f t="shared" si="67"/>
        <v>3</v>
      </c>
      <c r="K134" s="261">
        <f t="shared" si="67"/>
        <v>0</v>
      </c>
      <c r="L134" s="261">
        <f t="shared" si="67"/>
        <v>0</v>
      </c>
      <c r="M134" s="282" t="s">
        <v>301</v>
      </c>
    </row>
    <row r="135" ht="27" spans="1:13">
      <c r="A135" s="262"/>
      <c r="B135" s="262"/>
      <c r="C135" s="263" t="s">
        <v>486</v>
      </c>
      <c r="D135" s="264">
        <f>E135+I135</f>
        <v>3</v>
      </c>
      <c r="E135" s="264">
        <f>F135+G135+H135</f>
        <v>0</v>
      </c>
      <c r="F135" s="264">
        <v>0</v>
      </c>
      <c r="G135" s="264">
        <v>0</v>
      </c>
      <c r="H135" s="264">
        <v>0</v>
      </c>
      <c r="I135" s="264">
        <f>J135+K135+L135</f>
        <v>3</v>
      </c>
      <c r="J135" s="264">
        <v>3</v>
      </c>
      <c r="K135" s="264">
        <v>0</v>
      </c>
      <c r="L135" s="264">
        <v>0</v>
      </c>
      <c r="M135" s="283" t="s">
        <v>489</v>
      </c>
    </row>
    <row r="136" ht="30" customHeight="1" spans="1:13">
      <c r="A136" s="254" t="s">
        <v>490</v>
      </c>
      <c r="B136" s="255" t="s">
        <v>491</v>
      </c>
      <c r="C136" s="256" t="s">
        <v>306</v>
      </c>
      <c r="D136" s="257">
        <f t="shared" ref="D136:L136" si="68">D137+D142+D144</f>
        <v>1826.0709</v>
      </c>
      <c r="E136" s="257">
        <f t="shared" si="68"/>
        <v>1622.41</v>
      </c>
      <c r="F136" s="257">
        <f t="shared" si="68"/>
        <v>152.14</v>
      </c>
      <c r="G136" s="257">
        <f t="shared" si="68"/>
        <v>1466.3</v>
      </c>
      <c r="H136" s="257">
        <f t="shared" si="68"/>
        <v>3.97</v>
      </c>
      <c r="I136" s="257">
        <f t="shared" si="68"/>
        <v>203.6609</v>
      </c>
      <c r="J136" s="257">
        <f t="shared" si="68"/>
        <v>109.2</v>
      </c>
      <c r="K136" s="257">
        <f t="shared" si="68"/>
        <v>17.1909</v>
      </c>
      <c r="L136" s="257">
        <f t="shared" si="68"/>
        <v>77.27</v>
      </c>
      <c r="M136" s="281" t="s">
        <v>301</v>
      </c>
    </row>
    <row r="137" ht="27" customHeight="1" spans="1:13">
      <c r="A137" s="258" t="s">
        <v>492</v>
      </c>
      <c r="B137" s="259" t="s">
        <v>308</v>
      </c>
      <c r="C137" s="260"/>
      <c r="D137" s="261">
        <f t="shared" ref="D137:L137" si="69">SUM(D138:D141)</f>
        <v>231.01</v>
      </c>
      <c r="E137" s="261">
        <f t="shared" si="69"/>
        <v>177.46</v>
      </c>
      <c r="F137" s="261">
        <f t="shared" si="69"/>
        <v>152.14</v>
      </c>
      <c r="G137" s="261">
        <f t="shared" si="69"/>
        <v>21.35</v>
      </c>
      <c r="H137" s="261">
        <f t="shared" si="69"/>
        <v>3.97</v>
      </c>
      <c r="I137" s="261">
        <f t="shared" si="69"/>
        <v>53.55</v>
      </c>
      <c r="J137" s="261">
        <f t="shared" si="69"/>
        <v>53.55</v>
      </c>
      <c r="K137" s="261">
        <f t="shared" si="69"/>
        <v>0</v>
      </c>
      <c r="L137" s="261">
        <f t="shared" si="69"/>
        <v>0</v>
      </c>
      <c r="M137" s="282" t="s">
        <v>301</v>
      </c>
    </row>
    <row r="138" ht="40.5" spans="1:13">
      <c r="A138" s="262"/>
      <c r="B138" s="262"/>
      <c r="C138" s="263" t="s">
        <v>493</v>
      </c>
      <c r="D138" s="264">
        <f>E138+I138</f>
        <v>42.35</v>
      </c>
      <c r="E138" s="264">
        <f>F138+G138+H138</f>
        <v>40.25</v>
      </c>
      <c r="F138" s="264">
        <v>34.89</v>
      </c>
      <c r="G138" s="264">
        <v>5.36</v>
      </c>
      <c r="H138" s="264">
        <v>0</v>
      </c>
      <c r="I138" s="264">
        <f>J138+K138+L138</f>
        <v>2.1</v>
      </c>
      <c r="J138" s="264">
        <v>2.1</v>
      </c>
      <c r="K138" s="264">
        <v>0</v>
      </c>
      <c r="L138" s="264">
        <v>0</v>
      </c>
      <c r="M138" s="283" t="s">
        <v>494</v>
      </c>
    </row>
    <row r="139" ht="90" spans="1:13">
      <c r="A139" s="262"/>
      <c r="B139" s="262"/>
      <c r="C139" s="263" t="s">
        <v>495</v>
      </c>
      <c r="D139" s="264">
        <f>E139+I139</f>
        <v>70.46</v>
      </c>
      <c r="E139" s="264">
        <f>F139+G139+H139</f>
        <v>38.01</v>
      </c>
      <c r="F139" s="264">
        <v>32.47</v>
      </c>
      <c r="G139" s="264">
        <v>4.94</v>
      </c>
      <c r="H139" s="264">
        <v>0.6</v>
      </c>
      <c r="I139" s="264">
        <f>J139+K139+L139</f>
        <v>32.45</v>
      </c>
      <c r="J139" s="264">
        <v>32.45</v>
      </c>
      <c r="K139" s="264">
        <v>0</v>
      </c>
      <c r="L139" s="264">
        <v>0</v>
      </c>
      <c r="M139" s="284" t="s">
        <v>496</v>
      </c>
    </row>
    <row r="140" ht="30" spans="1:13">
      <c r="A140" s="262"/>
      <c r="B140" s="262"/>
      <c r="C140" s="263" t="s">
        <v>497</v>
      </c>
      <c r="D140" s="264">
        <f>E140+I140</f>
        <v>44.85</v>
      </c>
      <c r="E140" s="264">
        <f>F140+G140+H140</f>
        <v>35.85</v>
      </c>
      <c r="F140" s="264">
        <v>31.33</v>
      </c>
      <c r="G140" s="264">
        <v>4.52</v>
      </c>
      <c r="H140" s="264">
        <v>0</v>
      </c>
      <c r="I140" s="264">
        <f>J140+K140+L140</f>
        <v>9</v>
      </c>
      <c r="J140" s="264">
        <v>9</v>
      </c>
      <c r="K140" s="264">
        <v>0</v>
      </c>
      <c r="L140" s="264">
        <v>0</v>
      </c>
      <c r="M140" s="283" t="s">
        <v>498</v>
      </c>
    </row>
    <row r="141" ht="30" spans="1:13">
      <c r="A141" s="262"/>
      <c r="B141" s="262"/>
      <c r="C141" s="263" t="s">
        <v>499</v>
      </c>
      <c r="D141" s="264">
        <f>E141+I141</f>
        <v>73.35</v>
      </c>
      <c r="E141" s="264">
        <f>F141+G141+H141</f>
        <v>63.35</v>
      </c>
      <c r="F141" s="264">
        <v>53.45</v>
      </c>
      <c r="G141" s="264">
        <v>6.53</v>
      </c>
      <c r="H141" s="264">
        <v>3.37</v>
      </c>
      <c r="I141" s="264">
        <f>J141+K141+L141</f>
        <v>10</v>
      </c>
      <c r="J141" s="264">
        <v>10</v>
      </c>
      <c r="K141" s="264">
        <v>0</v>
      </c>
      <c r="L141" s="264">
        <v>0</v>
      </c>
      <c r="M141" s="283" t="s">
        <v>500</v>
      </c>
    </row>
    <row r="142" ht="27" customHeight="1" spans="1:13">
      <c r="A142" s="258" t="s">
        <v>501</v>
      </c>
      <c r="B142" s="259" t="s">
        <v>369</v>
      </c>
      <c r="C142" s="260"/>
      <c r="D142" s="261">
        <f t="shared" ref="D142:L142" si="70">D143</f>
        <v>6.1609</v>
      </c>
      <c r="E142" s="261">
        <f t="shared" si="70"/>
        <v>0</v>
      </c>
      <c r="F142" s="261">
        <f t="shared" si="70"/>
        <v>0</v>
      </c>
      <c r="G142" s="261">
        <f t="shared" si="70"/>
        <v>0</v>
      </c>
      <c r="H142" s="261">
        <f t="shared" si="70"/>
        <v>0</v>
      </c>
      <c r="I142" s="261">
        <f t="shared" si="70"/>
        <v>6.1609</v>
      </c>
      <c r="J142" s="261">
        <f t="shared" si="70"/>
        <v>0</v>
      </c>
      <c r="K142" s="261">
        <f t="shared" si="70"/>
        <v>1.8609</v>
      </c>
      <c r="L142" s="261">
        <f t="shared" si="70"/>
        <v>4.3</v>
      </c>
      <c r="M142" s="282" t="s">
        <v>301</v>
      </c>
    </row>
    <row r="143" ht="29" customHeight="1" spans="1:13">
      <c r="A143" s="262"/>
      <c r="B143" s="262"/>
      <c r="C143" s="285" t="s">
        <v>301</v>
      </c>
      <c r="D143" s="264">
        <f>E143+I143</f>
        <v>6.1609</v>
      </c>
      <c r="E143" s="264">
        <f>F143+G143+H143</f>
        <v>0</v>
      </c>
      <c r="F143" s="264">
        <v>0</v>
      </c>
      <c r="G143" s="264">
        <v>0</v>
      </c>
      <c r="H143" s="264">
        <v>0</v>
      </c>
      <c r="I143" s="264">
        <f>J143+K143+L143</f>
        <v>6.1609</v>
      </c>
      <c r="J143" s="288">
        <v>0</v>
      </c>
      <c r="K143" s="289">
        <v>1.8609</v>
      </c>
      <c r="L143" s="287">
        <v>4.3</v>
      </c>
      <c r="M143" s="284" t="s">
        <v>301</v>
      </c>
    </row>
    <row r="144" ht="27" customHeight="1" spans="1:13">
      <c r="A144" s="258" t="s">
        <v>502</v>
      </c>
      <c r="B144" s="259" t="s">
        <v>503</v>
      </c>
      <c r="C144" s="260"/>
      <c r="D144" s="261">
        <f t="shared" ref="D144:L144" si="71">D145+D146</f>
        <v>1588.9</v>
      </c>
      <c r="E144" s="261">
        <f t="shared" si="71"/>
        <v>1444.95</v>
      </c>
      <c r="F144" s="261">
        <f t="shared" si="71"/>
        <v>0</v>
      </c>
      <c r="G144" s="261">
        <f t="shared" si="71"/>
        <v>1444.95</v>
      </c>
      <c r="H144" s="261">
        <f t="shared" si="71"/>
        <v>0</v>
      </c>
      <c r="I144" s="261">
        <f t="shared" si="71"/>
        <v>143.95</v>
      </c>
      <c r="J144" s="261">
        <f t="shared" si="71"/>
        <v>55.65</v>
      </c>
      <c r="K144" s="261">
        <f t="shared" si="71"/>
        <v>15.33</v>
      </c>
      <c r="L144" s="261">
        <f t="shared" si="71"/>
        <v>72.97</v>
      </c>
      <c r="M144" s="282" t="s">
        <v>301</v>
      </c>
    </row>
    <row r="145" ht="105" spans="1:16">
      <c r="A145" s="262"/>
      <c r="B145" s="262"/>
      <c r="C145" s="263" t="s">
        <v>493</v>
      </c>
      <c r="D145" s="264">
        <f>E145+I145</f>
        <v>65.43</v>
      </c>
      <c r="E145" s="264">
        <f>F145+G145+H145</f>
        <v>0.76</v>
      </c>
      <c r="F145" s="264">
        <v>0</v>
      </c>
      <c r="G145" s="264">
        <v>0.76</v>
      </c>
      <c r="H145" s="264">
        <v>0</v>
      </c>
      <c r="I145" s="264">
        <f>J145+K145+L145</f>
        <v>64.67</v>
      </c>
      <c r="J145" s="290">
        <v>55.65</v>
      </c>
      <c r="K145" s="290">
        <v>9.02</v>
      </c>
      <c r="L145" s="264">
        <v>0</v>
      </c>
      <c r="M145" s="283" t="s">
        <v>504</v>
      </c>
      <c r="P145" s="227">
        <v>9.02</v>
      </c>
    </row>
    <row r="146" ht="27" customHeight="1" spans="1:13">
      <c r="A146" s="262"/>
      <c r="B146" s="262"/>
      <c r="C146" s="263" t="s">
        <v>505</v>
      </c>
      <c r="D146" s="264">
        <f>E146+I146</f>
        <v>1523.47</v>
      </c>
      <c r="E146" s="264">
        <f>F146+G146+H146</f>
        <v>1444.19</v>
      </c>
      <c r="F146" s="264"/>
      <c r="G146" s="264">
        <v>1444.19</v>
      </c>
      <c r="H146" s="264">
        <f>SUM(H145:H145)</f>
        <v>0</v>
      </c>
      <c r="I146" s="264">
        <f>J146+K146+L146</f>
        <v>79.28</v>
      </c>
      <c r="J146" s="264">
        <v>0</v>
      </c>
      <c r="K146" s="287">
        <f>2.1+4.21</f>
        <v>6.31</v>
      </c>
      <c r="L146" s="287">
        <v>72.97</v>
      </c>
      <c r="M146" s="284"/>
    </row>
    <row r="147" ht="30" customHeight="1" spans="1:13">
      <c r="A147" s="254" t="s">
        <v>506</v>
      </c>
      <c r="B147" s="255" t="s">
        <v>507</v>
      </c>
      <c r="C147" s="256" t="s">
        <v>306</v>
      </c>
      <c r="D147" s="257">
        <f t="shared" ref="D147:L147" si="72">D148</f>
        <v>425.44</v>
      </c>
      <c r="E147" s="257">
        <f t="shared" si="72"/>
        <v>336.66</v>
      </c>
      <c r="F147" s="257">
        <f t="shared" si="72"/>
        <v>290.56</v>
      </c>
      <c r="G147" s="257">
        <f t="shared" si="72"/>
        <v>37.84</v>
      </c>
      <c r="H147" s="257">
        <f t="shared" si="72"/>
        <v>8.26</v>
      </c>
      <c r="I147" s="257">
        <f t="shared" si="72"/>
        <v>88.78</v>
      </c>
      <c r="J147" s="257">
        <f t="shared" si="72"/>
        <v>88.78</v>
      </c>
      <c r="K147" s="257">
        <f t="shared" si="72"/>
        <v>0</v>
      </c>
      <c r="L147" s="257">
        <f t="shared" si="72"/>
        <v>0</v>
      </c>
      <c r="M147" s="281" t="s">
        <v>301</v>
      </c>
    </row>
    <row r="148" ht="27" customHeight="1" spans="1:13">
      <c r="A148" s="258" t="s">
        <v>508</v>
      </c>
      <c r="B148" s="259" t="s">
        <v>308</v>
      </c>
      <c r="C148" s="260"/>
      <c r="D148" s="261">
        <f t="shared" ref="D148:L148" si="73">SUM(D149:D152)</f>
        <v>425.44</v>
      </c>
      <c r="E148" s="261">
        <f t="shared" si="73"/>
        <v>336.66</v>
      </c>
      <c r="F148" s="261">
        <f t="shared" si="73"/>
        <v>290.56</v>
      </c>
      <c r="G148" s="261">
        <f t="shared" si="73"/>
        <v>37.84</v>
      </c>
      <c r="H148" s="261">
        <f t="shared" si="73"/>
        <v>8.26</v>
      </c>
      <c r="I148" s="261">
        <f t="shared" si="73"/>
        <v>88.78</v>
      </c>
      <c r="J148" s="261">
        <f t="shared" si="73"/>
        <v>88.78</v>
      </c>
      <c r="K148" s="261">
        <f t="shared" si="73"/>
        <v>0</v>
      </c>
      <c r="L148" s="261">
        <f t="shared" si="73"/>
        <v>0</v>
      </c>
      <c r="M148" s="282" t="s">
        <v>301</v>
      </c>
    </row>
    <row r="149" ht="163.5" spans="1:13">
      <c r="A149" s="262"/>
      <c r="B149" s="262"/>
      <c r="C149" s="263" t="s">
        <v>509</v>
      </c>
      <c r="D149" s="264">
        <f>E149+I149</f>
        <v>403.55</v>
      </c>
      <c r="E149" s="264">
        <f>F149+G149+H149</f>
        <v>324.27</v>
      </c>
      <c r="F149" s="264">
        <v>279.21</v>
      </c>
      <c r="G149" s="264">
        <v>37.84</v>
      </c>
      <c r="H149" s="264">
        <v>7.22</v>
      </c>
      <c r="I149" s="264">
        <f>J149+K149+L149</f>
        <v>79.28</v>
      </c>
      <c r="J149" s="264">
        <v>79.28</v>
      </c>
      <c r="K149" s="264">
        <v>0</v>
      </c>
      <c r="L149" s="264">
        <v>0</v>
      </c>
      <c r="M149" s="283" t="s">
        <v>510</v>
      </c>
    </row>
    <row r="150" ht="40.5" spans="1:13">
      <c r="A150" s="262"/>
      <c r="B150" s="262"/>
      <c r="C150" s="263" t="s">
        <v>511</v>
      </c>
      <c r="D150" s="264">
        <f>E150+I150</f>
        <v>10.54</v>
      </c>
      <c r="E150" s="264">
        <f>F150+G150+H150</f>
        <v>1.04</v>
      </c>
      <c r="F150" s="264">
        <v>0</v>
      </c>
      <c r="G150" s="264">
        <v>0</v>
      </c>
      <c r="H150" s="264">
        <v>1.04</v>
      </c>
      <c r="I150" s="264">
        <f>J150+K150+L150</f>
        <v>9.5</v>
      </c>
      <c r="J150" s="264">
        <v>9.5</v>
      </c>
      <c r="K150" s="264">
        <v>0</v>
      </c>
      <c r="L150" s="264">
        <v>0</v>
      </c>
      <c r="M150" s="283" t="s">
        <v>512</v>
      </c>
    </row>
    <row r="151" ht="27" spans="1:13">
      <c r="A151" s="262"/>
      <c r="B151" s="262"/>
      <c r="C151" s="263" t="s">
        <v>398</v>
      </c>
      <c r="D151" s="264">
        <f>E151+I151</f>
        <v>1.05</v>
      </c>
      <c r="E151" s="264">
        <f>F151+G151+H151</f>
        <v>1.05</v>
      </c>
      <c r="F151" s="264">
        <v>1.05</v>
      </c>
      <c r="G151" s="264">
        <v>0</v>
      </c>
      <c r="H151" s="264">
        <v>0</v>
      </c>
      <c r="I151" s="264">
        <f>J151+K151+L151</f>
        <v>0</v>
      </c>
      <c r="J151" s="264">
        <v>0</v>
      </c>
      <c r="K151" s="264">
        <v>0</v>
      </c>
      <c r="L151" s="264">
        <v>0</v>
      </c>
      <c r="M151" s="284" t="s">
        <v>301</v>
      </c>
    </row>
    <row r="152" ht="27" spans="1:13">
      <c r="A152" s="262"/>
      <c r="B152" s="262"/>
      <c r="C152" s="263" t="s">
        <v>513</v>
      </c>
      <c r="D152" s="264">
        <f>E152+I152</f>
        <v>10.3</v>
      </c>
      <c r="E152" s="264">
        <f>F152+G152+H152</f>
        <v>10.3</v>
      </c>
      <c r="F152" s="264">
        <v>10.3</v>
      </c>
      <c r="G152" s="264">
        <v>0</v>
      </c>
      <c r="H152" s="264">
        <v>0</v>
      </c>
      <c r="I152" s="264">
        <f>J152+K152+L152</f>
        <v>0</v>
      </c>
      <c r="J152" s="264">
        <v>0</v>
      </c>
      <c r="K152" s="264">
        <v>0</v>
      </c>
      <c r="L152" s="264">
        <v>0</v>
      </c>
      <c r="M152" s="284" t="s">
        <v>301</v>
      </c>
    </row>
    <row r="153" ht="30" customHeight="1" spans="1:13">
      <c r="A153" s="254" t="s">
        <v>514</v>
      </c>
      <c r="B153" s="255" t="s">
        <v>515</v>
      </c>
      <c r="C153" s="256" t="s">
        <v>306</v>
      </c>
      <c r="D153" s="257">
        <f t="shared" ref="D153:L153" si="74">D154+D156+D159+D161</f>
        <v>1430.0655</v>
      </c>
      <c r="E153" s="257">
        <f t="shared" si="74"/>
        <v>410.28</v>
      </c>
      <c r="F153" s="257">
        <f t="shared" si="74"/>
        <v>359.52</v>
      </c>
      <c r="G153" s="257">
        <f t="shared" si="74"/>
        <v>40.39</v>
      </c>
      <c r="H153" s="257">
        <f t="shared" si="74"/>
        <v>10.37</v>
      </c>
      <c r="I153" s="257">
        <f t="shared" si="74"/>
        <v>1019.7855</v>
      </c>
      <c r="J153" s="257">
        <f t="shared" si="74"/>
        <v>945</v>
      </c>
      <c r="K153" s="257">
        <f t="shared" si="74"/>
        <v>74.7855</v>
      </c>
      <c r="L153" s="257">
        <f t="shared" si="74"/>
        <v>0</v>
      </c>
      <c r="M153" s="281" t="s">
        <v>301</v>
      </c>
    </row>
    <row r="154" ht="27" customHeight="1" spans="1:13">
      <c r="A154" s="258" t="s">
        <v>516</v>
      </c>
      <c r="B154" s="259" t="s">
        <v>308</v>
      </c>
      <c r="C154" s="260"/>
      <c r="D154" s="261">
        <f t="shared" ref="D154:L154" si="75">D155</f>
        <v>1115.63</v>
      </c>
      <c r="E154" s="261">
        <f t="shared" si="75"/>
        <v>398.41</v>
      </c>
      <c r="F154" s="261">
        <f t="shared" si="75"/>
        <v>347.65</v>
      </c>
      <c r="G154" s="261">
        <f t="shared" si="75"/>
        <v>40.39</v>
      </c>
      <c r="H154" s="261">
        <f t="shared" si="75"/>
        <v>10.37</v>
      </c>
      <c r="I154" s="261">
        <f t="shared" si="75"/>
        <v>717.22</v>
      </c>
      <c r="J154" s="261">
        <f t="shared" si="75"/>
        <v>717.22</v>
      </c>
      <c r="K154" s="261">
        <f t="shared" si="75"/>
        <v>0</v>
      </c>
      <c r="L154" s="261">
        <f t="shared" si="75"/>
        <v>0</v>
      </c>
      <c r="M154" s="282" t="s">
        <v>301</v>
      </c>
    </row>
    <row r="155" ht="252" spans="1:13">
      <c r="A155" s="262"/>
      <c r="B155" s="262"/>
      <c r="C155" s="263" t="s">
        <v>511</v>
      </c>
      <c r="D155" s="264">
        <f>E155+I155</f>
        <v>1115.63</v>
      </c>
      <c r="E155" s="264">
        <f>F155+G155+H155</f>
        <v>398.41</v>
      </c>
      <c r="F155" s="264">
        <v>347.65</v>
      </c>
      <c r="G155" s="264">
        <v>40.39</v>
      </c>
      <c r="H155" s="264">
        <v>10.37</v>
      </c>
      <c r="I155" s="264">
        <f>J155+K155+L155</f>
        <v>717.22</v>
      </c>
      <c r="J155" s="264">
        <v>717.22</v>
      </c>
      <c r="K155" s="264">
        <v>0</v>
      </c>
      <c r="L155" s="264">
        <v>0</v>
      </c>
      <c r="M155" s="283" t="s">
        <v>517</v>
      </c>
    </row>
    <row r="156" ht="27" customHeight="1" spans="1:13">
      <c r="A156" s="258" t="s">
        <v>518</v>
      </c>
      <c r="B156" s="259" t="s">
        <v>369</v>
      </c>
      <c r="C156" s="260"/>
      <c r="D156" s="261">
        <f t="shared" ref="D156:L156" si="76">SUM(D157:D158)</f>
        <v>95.6555</v>
      </c>
      <c r="E156" s="261">
        <f t="shared" si="76"/>
        <v>11.87</v>
      </c>
      <c r="F156" s="261">
        <f t="shared" si="76"/>
        <v>11.87</v>
      </c>
      <c r="G156" s="261">
        <f t="shared" si="76"/>
        <v>0</v>
      </c>
      <c r="H156" s="261">
        <f t="shared" si="76"/>
        <v>0</v>
      </c>
      <c r="I156" s="261">
        <f t="shared" si="76"/>
        <v>83.7855</v>
      </c>
      <c r="J156" s="261">
        <f t="shared" si="76"/>
        <v>9</v>
      </c>
      <c r="K156" s="261">
        <f t="shared" si="76"/>
        <v>74.7855</v>
      </c>
      <c r="L156" s="261">
        <f t="shared" si="76"/>
        <v>0</v>
      </c>
      <c r="M156" s="282" t="s">
        <v>301</v>
      </c>
    </row>
    <row r="157" ht="40.5" spans="1:13">
      <c r="A157" s="262"/>
      <c r="B157" s="262"/>
      <c r="C157" s="263" t="s">
        <v>511</v>
      </c>
      <c r="D157" s="264">
        <f>E157+I157</f>
        <v>20.87</v>
      </c>
      <c r="E157" s="264">
        <f>F157+G157+H157</f>
        <v>11.87</v>
      </c>
      <c r="F157" s="264">
        <v>11.87</v>
      </c>
      <c r="G157" s="264">
        <v>0</v>
      </c>
      <c r="H157" s="264">
        <v>0</v>
      </c>
      <c r="I157" s="264">
        <f>J157+K157+L157</f>
        <v>9</v>
      </c>
      <c r="J157" s="264">
        <v>9</v>
      </c>
      <c r="K157" s="264">
        <v>0</v>
      </c>
      <c r="L157" s="264">
        <v>0</v>
      </c>
      <c r="M157" s="283" t="s">
        <v>519</v>
      </c>
    </row>
    <row r="158" ht="27" customHeight="1" spans="1:16">
      <c r="A158" s="262"/>
      <c r="B158" s="262"/>
      <c r="C158" s="285" t="s">
        <v>301</v>
      </c>
      <c r="D158" s="264">
        <f>E158+I158</f>
        <v>74.7855</v>
      </c>
      <c r="E158" s="264">
        <f>F158+G158+H158</f>
        <v>0</v>
      </c>
      <c r="F158" s="264">
        <v>0</v>
      </c>
      <c r="G158" s="264">
        <v>0</v>
      </c>
      <c r="H158" s="264">
        <v>0</v>
      </c>
      <c r="I158" s="264">
        <f>J158+K158+L158</f>
        <v>74.7855</v>
      </c>
      <c r="J158" s="264">
        <v>0</v>
      </c>
      <c r="K158" s="287">
        <f>38.6255+36.16</f>
        <v>74.7855</v>
      </c>
      <c r="L158" s="287">
        <v>0</v>
      </c>
      <c r="M158" s="284"/>
      <c r="P158" s="227">
        <v>36.16</v>
      </c>
    </row>
    <row r="159" ht="27" customHeight="1" spans="1:13">
      <c r="A159" s="258" t="s">
        <v>520</v>
      </c>
      <c r="B159" s="259" t="s">
        <v>521</v>
      </c>
      <c r="C159" s="260"/>
      <c r="D159" s="261">
        <f t="shared" ref="D159:L159" si="77">D160</f>
        <v>201.78</v>
      </c>
      <c r="E159" s="261">
        <f t="shared" si="77"/>
        <v>0</v>
      </c>
      <c r="F159" s="261">
        <f t="shared" si="77"/>
        <v>0</v>
      </c>
      <c r="G159" s="261">
        <f t="shared" si="77"/>
        <v>0</v>
      </c>
      <c r="H159" s="261">
        <f t="shared" si="77"/>
        <v>0</v>
      </c>
      <c r="I159" s="261">
        <f t="shared" si="77"/>
        <v>201.78</v>
      </c>
      <c r="J159" s="261">
        <f t="shared" si="77"/>
        <v>201.78</v>
      </c>
      <c r="K159" s="261">
        <f t="shared" si="77"/>
        <v>0</v>
      </c>
      <c r="L159" s="261">
        <f t="shared" si="77"/>
        <v>0</v>
      </c>
      <c r="M159" s="282" t="s">
        <v>301</v>
      </c>
    </row>
    <row r="160" ht="72" spans="1:13">
      <c r="A160" s="262"/>
      <c r="B160" s="262"/>
      <c r="C160" s="263" t="s">
        <v>511</v>
      </c>
      <c r="D160" s="264">
        <f>E160+I160</f>
        <v>201.78</v>
      </c>
      <c r="E160" s="264">
        <f>F160+G160+H160</f>
        <v>0</v>
      </c>
      <c r="F160" s="264">
        <v>0</v>
      </c>
      <c r="G160" s="264">
        <v>0</v>
      </c>
      <c r="H160" s="264">
        <v>0</v>
      </c>
      <c r="I160" s="264">
        <f>J160+K160+L160</f>
        <v>201.78</v>
      </c>
      <c r="J160" s="264">
        <v>201.78</v>
      </c>
      <c r="K160" s="264">
        <v>0</v>
      </c>
      <c r="L160" s="264">
        <v>0</v>
      </c>
      <c r="M160" s="283" t="s">
        <v>522</v>
      </c>
    </row>
    <row r="161" ht="27" customHeight="1" spans="1:13">
      <c r="A161" s="258" t="s">
        <v>523</v>
      </c>
      <c r="B161" s="259" t="s">
        <v>524</v>
      </c>
      <c r="C161" s="260"/>
      <c r="D161" s="261">
        <f t="shared" ref="D161:L161" si="78">D162</f>
        <v>17</v>
      </c>
      <c r="E161" s="261">
        <f t="shared" si="78"/>
        <v>0</v>
      </c>
      <c r="F161" s="261">
        <f t="shared" si="78"/>
        <v>0</v>
      </c>
      <c r="G161" s="261">
        <f t="shared" si="78"/>
        <v>0</v>
      </c>
      <c r="H161" s="261">
        <f t="shared" si="78"/>
        <v>0</v>
      </c>
      <c r="I161" s="261">
        <f t="shared" si="78"/>
        <v>17</v>
      </c>
      <c r="J161" s="261">
        <f t="shared" si="78"/>
        <v>17</v>
      </c>
      <c r="K161" s="261">
        <f t="shared" si="78"/>
        <v>0</v>
      </c>
      <c r="L161" s="261">
        <f t="shared" si="78"/>
        <v>0</v>
      </c>
      <c r="M161" s="282" t="s">
        <v>301</v>
      </c>
    </row>
    <row r="162" ht="43.5" spans="1:13">
      <c r="A162" s="262"/>
      <c r="B162" s="262"/>
      <c r="C162" s="263" t="s">
        <v>511</v>
      </c>
      <c r="D162" s="264">
        <f>E162+I162</f>
        <v>17</v>
      </c>
      <c r="E162" s="264">
        <f>F162+G162+H162</f>
        <v>0</v>
      </c>
      <c r="F162" s="264">
        <v>0</v>
      </c>
      <c r="G162" s="264">
        <v>0</v>
      </c>
      <c r="H162" s="264">
        <v>0</v>
      </c>
      <c r="I162" s="264">
        <f>J162+K162+L162</f>
        <v>17</v>
      </c>
      <c r="J162" s="264">
        <v>17</v>
      </c>
      <c r="K162" s="264">
        <v>0</v>
      </c>
      <c r="L162" s="264">
        <v>0</v>
      </c>
      <c r="M162" s="283" t="s">
        <v>525</v>
      </c>
    </row>
    <row r="163" ht="30" customHeight="1" spans="1:13">
      <c r="A163" s="254" t="s">
        <v>526</v>
      </c>
      <c r="B163" s="255" t="s">
        <v>527</v>
      </c>
      <c r="C163" s="256" t="s">
        <v>306</v>
      </c>
      <c r="D163" s="257">
        <f t="shared" ref="D163:L163" si="79">D164+D166</f>
        <v>705.7</v>
      </c>
      <c r="E163" s="257">
        <f t="shared" si="79"/>
        <v>203.7</v>
      </c>
      <c r="F163" s="257">
        <f t="shared" si="79"/>
        <v>181.54</v>
      </c>
      <c r="G163" s="257">
        <f t="shared" si="79"/>
        <v>15.86</v>
      </c>
      <c r="H163" s="257">
        <f t="shared" si="79"/>
        <v>6.3</v>
      </c>
      <c r="I163" s="257">
        <f t="shared" si="79"/>
        <v>502</v>
      </c>
      <c r="J163" s="257">
        <f t="shared" si="79"/>
        <v>502</v>
      </c>
      <c r="K163" s="257">
        <f t="shared" si="79"/>
        <v>0</v>
      </c>
      <c r="L163" s="257">
        <f t="shared" si="79"/>
        <v>0</v>
      </c>
      <c r="M163" s="281" t="s">
        <v>301</v>
      </c>
    </row>
    <row r="164" ht="27" customHeight="1" spans="1:13">
      <c r="A164" s="258" t="s">
        <v>528</v>
      </c>
      <c r="B164" s="259" t="s">
        <v>308</v>
      </c>
      <c r="C164" s="260"/>
      <c r="D164" s="261">
        <f t="shared" ref="D164:L164" si="80">D165</f>
        <v>192.96</v>
      </c>
      <c r="E164" s="261">
        <f t="shared" si="80"/>
        <v>179.96</v>
      </c>
      <c r="F164" s="261">
        <f t="shared" si="80"/>
        <v>157.8</v>
      </c>
      <c r="G164" s="261">
        <f t="shared" si="80"/>
        <v>15.86</v>
      </c>
      <c r="H164" s="261">
        <f t="shared" si="80"/>
        <v>6.3</v>
      </c>
      <c r="I164" s="261">
        <f t="shared" si="80"/>
        <v>13</v>
      </c>
      <c r="J164" s="261">
        <f t="shared" si="80"/>
        <v>13</v>
      </c>
      <c r="K164" s="261">
        <f t="shared" si="80"/>
        <v>0</v>
      </c>
      <c r="L164" s="261">
        <f t="shared" si="80"/>
        <v>0</v>
      </c>
      <c r="M164" s="282" t="s">
        <v>301</v>
      </c>
    </row>
    <row r="165" ht="27" spans="1:13">
      <c r="A165" s="262"/>
      <c r="B165" s="262"/>
      <c r="C165" s="263" t="s">
        <v>529</v>
      </c>
      <c r="D165" s="264">
        <f>E165+I165</f>
        <v>192.96</v>
      </c>
      <c r="E165" s="264">
        <f>F165+G165+H165</f>
        <v>179.96</v>
      </c>
      <c r="F165" s="264">
        <v>157.8</v>
      </c>
      <c r="G165" s="264">
        <v>15.86</v>
      </c>
      <c r="H165" s="264">
        <v>6.3</v>
      </c>
      <c r="I165" s="264">
        <f>J165+K165+L165</f>
        <v>13</v>
      </c>
      <c r="J165" s="264">
        <v>13</v>
      </c>
      <c r="K165" s="264">
        <v>0</v>
      </c>
      <c r="L165" s="264">
        <v>0</v>
      </c>
      <c r="M165" s="283" t="s">
        <v>530</v>
      </c>
    </row>
    <row r="166" ht="27" customHeight="1" spans="1:13">
      <c r="A166" s="258" t="s">
        <v>531</v>
      </c>
      <c r="B166" s="259" t="s">
        <v>532</v>
      </c>
      <c r="C166" s="260"/>
      <c r="D166" s="261">
        <f t="shared" ref="D166:L166" si="81">D167</f>
        <v>512.74</v>
      </c>
      <c r="E166" s="261">
        <f t="shared" si="81"/>
        <v>23.74</v>
      </c>
      <c r="F166" s="261">
        <f t="shared" si="81"/>
        <v>23.74</v>
      </c>
      <c r="G166" s="261">
        <f t="shared" si="81"/>
        <v>0</v>
      </c>
      <c r="H166" s="261">
        <f t="shared" si="81"/>
        <v>0</v>
      </c>
      <c r="I166" s="261">
        <f t="shared" si="81"/>
        <v>489</v>
      </c>
      <c r="J166" s="261">
        <f t="shared" si="81"/>
        <v>489</v>
      </c>
      <c r="K166" s="261">
        <f t="shared" si="81"/>
        <v>0</v>
      </c>
      <c r="L166" s="261">
        <f t="shared" si="81"/>
        <v>0</v>
      </c>
      <c r="M166" s="282" t="s">
        <v>301</v>
      </c>
    </row>
    <row r="167" ht="210" spans="1:13">
      <c r="A167" s="262"/>
      <c r="B167" s="262"/>
      <c r="C167" s="263" t="s">
        <v>529</v>
      </c>
      <c r="D167" s="264">
        <f>E167+I167</f>
        <v>512.74</v>
      </c>
      <c r="E167" s="264">
        <f>F167+G167+H167</f>
        <v>23.74</v>
      </c>
      <c r="F167" s="264">
        <v>23.74</v>
      </c>
      <c r="G167" s="264">
        <v>0</v>
      </c>
      <c r="H167" s="264">
        <v>0</v>
      </c>
      <c r="I167" s="264">
        <f>J167+K167+L167</f>
        <v>489</v>
      </c>
      <c r="J167" s="264">
        <v>489</v>
      </c>
      <c r="K167" s="264">
        <v>0</v>
      </c>
      <c r="L167" s="264">
        <v>0</v>
      </c>
      <c r="M167" s="284" t="s">
        <v>533</v>
      </c>
    </row>
    <row r="168" ht="30" customHeight="1" spans="1:13">
      <c r="A168" s="254" t="s">
        <v>534</v>
      </c>
      <c r="B168" s="255" t="s">
        <v>535</v>
      </c>
      <c r="C168" s="256" t="s">
        <v>306</v>
      </c>
      <c r="D168" s="257">
        <f t="shared" ref="D168:L168" si="82">D169+D171+D173</f>
        <v>127.7</v>
      </c>
      <c r="E168" s="257">
        <f t="shared" si="82"/>
        <v>110.8</v>
      </c>
      <c r="F168" s="257">
        <f t="shared" si="82"/>
        <v>94.16</v>
      </c>
      <c r="G168" s="257">
        <f t="shared" si="82"/>
        <v>12.44</v>
      </c>
      <c r="H168" s="257">
        <f t="shared" si="82"/>
        <v>4.2</v>
      </c>
      <c r="I168" s="257">
        <f t="shared" si="82"/>
        <v>16.9</v>
      </c>
      <c r="J168" s="257">
        <f t="shared" si="82"/>
        <v>15.6</v>
      </c>
      <c r="K168" s="257">
        <f t="shared" si="82"/>
        <v>0</v>
      </c>
      <c r="L168" s="257">
        <f t="shared" si="82"/>
        <v>1.3</v>
      </c>
      <c r="M168" s="281" t="s">
        <v>301</v>
      </c>
    </row>
    <row r="169" ht="27" customHeight="1" spans="1:13">
      <c r="A169" s="258" t="s">
        <v>536</v>
      </c>
      <c r="B169" s="259" t="s">
        <v>308</v>
      </c>
      <c r="C169" s="260"/>
      <c r="D169" s="261">
        <f t="shared" ref="D169:L169" si="83">D170</f>
        <v>125.68</v>
      </c>
      <c r="E169" s="261">
        <f t="shared" si="83"/>
        <v>110.8</v>
      </c>
      <c r="F169" s="261">
        <f t="shared" si="83"/>
        <v>94.16</v>
      </c>
      <c r="G169" s="261">
        <f t="shared" si="83"/>
        <v>12.44</v>
      </c>
      <c r="H169" s="261">
        <f t="shared" si="83"/>
        <v>4.2</v>
      </c>
      <c r="I169" s="261">
        <f t="shared" si="83"/>
        <v>14.88</v>
      </c>
      <c r="J169" s="261">
        <f t="shared" si="83"/>
        <v>14.88</v>
      </c>
      <c r="K169" s="261">
        <f t="shared" si="83"/>
        <v>0</v>
      </c>
      <c r="L169" s="261">
        <f t="shared" si="83"/>
        <v>0</v>
      </c>
      <c r="M169" s="282" t="s">
        <v>301</v>
      </c>
    </row>
    <row r="170" ht="73.5" spans="1:13">
      <c r="A170" s="262"/>
      <c r="B170" s="262"/>
      <c r="C170" s="263" t="s">
        <v>471</v>
      </c>
      <c r="D170" s="264">
        <f>E170+I170</f>
        <v>125.68</v>
      </c>
      <c r="E170" s="264">
        <f>F170+G170+H170</f>
        <v>110.8</v>
      </c>
      <c r="F170" s="264">
        <v>94.16</v>
      </c>
      <c r="G170" s="264">
        <v>12.44</v>
      </c>
      <c r="H170" s="264">
        <v>4.2</v>
      </c>
      <c r="I170" s="264">
        <f>J170+K170+L170</f>
        <v>14.88</v>
      </c>
      <c r="J170" s="264">
        <v>14.88</v>
      </c>
      <c r="K170" s="264">
        <v>0</v>
      </c>
      <c r="L170" s="264">
        <v>0</v>
      </c>
      <c r="M170" s="283" t="s">
        <v>537</v>
      </c>
    </row>
    <row r="171" ht="27" customHeight="1" spans="1:13">
      <c r="A171" s="258" t="s">
        <v>538</v>
      </c>
      <c r="B171" s="259" t="s">
        <v>539</v>
      </c>
      <c r="C171" s="260"/>
      <c r="D171" s="261">
        <f t="shared" ref="D171:L171" si="84">D172</f>
        <v>0.72</v>
      </c>
      <c r="E171" s="261">
        <f t="shared" si="84"/>
        <v>0</v>
      </c>
      <c r="F171" s="261">
        <f t="shared" si="84"/>
        <v>0</v>
      </c>
      <c r="G171" s="261">
        <f t="shared" si="84"/>
        <v>0</v>
      </c>
      <c r="H171" s="261">
        <f t="shared" si="84"/>
        <v>0</v>
      </c>
      <c r="I171" s="261">
        <f t="shared" si="84"/>
        <v>0.72</v>
      </c>
      <c r="J171" s="261">
        <f t="shared" si="84"/>
        <v>0.72</v>
      </c>
      <c r="K171" s="261">
        <f t="shared" si="84"/>
        <v>0</v>
      </c>
      <c r="L171" s="261">
        <f t="shared" si="84"/>
        <v>0</v>
      </c>
      <c r="M171" s="282" t="s">
        <v>301</v>
      </c>
    </row>
    <row r="172" ht="40.5" spans="1:13">
      <c r="A172" s="262"/>
      <c r="B172" s="262"/>
      <c r="C172" s="263" t="s">
        <v>471</v>
      </c>
      <c r="D172" s="264">
        <f>E172+I172</f>
        <v>0.72</v>
      </c>
      <c r="E172" s="264">
        <f>F172+G172+H172</f>
        <v>0</v>
      </c>
      <c r="F172" s="264">
        <v>0</v>
      </c>
      <c r="G172" s="264">
        <v>0</v>
      </c>
      <c r="H172" s="264">
        <v>0</v>
      </c>
      <c r="I172" s="264">
        <f>J172+K172+L172</f>
        <v>0.72</v>
      </c>
      <c r="J172" s="264">
        <v>0.72</v>
      </c>
      <c r="K172" s="264">
        <v>0</v>
      </c>
      <c r="L172" s="264">
        <v>0</v>
      </c>
      <c r="M172" s="283" t="s">
        <v>540</v>
      </c>
    </row>
    <row r="173" ht="27" customHeight="1" spans="1:13">
      <c r="A173" s="258" t="s">
        <v>541</v>
      </c>
      <c r="B173" s="259" t="s">
        <v>542</v>
      </c>
      <c r="C173" s="260"/>
      <c r="D173" s="261">
        <f t="shared" ref="D173:L173" si="85">D174</f>
        <v>1.3</v>
      </c>
      <c r="E173" s="261">
        <f t="shared" si="85"/>
        <v>0</v>
      </c>
      <c r="F173" s="261">
        <f t="shared" si="85"/>
        <v>0</v>
      </c>
      <c r="G173" s="261">
        <f t="shared" si="85"/>
        <v>0</v>
      </c>
      <c r="H173" s="261">
        <f t="shared" si="85"/>
        <v>0</v>
      </c>
      <c r="I173" s="261">
        <f t="shared" si="85"/>
        <v>1.3</v>
      </c>
      <c r="J173" s="261">
        <f t="shared" si="85"/>
        <v>0</v>
      </c>
      <c r="K173" s="261">
        <f t="shared" si="85"/>
        <v>0</v>
      </c>
      <c r="L173" s="261">
        <f t="shared" si="85"/>
        <v>1.3</v>
      </c>
      <c r="M173" s="282" t="s">
        <v>301</v>
      </c>
    </row>
    <row r="174" ht="15" spans="1:13">
      <c r="A174" s="262"/>
      <c r="B174" s="262"/>
      <c r="C174" s="285" t="s">
        <v>301</v>
      </c>
      <c r="D174" s="264">
        <f>E174+I174</f>
        <v>1.3</v>
      </c>
      <c r="E174" s="264">
        <f>F174+G174+H174</f>
        <v>0</v>
      </c>
      <c r="F174" s="264">
        <v>0</v>
      </c>
      <c r="G174" s="264">
        <v>0</v>
      </c>
      <c r="H174" s="264">
        <v>0</v>
      </c>
      <c r="I174" s="264">
        <f>J174+K174+L174</f>
        <v>1.3</v>
      </c>
      <c r="J174" s="287">
        <v>0</v>
      </c>
      <c r="K174" s="287">
        <v>0</v>
      </c>
      <c r="L174" s="287">
        <v>1.3</v>
      </c>
      <c r="M174" s="284" t="s">
        <v>301</v>
      </c>
    </row>
    <row r="175" ht="30" customHeight="1" spans="1:13">
      <c r="A175" s="254" t="s">
        <v>543</v>
      </c>
      <c r="B175" s="255" t="s">
        <v>544</v>
      </c>
      <c r="C175" s="256" t="s">
        <v>306</v>
      </c>
      <c r="D175" s="257">
        <f t="shared" ref="D175:L175" si="86">D176</f>
        <v>51.93</v>
      </c>
      <c r="E175" s="257">
        <f t="shared" si="86"/>
        <v>43.09</v>
      </c>
      <c r="F175" s="257">
        <f t="shared" si="86"/>
        <v>36.87</v>
      </c>
      <c r="G175" s="257">
        <f t="shared" si="86"/>
        <v>5.02</v>
      </c>
      <c r="H175" s="257">
        <f t="shared" si="86"/>
        <v>1.2</v>
      </c>
      <c r="I175" s="257">
        <f t="shared" si="86"/>
        <v>8.84</v>
      </c>
      <c r="J175" s="257">
        <f t="shared" si="86"/>
        <v>8.84</v>
      </c>
      <c r="K175" s="257">
        <f t="shared" si="86"/>
        <v>0</v>
      </c>
      <c r="L175" s="257">
        <f t="shared" si="86"/>
        <v>0</v>
      </c>
      <c r="M175" s="281" t="s">
        <v>301</v>
      </c>
    </row>
    <row r="176" ht="27" customHeight="1" spans="1:13">
      <c r="A176" s="258" t="s">
        <v>545</v>
      </c>
      <c r="B176" s="259" t="s">
        <v>308</v>
      </c>
      <c r="C176" s="260"/>
      <c r="D176" s="261">
        <f t="shared" ref="D176:L176" si="87">D177</f>
        <v>51.93</v>
      </c>
      <c r="E176" s="261">
        <f t="shared" si="87"/>
        <v>43.09</v>
      </c>
      <c r="F176" s="261">
        <f t="shared" si="87"/>
        <v>36.87</v>
      </c>
      <c r="G176" s="261">
        <f t="shared" si="87"/>
        <v>5.02</v>
      </c>
      <c r="H176" s="261">
        <f t="shared" si="87"/>
        <v>1.2</v>
      </c>
      <c r="I176" s="261">
        <f t="shared" si="87"/>
        <v>8.84</v>
      </c>
      <c r="J176" s="261">
        <f t="shared" si="87"/>
        <v>8.84</v>
      </c>
      <c r="K176" s="261">
        <f t="shared" si="87"/>
        <v>0</v>
      </c>
      <c r="L176" s="261">
        <f t="shared" si="87"/>
        <v>0</v>
      </c>
      <c r="M176" s="282" t="s">
        <v>301</v>
      </c>
    </row>
    <row r="177" ht="30" spans="1:13">
      <c r="A177" s="262"/>
      <c r="B177" s="262"/>
      <c r="C177" s="263" t="s">
        <v>546</v>
      </c>
      <c r="D177" s="264">
        <f>E177+I177</f>
        <v>51.93</v>
      </c>
      <c r="E177" s="264">
        <f>F177+G177+H177</f>
        <v>43.09</v>
      </c>
      <c r="F177" s="264">
        <v>36.87</v>
      </c>
      <c r="G177" s="264">
        <v>5.02</v>
      </c>
      <c r="H177" s="264">
        <v>1.2</v>
      </c>
      <c r="I177" s="264">
        <f>J177+K177+L177</f>
        <v>8.84</v>
      </c>
      <c r="J177" s="264">
        <v>8.84</v>
      </c>
      <c r="K177" s="264">
        <v>0</v>
      </c>
      <c r="L177" s="264">
        <v>0</v>
      </c>
      <c r="M177" s="283" t="s">
        <v>547</v>
      </c>
    </row>
    <row r="178" ht="30" customHeight="1" spans="1:13">
      <c r="A178" s="254" t="s">
        <v>548</v>
      </c>
      <c r="B178" s="255" t="s">
        <v>549</v>
      </c>
      <c r="C178" s="256" t="s">
        <v>306</v>
      </c>
      <c r="D178" s="257">
        <f t="shared" ref="D178:L178" si="88">D179+D181</f>
        <v>197.69</v>
      </c>
      <c r="E178" s="257">
        <f t="shared" si="88"/>
        <v>144.47</v>
      </c>
      <c r="F178" s="257">
        <f t="shared" si="88"/>
        <v>125.77</v>
      </c>
      <c r="G178" s="257">
        <f t="shared" si="88"/>
        <v>14.86</v>
      </c>
      <c r="H178" s="257">
        <f t="shared" si="88"/>
        <v>3.84</v>
      </c>
      <c r="I178" s="257">
        <f t="shared" si="88"/>
        <v>53.22</v>
      </c>
      <c r="J178" s="257">
        <f t="shared" si="88"/>
        <v>53.22</v>
      </c>
      <c r="K178" s="257">
        <f t="shared" si="88"/>
        <v>0</v>
      </c>
      <c r="L178" s="257">
        <f t="shared" si="88"/>
        <v>0</v>
      </c>
      <c r="M178" s="281" t="s">
        <v>301</v>
      </c>
    </row>
    <row r="179" ht="27" customHeight="1" spans="1:13">
      <c r="A179" s="258" t="s">
        <v>550</v>
      </c>
      <c r="B179" s="259" t="s">
        <v>308</v>
      </c>
      <c r="C179" s="260"/>
      <c r="D179" s="261">
        <f t="shared" ref="D179:L179" si="89">D180</f>
        <v>197.19</v>
      </c>
      <c r="E179" s="261">
        <f t="shared" si="89"/>
        <v>144.47</v>
      </c>
      <c r="F179" s="261">
        <f t="shared" si="89"/>
        <v>125.77</v>
      </c>
      <c r="G179" s="261">
        <f t="shared" si="89"/>
        <v>14.86</v>
      </c>
      <c r="H179" s="261">
        <f t="shared" si="89"/>
        <v>3.84</v>
      </c>
      <c r="I179" s="261">
        <f t="shared" si="89"/>
        <v>52.72</v>
      </c>
      <c r="J179" s="261">
        <f t="shared" si="89"/>
        <v>52.72</v>
      </c>
      <c r="K179" s="261">
        <f t="shared" si="89"/>
        <v>0</v>
      </c>
      <c r="L179" s="261">
        <f t="shared" si="89"/>
        <v>0</v>
      </c>
      <c r="M179" s="282" t="s">
        <v>301</v>
      </c>
    </row>
    <row r="180" ht="105" spans="1:13">
      <c r="A180" s="262"/>
      <c r="B180" s="262"/>
      <c r="C180" s="263" t="s">
        <v>551</v>
      </c>
      <c r="D180" s="264">
        <f>E180+I180</f>
        <v>197.19</v>
      </c>
      <c r="E180" s="264">
        <f>F180+G180+H180</f>
        <v>144.47</v>
      </c>
      <c r="F180" s="264">
        <v>125.77</v>
      </c>
      <c r="G180" s="264">
        <v>14.86</v>
      </c>
      <c r="H180" s="264">
        <v>3.84</v>
      </c>
      <c r="I180" s="264">
        <f>J180+K180+L180</f>
        <v>52.72</v>
      </c>
      <c r="J180" s="264">
        <v>52.72</v>
      </c>
      <c r="K180" s="264">
        <v>0</v>
      </c>
      <c r="L180" s="264">
        <v>0</v>
      </c>
      <c r="M180" s="283" t="s">
        <v>552</v>
      </c>
    </row>
    <row r="181" ht="27" customHeight="1" spans="1:13">
      <c r="A181" s="258" t="s">
        <v>553</v>
      </c>
      <c r="B181" s="259" t="s">
        <v>549</v>
      </c>
      <c r="C181" s="260"/>
      <c r="D181" s="261">
        <f t="shared" ref="D181:L181" si="90">D182</f>
        <v>0.5</v>
      </c>
      <c r="E181" s="261">
        <f t="shared" si="90"/>
        <v>0</v>
      </c>
      <c r="F181" s="261">
        <f t="shared" si="90"/>
        <v>0</v>
      </c>
      <c r="G181" s="261">
        <f t="shared" si="90"/>
        <v>0</v>
      </c>
      <c r="H181" s="261">
        <f t="shared" si="90"/>
        <v>0</v>
      </c>
      <c r="I181" s="261">
        <f t="shared" si="90"/>
        <v>0.5</v>
      </c>
      <c r="J181" s="261">
        <f t="shared" si="90"/>
        <v>0.5</v>
      </c>
      <c r="K181" s="261">
        <f t="shared" si="90"/>
        <v>0</v>
      </c>
      <c r="L181" s="261">
        <f t="shared" si="90"/>
        <v>0</v>
      </c>
      <c r="M181" s="282" t="s">
        <v>301</v>
      </c>
    </row>
    <row r="182" ht="40.5" spans="1:13">
      <c r="A182" s="262"/>
      <c r="B182" s="262"/>
      <c r="C182" s="263" t="s">
        <v>551</v>
      </c>
      <c r="D182" s="264">
        <f>E182+I182</f>
        <v>0.5</v>
      </c>
      <c r="E182" s="264">
        <f>F182+G182+H182</f>
        <v>0</v>
      </c>
      <c r="F182" s="264">
        <v>0</v>
      </c>
      <c r="G182" s="264">
        <v>0</v>
      </c>
      <c r="H182" s="264">
        <v>0</v>
      </c>
      <c r="I182" s="264">
        <f>J182+K182+L182</f>
        <v>0.5</v>
      </c>
      <c r="J182" s="264">
        <v>0.5</v>
      </c>
      <c r="K182" s="264">
        <v>0</v>
      </c>
      <c r="L182" s="264">
        <v>0</v>
      </c>
      <c r="M182" s="283" t="s">
        <v>554</v>
      </c>
    </row>
    <row r="183" ht="30" customHeight="1" spans="1:13">
      <c r="A183" s="254" t="s">
        <v>555</v>
      </c>
      <c r="B183" s="255" t="s">
        <v>556</v>
      </c>
      <c r="C183" s="256" t="s">
        <v>306</v>
      </c>
      <c r="D183" s="257">
        <f t="shared" ref="D183:L183" si="91">D184+D186+D188+D190+D192+D194+D196+D198+D200+D202</f>
        <v>1291.86</v>
      </c>
      <c r="E183" s="257">
        <f t="shared" si="91"/>
        <v>1187.75</v>
      </c>
      <c r="F183" s="257">
        <f t="shared" si="91"/>
        <v>981.04</v>
      </c>
      <c r="G183" s="257">
        <f t="shared" si="91"/>
        <v>161.36</v>
      </c>
      <c r="H183" s="257">
        <f t="shared" si="91"/>
        <v>45.35</v>
      </c>
      <c r="I183" s="257">
        <f t="shared" si="91"/>
        <v>104.11</v>
      </c>
      <c r="J183" s="257">
        <f t="shared" si="91"/>
        <v>73.4</v>
      </c>
      <c r="K183" s="257">
        <f t="shared" si="91"/>
        <v>30.71</v>
      </c>
      <c r="L183" s="257">
        <f t="shared" si="91"/>
        <v>0</v>
      </c>
      <c r="M183" s="281" t="s">
        <v>301</v>
      </c>
    </row>
    <row r="184" ht="27" customHeight="1" spans="1:13">
      <c r="A184" s="258" t="s">
        <v>557</v>
      </c>
      <c r="B184" s="259" t="s">
        <v>308</v>
      </c>
      <c r="C184" s="260"/>
      <c r="D184" s="261">
        <f t="shared" ref="D184:L184" si="92">D185</f>
        <v>1196.15</v>
      </c>
      <c r="E184" s="261">
        <f t="shared" si="92"/>
        <v>1187.75</v>
      </c>
      <c r="F184" s="261">
        <f t="shared" si="92"/>
        <v>981.04</v>
      </c>
      <c r="G184" s="261">
        <f t="shared" si="92"/>
        <v>161.36</v>
      </c>
      <c r="H184" s="261">
        <f t="shared" si="92"/>
        <v>45.35</v>
      </c>
      <c r="I184" s="261">
        <f t="shared" si="92"/>
        <v>8.4</v>
      </c>
      <c r="J184" s="261">
        <f t="shared" si="92"/>
        <v>8.4</v>
      </c>
      <c r="K184" s="261">
        <f t="shared" si="92"/>
        <v>0</v>
      </c>
      <c r="L184" s="261">
        <f t="shared" si="92"/>
        <v>0</v>
      </c>
      <c r="M184" s="282" t="s">
        <v>301</v>
      </c>
    </row>
    <row r="185" ht="28.5" spans="1:13">
      <c r="A185" s="262"/>
      <c r="B185" s="262"/>
      <c r="C185" s="263" t="s">
        <v>558</v>
      </c>
      <c r="D185" s="264">
        <f>E185+I185</f>
        <v>1196.15</v>
      </c>
      <c r="E185" s="264">
        <f>F185+G185+H185</f>
        <v>1187.75</v>
      </c>
      <c r="F185" s="264">
        <v>981.04</v>
      </c>
      <c r="G185" s="264">
        <v>161.36</v>
      </c>
      <c r="H185" s="264">
        <v>45.35</v>
      </c>
      <c r="I185" s="264">
        <f>J185+K185+L185</f>
        <v>8.4</v>
      </c>
      <c r="J185" s="264">
        <v>8.4</v>
      </c>
      <c r="K185" s="264">
        <v>0</v>
      </c>
      <c r="L185" s="264">
        <v>0</v>
      </c>
      <c r="M185" s="283" t="s">
        <v>559</v>
      </c>
    </row>
    <row r="186" ht="27" customHeight="1" spans="1:13">
      <c r="A186" s="258" t="s">
        <v>560</v>
      </c>
      <c r="B186" s="259" t="s">
        <v>369</v>
      </c>
      <c r="C186" s="260"/>
      <c r="D186" s="261">
        <f t="shared" ref="D186:L186" si="93">D187</f>
        <v>5.5</v>
      </c>
      <c r="E186" s="261">
        <f t="shared" si="93"/>
        <v>0</v>
      </c>
      <c r="F186" s="261">
        <f t="shared" si="93"/>
        <v>0</v>
      </c>
      <c r="G186" s="261">
        <f t="shared" si="93"/>
        <v>0</v>
      </c>
      <c r="H186" s="261">
        <f t="shared" si="93"/>
        <v>0</v>
      </c>
      <c r="I186" s="261">
        <f t="shared" si="93"/>
        <v>5.5</v>
      </c>
      <c r="J186" s="261">
        <f t="shared" si="93"/>
        <v>5.5</v>
      </c>
      <c r="K186" s="261">
        <f t="shared" si="93"/>
        <v>0</v>
      </c>
      <c r="L186" s="261">
        <f t="shared" si="93"/>
        <v>0</v>
      </c>
      <c r="M186" s="282" t="s">
        <v>301</v>
      </c>
    </row>
    <row r="187" ht="30" spans="1:13">
      <c r="A187" s="262"/>
      <c r="B187" s="262"/>
      <c r="C187" s="263" t="s">
        <v>558</v>
      </c>
      <c r="D187" s="264">
        <f>E187+I187</f>
        <v>5.5</v>
      </c>
      <c r="E187" s="264">
        <f>F187+G187+H187</f>
        <v>0</v>
      </c>
      <c r="F187" s="264">
        <v>0</v>
      </c>
      <c r="G187" s="264">
        <v>0</v>
      </c>
      <c r="H187" s="264">
        <v>0</v>
      </c>
      <c r="I187" s="264">
        <f>J187+K187+L187</f>
        <v>5.5</v>
      </c>
      <c r="J187" s="264">
        <v>5.5</v>
      </c>
      <c r="K187" s="264">
        <v>0</v>
      </c>
      <c r="L187" s="264">
        <v>0</v>
      </c>
      <c r="M187" s="283" t="s">
        <v>561</v>
      </c>
    </row>
    <row r="188" ht="27" customHeight="1" spans="1:13">
      <c r="A188" s="258" t="s">
        <v>562</v>
      </c>
      <c r="B188" s="259" t="s">
        <v>563</v>
      </c>
      <c r="C188" s="260"/>
      <c r="D188" s="261">
        <f t="shared" ref="D188:L188" si="94">D189</f>
        <v>8.8</v>
      </c>
      <c r="E188" s="261">
        <f t="shared" si="94"/>
        <v>0</v>
      </c>
      <c r="F188" s="261">
        <f t="shared" si="94"/>
        <v>0</v>
      </c>
      <c r="G188" s="261">
        <f t="shared" si="94"/>
        <v>0</v>
      </c>
      <c r="H188" s="261">
        <f t="shared" si="94"/>
        <v>0</v>
      </c>
      <c r="I188" s="261">
        <f t="shared" si="94"/>
        <v>8.8</v>
      </c>
      <c r="J188" s="261">
        <f t="shared" si="94"/>
        <v>8.8</v>
      </c>
      <c r="K188" s="261">
        <f t="shared" si="94"/>
        <v>0</v>
      </c>
      <c r="L188" s="261">
        <f t="shared" si="94"/>
        <v>0</v>
      </c>
      <c r="M188" s="282" t="s">
        <v>301</v>
      </c>
    </row>
    <row r="189" ht="27" spans="1:13">
      <c r="A189" s="262"/>
      <c r="B189" s="262"/>
      <c r="C189" s="263" t="s">
        <v>558</v>
      </c>
      <c r="D189" s="264">
        <f>E189+I189</f>
        <v>8.8</v>
      </c>
      <c r="E189" s="264">
        <f>F189+G189+H189</f>
        <v>0</v>
      </c>
      <c r="F189" s="264">
        <v>0</v>
      </c>
      <c r="G189" s="264">
        <v>0</v>
      </c>
      <c r="H189" s="264">
        <v>0</v>
      </c>
      <c r="I189" s="264">
        <f>J189+K189+L189</f>
        <v>8.8</v>
      </c>
      <c r="J189" s="264">
        <v>8.8</v>
      </c>
      <c r="K189" s="264">
        <v>0</v>
      </c>
      <c r="L189" s="264">
        <v>0</v>
      </c>
      <c r="M189" s="283" t="s">
        <v>564</v>
      </c>
    </row>
    <row r="190" ht="27" customHeight="1" spans="1:13">
      <c r="A190" s="258" t="s">
        <v>565</v>
      </c>
      <c r="B190" s="259" t="s">
        <v>566</v>
      </c>
      <c r="C190" s="260"/>
      <c r="D190" s="261">
        <f t="shared" ref="D190:L190" si="95">D191</f>
        <v>21.5</v>
      </c>
      <c r="E190" s="261">
        <f t="shared" si="95"/>
        <v>0</v>
      </c>
      <c r="F190" s="261">
        <f t="shared" si="95"/>
        <v>0</v>
      </c>
      <c r="G190" s="261">
        <f t="shared" si="95"/>
        <v>0</v>
      </c>
      <c r="H190" s="261">
        <f t="shared" si="95"/>
        <v>0</v>
      </c>
      <c r="I190" s="261">
        <f t="shared" si="95"/>
        <v>21.5</v>
      </c>
      <c r="J190" s="261">
        <f t="shared" si="95"/>
        <v>21.5</v>
      </c>
      <c r="K190" s="261">
        <f t="shared" si="95"/>
        <v>0</v>
      </c>
      <c r="L190" s="261">
        <f t="shared" si="95"/>
        <v>0</v>
      </c>
      <c r="M190" s="282" t="s">
        <v>301</v>
      </c>
    </row>
    <row r="191" ht="27" spans="1:13">
      <c r="A191" s="262"/>
      <c r="B191" s="262"/>
      <c r="C191" s="263" t="s">
        <v>558</v>
      </c>
      <c r="D191" s="264">
        <f>E191+I191</f>
        <v>21.5</v>
      </c>
      <c r="E191" s="264">
        <f>F191+G191+H191</f>
        <v>0</v>
      </c>
      <c r="F191" s="264">
        <v>0</v>
      </c>
      <c r="G191" s="264">
        <v>0</v>
      </c>
      <c r="H191" s="264">
        <v>0</v>
      </c>
      <c r="I191" s="264">
        <f>J191+K191+L191</f>
        <v>21.5</v>
      </c>
      <c r="J191" s="264">
        <v>21.5</v>
      </c>
      <c r="K191" s="264">
        <v>0</v>
      </c>
      <c r="L191" s="264">
        <v>0</v>
      </c>
      <c r="M191" s="283" t="s">
        <v>567</v>
      </c>
    </row>
    <row r="192" ht="27" customHeight="1" spans="1:13">
      <c r="A192" s="258" t="s">
        <v>568</v>
      </c>
      <c r="B192" s="259" t="s">
        <v>569</v>
      </c>
      <c r="C192" s="260"/>
      <c r="D192" s="261">
        <f t="shared" ref="D192:L192" si="96">D193</f>
        <v>12</v>
      </c>
      <c r="E192" s="261">
        <f t="shared" si="96"/>
        <v>0</v>
      </c>
      <c r="F192" s="261">
        <f t="shared" si="96"/>
        <v>0</v>
      </c>
      <c r="G192" s="261">
        <f t="shared" si="96"/>
        <v>0</v>
      </c>
      <c r="H192" s="261">
        <f t="shared" si="96"/>
        <v>0</v>
      </c>
      <c r="I192" s="261">
        <f t="shared" si="96"/>
        <v>12</v>
      </c>
      <c r="J192" s="261">
        <f t="shared" si="96"/>
        <v>12</v>
      </c>
      <c r="K192" s="261">
        <f t="shared" si="96"/>
        <v>0</v>
      </c>
      <c r="L192" s="261">
        <f t="shared" si="96"/>
        <v>0</v>
      </c>
      <c r="M192" s="282" t="s">
        <v>301</v>
      </c>
    </row>
    <row r="193" ht="27" spans="1:13">
      <c r="A193" s="262"/>
      <c r="B193" s="262"/>
      <c r="C193" s="263" t="s">
        <v>558</v>
      </c>
      <c r="D193" s="264">
        <f>E193+I193</f>
        <v>12</v>
      </c>
      <c r="E193" s="264">
        <f>F193+G193+H193</f>
        <v>0</v>
      </c>
      <c r="F193" s="264">
        <v>0</v>
      </c>
      <c r="G193" s="264">
        <v>0</v>
      </c>
      <c r="H193" s="264">
        <v>0</v>
      </c>
      <c r="I193" s="264">
        <f>J193+K193+L193</f>
        <v>12</v>
      </c>
      <c r="J193" s="264">
        <v>12</v>
      </c>
      <c r="K193" s="264">
        <v>0</v>
      </c>
      <c r="L193" s="264">
        <v>0</v>
      </c>
      <c r="M193" s="283" t="s">
        <v>570</v>
      </c>
    </row>
    <row r="194" ht="27" customHeight="1" spans="1:13">
      <c r="A194" s="258" t="s">
        <v>571</v>
      </c>
      <c r="B194" s="259" t="s">
        <v>572</v>
      </c>
      <c r="C194" s="260"/>
      <c r="D194" s="261">
        <f t="shared" ref="D194:L194" si="97">D195</f>
        <v>1.8</v>
      </c>
      <c r="E194" s="261">
        <f t="shared" si="97"/>
        <v>0</v>
      </c>
      <c r="F194" s="261">
        <f t="shared" si="97"/>
        <v>0</v>
      </c>
      <c r="G194" s="261">
        <f t="shared" si="97"/>
        <v>0</v>
      </c>
      <c r="H194" s="261">
        <f t="shared" si="97"/>
        <v>0</v>
      </c>
      <c r="I194" s="261">
        <f t="shared" si="97"/>
        <v>1.8</v>
      </c>
      <c r="J194" s="261">
        <f t="shared" si="97"/>
        <v>1.8</v>
      </c>
      <c r="K194" s="261">
        <f t="shared" si="97"/>
        <v>0</v>
      </c>
      <c r="L194" s="261">
        <f t="shared" si="97"/>
        <v>0</v>
      </c>
      <c r="M194" s="282" t="s">
        <v>301</v>
      </c>
    </row>
    <row r="195" ht="27" spans="1:13">
      <c r="A195" s="262"/>
      <c r="B195" s="262"/>
      <c r="C195" s="263" t="s">
        <v>558</v>
      </c>
      <c r="D195" s="264">
        <f>E195+I195</f>
        <v>1.8</v>
      </c>
      <c r="E195" s="264">
        <f>F195+G195+H195</f>
        <v>0</v>
      </c>
      <c r="F195" s="264">
        <v>0</v>
      </c>
      <c r="G195" s="264">
        <v>0</v>
      </c>
      <c r="H195" s="264">
        <v>0</v>
      </c>
      <c r="I195" s="264">
        <f>J195+K195+L195</f>
        <v>1.8</v>
      </c>
      <c r="J195" s="264">
        <v>1.8</v>
      </c>
      <c r="K195" s="264">
        <v>0</v>
      </c>
      <c r="L195" s="264">
        <v>0</v>
      </c>
      <c r="M195" s="283" t="s">
        <v>573</v>
      </c>
    </row>
    <row r="196" ht="27" customHeight="1" spans="1:13">
      <c r="A196" s="258" t="s">
        <v>574</v>
      </c>
      <c r="B196" s="259" t="s">
        <v>575</v>
      </c>
      <c r="C196" s="260"/>
      <c r="D196" s="261">
        <f t="shared" ref="D196:L196" si="98">D197</f>
        <v>1.9</v>
      </c>
      <c r="E196" s="261">
        <f t="shared" si="98"/>
        <v>0</v>
      </c>
      <c r="F196" s="261">
        <f t="shared" si="98"/>
        <v>0</v>
      </c>
      <c r="G196" s="261">
        <f t="shared" si="98"/>
        <v>0</v>
      </c>
      <c r="H196" s="261">
        <f t="shared" si="98"/>
        <v>0</v>
      </c>
      <c r="I196" s="261">
        <f t="shared" si="98"/>
        <v>1.9</v>
      </c>
      <c r="J196" s="261">
        <f t="shared" si="98"/>
        <v>1.9</v>
      </c>
      <c r="K196" s="261">
        <f t="shared" si="98"/>
        <v>0</v>
      </c>
      <c r="L196" s="261">
        <f t="shared" si="98"/>
        <v>0</v>
      </c>
      <c r="M196" s="282" t="s">
        <v>301</v>
      </c>
    </row>
    <row r="197" ht="27" spans="1:13">
      <c r="A197" s="262"/>
      <c r="B197" s="262"/>
      <c r="C197" s="263" t="s">
        <v>558</v>
      </c>
      <c r="D197" s="264">
        <f>E197+I197</f>
        <v>1.9</v>
      </c>
      <c r="E197" s="264">
        <f>F197+G197+H197</f>
        <v>0</v>
      </c>
      <c r="F197" s="264">
        <v>0</v>
      </c>
      <c r="G197" s="264">
        <v>0</v>
      </c>
      <c r="H197" s="264">
        <v>0</v>
      </c>
      <c r="I197" s="264">
        <f>J197+K197+L197</f>
        <v>1.9</v>
      </c>
      <c r="J197" s="264">
        <v>1.9</v>
      </c>
      <c r="K197" s="264">
        <v>0</v>
      </c>
      <c r="L197" s="264">
        <v>0</v>
      </c>
      <c r="M197" s="283" t="s">
        <v>576</v>
      </c>
    </row>
    <row r="198" ht="27" customHeight="1" spans="1:13">
      <c r="A198" s="258" t="s">
        <v>577</v>
      </c>
      <c r="B198" s="259" t="s">
        <v>578</v>
      </c>
      <c r="C198" s="260"/>
      <c r="D198" s="261">
        <f t="shared" ref="D198:L198" si="99">D199</f>
        <v>3.5</v>
      </c>
      <c r="E198" s="261">
        <f t="shared" si="99"/>
        <v>0</v>
      </c>
      <c r="F198" s="261">
        <f t="shared" si="99"/>
        <v>0</v>
      </c>
      <c r="G198" s="261">
        <f t="shared" si="99"/>
        <v>0</v>
      </c>
      <c r="H198" s="261">
        <f t="shared" si="99"/>
        <v>0</v>
      </c>
      <c r="I198" s="261">
        <f t="shared" si="99"/>
        <v>3.5</v>
      </c>
      <c r="J198" s="261">
        <f t="shared" si="99"/>
        <v>3.5</v>
      </c>
      <c r="K198" s="261">
        <f t="shared" si="99"/>
        <v>0</v>
      </c>
      <c r="L198" s="261">
        <f t="shared" si="99"/>
        <v>0</v>
      </c>
      <c r="M198" s="282" t="s">
        <v>301</v>
      </c>
    </row>
    <row r="199" ht="27" spans="1:13">
      <c r="A199" s="262"/>
      <c r="B199" s="262"/>
      <c r="C199" s="263" t="s">
        <v>558</v>
      </c>
      <c r="D199" s="264">
        <f>E199+I199</f>
        <v>3.5</v>
      </c>
      <c r="E199" s="264">
        <f>F199+G199+H199</f>
        <v>0</v>
      </c>
      <c r="F199" s="264">
        <v>0</v>
      </c>
      <c r="G199" s="264">
        <v>0</v>
      </c>
      <c r="H199" s="264">
        <v>0</v>
      </c>
      <c r="I199" s="264">
        <f>J199+K199+L199</f>
        <v>3.5</v>
      </c>
      <c r="J199" s="264">
        <v>3.5</v>
      </c>
      <c r="K199" s="264">
        <v>0</v>
      </c>
      <c r="L199" s="264">
        <v>0</v>
      </c>
      <c r="M199" s="283" t="s">
        <v>579</v>
      </c>
    </row>
    <row r="200" ht="27" customHeight="1" spans="1:13">
      <c r="A200" s="258" t="s">
        <v>580</v>
      </c>
      <c r="B200" s="259" t="s">
        <v>581</v>
      </c>
      <c r="C200" s="260"/>
      <c r="D200" s="261">
        <f t="shared" ref="D200:L200" si="100">SUM(D201:D201)</f>
        <v>10</v>
      </c>
      <c r="E200" s="261">
        <f t="shared" si="100"/>
        <v>0</v>
      </c>
      <c r="F200" s="261">
        <f t="shared" si="100"/>
        <v>0</v>
      </c>
      <c r="G200" s="261">
        <f t="shared" si="100"/>
        <v>0</v>
      </c>
      <c r="H200" s="261">
        <f t="shared" si="100"/>
        <v>0</v>
      </c>
      <c r="I200" s="261">
        <f t="shared" si="100"/>
        <v>10</v>
      </c>
      <c r="J200" s="261">
        <f t="shared" si="100"/>
        <v>10</v>
      </c>
      <c r="K200" s="261">
        <f t="shared" si="100"/>
        <v>0</v>
      </c>
      <c r="L200" s="261">
        <f t="shared" si="100"/>
        <v>0</v>
      </c>
      <c r="M200" s="282" t="s">
        <v>301</v>
      </c>
    </row>
    <row r="201" ht="27" spans="1:13">
      <c r="A201" s="262"/>
      <c r="B201" s="262"/>
      <c r="C201" s="263" t="s">
        <v>558</v>
      </c>
      <c r="D201" s="264">
        <f>E201+I201</f>
        <v>10</v>
      </c>
      <c r="E201" s="264">
        <f>F201+G201+H201</f>
        <v>0</v>
      </c>
      <c r="F201" s="264">
        <v>0</v>
      </c>
      <c r="G201" s="264">
        <v>0</v>
      </c>
      <c r="H201" s="264">
        <v>0</v>
      </c>
      <c r="I201" s="264">
        <f>J201+K201+L201</f>
        <v>10</v>
      </c>
      <c r="J201" s="264">
        <v>10</v>
      </c>
      <c r="K201" s="264">
        <v>0</v>
      </c>
      <c r="L201" s="264">
        <v>0</v>
      </c>
      <c r="M201" s="283" t="s">
        <v>582</v>
      </c>
    </row>
    <row r="202" ht="27" customHeight="1" spans="1:13">
      <c r="A202" s="258" t="s">
        <v>583</v>
      </c>
      <c r="B202" s="259" t="s">
        <v>584</v>
      </c>
      <c r="C202" s="260"/>
      <c r="D202" s="261">
        <f t="shared" ref="D202:L202" si="101">D203</f>
        <v>30.71</v>
      </c>
      <c r="E202" s="261">
        <f t="shared" si="101"/>
        <v>0</v>
      </c>
      <c r="F202" s="261">
        <f t="shared" si="101"/>
        <v>0</v>
      </c>
      <c r="G202" s="261">
        <f t="shared" si="101"/>
        <v>0</v>
      </c>
      <c r="H202" s="261">
        <f t="shared" si="101"/>
        <v>0</v>
      </c>
      <c r="I202" s="261">
        <f t="shared" si="101"/>
        <v>30.71</v>
      </c>
      <c r="J202" s="261">
        <f t="shared" si="101"/>
        <v>0</v>
      </c>
      <c r="K202" s="261">
        <f t="shared" si="101"/>
        <v>30.71</v>
      </c>
      <c r="L202" s="261">
        <f t="shared" si="101"/>
        <v>0</v>
      </c>
      <c r="M202" s="282" t="s">
        <v>301</v>
      </c>
    </row>
    <row r="203" ht="28.05" customHeight="1" spans="1:16">
      <c r="A203" s="262"/>
      <c r="B203" s="262"/>
      <c r="C203" s="285" t="s">
        <v>301</v>
      </c>
      <c r="D203" s="264">
        <f>E203+I203</f>
        <v>30.71</v>
      </c>
      <c r="E203" s="264">
        <f>F203+G203+H203</f>
        <v>0</v>
      </c>
      <c r="F203" s="264">
        <v>0</v>
      </c>
      <c r="G203" s="264">
        <v>0</v>
      </c>
      <c r="H203" s="264">
        <v>0</v>
      </c>
      <c r="I203" s="264">
        <f>J203+K203+L203</f>
        <v>30.71</v>
      </c>
      <c r="J203" s="264">
        <v>0</v>
      </c>
      <c r="K203" s="287">
        <f>28+2.71</f>
        <v>30.71</v>
      </c>
      <c r="L203" s="287">
        <v>0</v>
      </c>
      <c r="M203" s="284" t="s">
        <v>301</v>
      </c>
      <c r="P203" s="227">
        <v>2.71</v>
      </c>
    </row>
    <row r="204" ht="30" customHeight="1" spans="1:13">
      <c r="A204" s="254" t="s">
        <v>585</v>
      </c>
      <c r="B204" s="255" t="s">
        <v>586</v>
      </c>
      <c r="C204" s="256" t="s">
        <v>306</v>
      </c>
      <c r="D204" s="257">
        <f t="shared" ref="D204:L204" si="102">D205</f>
        <v>160</v>
      </c>
      <c r="E204" s="257">
        <f t="shared" si="102"/>
        <v>0</v>
      </c>
      <c r="F204" s="257">
        <f t="shared" si="102"/>
        <v>0</v>
      </c>
      <c r="G204" s="257">
        <f t="shared" si="102"/>
        <v>0</v>
      </c>
      <c r="H204" s="257">
        <f t="shared" si="102"/>
        <v>0</v>
      </c>
      <c r="I204" s="257">
        <f t="shared" si="102"/>
        <v>160</v>
      </c>
      <c r="J204" s="257">
        <f t="shared" si="102"/>
        <v>160</v>
      </c>
      <c r="K204" s="257">
        <f t="shared" si="102"/>
        <v>0</v>
      </c>
      <c r="L204" s="257">
        <f t="shared" si="102"/>
        <v>0</v>
      </c>
      <c r="M204" s="281" t="s">
        <v>301</v>
      </c>
    </row>
    <row r="205" ht="27" customHeight="1" spans="1:13">
      <c r="A205" s="258" t="s">
        <v>587</v>
      </c>
      <c r="B205" s="259" t="s">
        <v>586</v>
      </c>
      <c r="C205" s="260"/>
      <c r="D205" s="261">
        <f t="shared" ref="D205:L205" si="103">D206</f>
        <v>160</v>
      </c>
      <c r="E205" s="261">
        <f t="shared" si="103"/>
        <v>0</v>
      </c>
      <c r="F205" s="261">
        <f t="shared" si="103"/>
        <v>0</v>
      </c>
      <c r="G205" s="261">
        <f t="shared" si="103"/>
        <v>0</v>
      </c>
      <c r="H205" s="261">
        <f t="shared" si="103"/>
        <v>0</v>
      </c>
      <c r="I205" s="261">
        <f t="shared" si="103"/>
        <v>160</v>
      </c>
      <c r="J205" s="261">
        <f t="shared" si="103"/>
        <v>160</v>
      </c>
      <c r="K205" s="261">
        <f t="shared" si="103"/>
        <v>0</v>
      </c>
      <c r="L205" s="261">
        <f t="shared" si="103"/>
        <v>0</v>
      </c>
      <c r="M205" s="282" t="s">
        <v>301</v>
      </c>
    </row>
    <row r="206" ht="27" spans="1:13">
      <c r="A206" s="262"/>
      <c r="B206" s="262"/>
      <c r="C206" s="263" t="s">
        <v>546</v>
      </c>
      <c r="D206" s="264">
        <f>E206+I206</f>
        <v>160</v>
      </c>
      <c r="E206" s="264">
        <f>F206+G206+H206</f>
        <v>0</v>
      </c>
      <c r="F206" s="264">
        <v>0</v>
      </c>
      <c r="G206" s="264">
        <v>0</v>
      </c>
      <c r="H206" s="264">
        <v>0</v>
      </c>
      <c r="I206" s="264">
        <f>J206+K206+L206</f>
        <v>160</v>
      </c>
      <c r="J206" s="264">
        <v>160</v>
      </c>
      <c r="K206" s="264">
        <v>0</v>
      </c>
      <c r="L206" s="264">
        <v>0</v>
      </c>
      <c r="M206" s="283" t="s">
        <v>588</v>
      </c>
    </row>
    <row r="207" ht="30" customHeight="1" spans="1:17">
      <c r="A207" s="250" t="s">
        <v>589</v>
      </c>
      <c r="B207" s="251" t="s">
        <v>590</v>
      </c>
      <c r="C207" s="252"/>
      <c r="D207" s="253">
        <f t="shared" ref="D207:L207" si="104">D208+D211</f>
        <v>203.22</v>
      </c>
      <c r="E207" s="253">
        <f t="shared" si="104"/>
        <v>0</v>
      </c>
      <c r="F207" s="253">
        <f t="shared" si="104"/>
        <v>0</v>
      </c>
      <c r="G207" s="253">
        <f t="shared" si="104"/>
        <v>0</v>
      </c>
      <c r="H207" s="253">
        <f t="shared" si="104"/>
        <v>0</v>
      </c>
      <c r="I207" s="253">
        <f t="shared" si="104"/>
        <v>203.22</v>
      </c>
      <c r="J207" s="253">
        <f t="shared" si="104"/>
        <v>144.22</v>
      </c>
      <c r="K207" s="253">
        <f t="shared" si="104"/>
        <v>0</v>
      </c>
      <c r="L207" s="253">
        <f t="shared" si="104"/>
        <v>59</v>
      </c>
      <c r="M207" s="279" t="s">
        <v>301</v>
      </c>
      <c r="N207" s="223">
        <f>E207+J207</f>
        <v>144.22</v>
      </c>
      <c r="Q207" s="223">
        <f>E207+J207</f>
        <v>144.22</v>
      </c>
    </row>
    <row r="208" ht="30" customHeight="1" spans="1:13">
      <c r="A208" s="254" t="s">
        <v>591</v>
      </c>
      <c r="B208" s="255" t="s">
        <v>592</v>
      </c>
      <c r="C208" s="256" t="s">
        <v>306</v>
      </c>
      <c r="D208" s="257">
        <f t="shared" ref="D208:L208" si="105">D209</f>
        <v>2.71</v>
      </c>
      <c r="E208" s="257">
        <f t="shared" si="105"/>
        <v>0</v>
      </c>
      <c r="F208" s="257">
        <f t="shared" si="105"/>
        <v>0</v>
      </c>
      <c r="G208" s="257">
        <f t="shared" si="105"/>
        <v>0</v>
      </c>
      <c r="H208" s="257">
        <f t="shared" si="105"/>
        <v>0</v>
      </c>
      <c r="I208" s="257">
        <f t="shared" si="105"/>
        <v>2.71</v>
      </c>
      <c r="J208" s="257">
        <f t="shared" si="105"/>
        <v>2.71</v>
      </c>
      <c r="K208" s="257">
        <f t="shared" si="105"/>
        <v>0</v>
      </c>
      <c r="L208" s="257">
        <f t="shared" si="105"/>
        <v>0</v>
      </c>
      <c r="M208" s="281" t="s">
        <v>301</v>
      </c>
    </row>
    <row r="209" ht="27" customHeight="1" spans="1:13">
      <c r="A209" s="258" t="s">
        <v>593</v>
      </c>
      <c r="B209" s="259" t="s">
        <v>594</v>
      </c>
      <c r="C209" s="260"/>
      <c r="D209" s="261">
        <f t="shared" ref="D209:L209" si="106">D210</f>
        <v>2.71</v>
      </c>
      <c r="E209" s="261">
        <f t="shared" si="106"/>
        <v>0</v>
      </c>
      <c r="F209" s="261">
        <f t="shared" si="106"/>
        <v>0</v>
      </c>
      <c r="G209" s="261">
        <f t="shared" si="106"/>
        <v>0</v>
      </c>
      <c r="H209" s="261">
        <f t="shared" si="106"/>
        <v>0</v>
      </c>
      <c r="I209" s="261">
        <f t="shared" si="106"/>
        <v>2.71</v>
      </c>
      <c r="J209" s="261">
        <f t="shared" si="106"/>
        <v>2.71</v>
      </c>
      <c r="K209" s="261">
        <f t="shared" si="106"/>
        <v>0</v>
      </c>
      <c r="L209" s="261">
        <f t="shared" si="106"/>
        <v>0</v>
      </c>
      <c r="M209" s="282" t="s">
        <v>301</v>
      </c>
    </row>
    <row r="210" ht="40.5" spans="1:13">
      <c r="A210" s="262"/>
      <c r="B210" s="262"/>
      <c r="C210" s="263" t="s">
        <v>378</v>
      </c>
      <c r="D210" s="264">
        <f>E210+I210</f>
        <v>2.71</v>
      </c>
      <c r="E210" s="264">
        <f>F210+G210+H210</f>
        <v>0</v>
      </c>
      <c r="F210" s="264">
        <v>0</v>
      </c>
      <c r="G210" s="264">
        <v>0</v>
      </c>
      <c r="H210" s="264">
        <v>0</v>
      </c>
      <c r="I210" s="264">
        <f>J210+K210+L210</f>
        <v>2.71</v>
      </c>
      <c r="J210" s="264">
        <v>2.71</v>
      </c>
      <c r="K210" s="264">
        <v>0</v>
      </c>
      <c r="L210" s="264">
        <v>0</v>
      </c>
      <c r="M210" s="283" t="s">
        <v>595</v>
      </c>
    </row>
    <row r="211" ht="30" customHeight="1" spans="1:13">
      <c r="A211" s="254" t="s">
        <v>596</v>
      </c>
      <c r="B211" s="255" t="s">
        <v>597</v>
      </c>
      <c r="C211" s="256" t="s">
        <v>306</v>
      </c>
      <c r="D211" s="257">
        <f t="shared" ref="D211:L211" si="107">D212+D214+D217</f>
        <v>200.51</v>
      </c>
      <c r="E211" s="257">
        <f t="shared" si="107"/>
        <v>0</v>
      </c>
      <c r="F211" s="257">
        <f t="shared" si="107"/>
        <v>0</v>
      </c>
      <c r="G211" s="257">
        <f t="shared" si="107"/>
        <v>0</v>
      </c>
      <c r="H211" s="257">
        <f t="shared" si="107"/>
        <v>0</v>
      </c>
      <c r="I211" s="257">
        <f t="shared" si="107"/>
        <v>200.51</v>
      </c>
      <c r="J211" s="257">
        <f t="shared" si="107"/>
        <v>141.51</v>
      </c>
      <c r="K211" s="257">
        <f t="shared" si="107"/>
        <v>0</v>
      </c>
      <c r="L211" s="257">
        <f t="shared" si="107"/>
        <v>59</v>
      </c>
      <c r="M211" s="281" t="s">
        <v>301</v>
      </c>
    </row>
    <row r="212" ht="27" customHeight="1" spans="1:13">
      <c r="A212" s="258" t="s">
        <v>598</v>
      </c>
      <c r="B212" s="259" t="s">
        <v>599</v>
      </c>
      <c r="C212" s="260"/>
      <c r="D212" s="261">
        <f t="shared" ref="D212:L212" si="108">D213</f>
        <v>15.6</v>
      </c>
      <c r="E212" s="261">
        <f t="shared" si="108"/>
        <v>0</v>
      </c>
      <c r="F212" s="261">
        <f t="shared" si="108"/>
        <v>0</v>
      </c>
      <c r="G212" s="261">
        <f t="shared" si="108"/>
        <v>0</v>
      </c>
      <c r="H212" s="261">
        <f t="shared" si="108"/>
        <v>0</v>
      </c>
      <c r="I212" s="261">
        <f t="shared" si="108"/>
        <v>15.6</v>
      </c>
      <c r="J212" s="261">
        <f t="shared" si="108"/>
        <v>15.6</v>
      </c>
      <c r="K212" s="261">
        <f t="shared" si="108"/>
        <v>0</v>
      </c>
      <c r="L212" s="261">
        <f t="shared" si="108"/>
        <v>0</v>
      </c>
      <c r="M212" s="282" t="s">
        <v>301</v>
      </c>
    </row>
    <row r="213" ht="30" spans="1:13">
      <c r="A213" s="262"/>
      <c r="B213" s="262"/>
      <c r="C213" s="263" t="s">
        <v>600</v>
      </c>
      <c r="D213" s="264">
        <f>E213+I213</f>
        <v>15.6</v>
      </c>
      <c r="E213" s="264">
        <f>F213+G213+H213</f>
        <v>0</v>
      </c>
      <c r="F213" s="264">
        <v>0</v>
      </c>
      <c r="G213" s="264">
        <v>0</v>
      </c>
      <c r="H213" s="264">
        <v>0</v>
      </c>
      <c r="I213" s="264">
        <f>J213+K213+L213</f>
        <v>15.6</v>
      </c>
      <c r="J213" s="264">
        <v>15.6</v>
      </c>
      <c r="K213" s="264">
        <v>0</v>
      </c>
      <c r="L213" s="264">
        <v>0</v>
      </c>
      <c r="M213" s="283" t="s">
        <v>601</v>
      </c>
    </row>
    <row r="214" ht="27" customHeight="1" spans="1:13">
      <c r="A214" s="258" t="s">
        <v>602</v>
      </c>
      <c r="B214" s="259" t="s">
        <v>603</v>
      </c>
      <c r="C214" s="260"/>
      <c r="D214" s="261">
        <f t="shared" ref="D214:L214" si="109">SUM(D215:D216)</f>
        <v>74.3</v>
      </c>
      <c r="E214" s="261">
        <f t="shared" si="109"/>
        <v>0</v>
      </c>
      <c r="F214" s="261">
        <f t="shared" si="109"/>
        <v>0</v>
      </c>
      <c r="G214" s="261">
        <f t="shared" si="109"/>
        <v>0</v>
      </c>
      <c r="H214" s="261">
        <f t="shared" si="109"/>
        <v>0</v>
      </c>
      <c r="I214" s="261">
        <f t="shared" si="109"/>
        <v>74.3</v>
      </c>
      <c r="J214" s="261">
        <f t="shared" si="109"/>
        <v>15.3</v>
      </c>
      <c r="K214" s="261">
        <f t="shared" si="109"/>
        <v>0</v>
      </c>
      <c r="L214" s="261">
        <f t="shared" si="109"/>
        <v>59</v>
      </c>
      <c r="M214" s="282" t="s">
        <v>301</v>
      </c>
    </row>
    <row r="215" ht="40.5" spans="1:13">
      <c r="A215" s="262"/>
      <c r="B215" s="262"/>
      <c r="C215" s="263" t="s">
        <v>378</v>
      </c>
      <c r="D215" s="264">
        <f>E215+I215</f>
        <v>15.3</v>
      </c>
      <c r="E215" s="264">
        <f>F215+G215+H215</f>
        <v>0</v>
      </c>
      <c r="F215" s="264">
        <v>0</v>
      </c>
      <c r="G215" s="264">
        <v>0</v>
      </c>
      <c r="H215" s="264">
        <v>0</v>
      </c>
      <c r="I215" s="264">
        <f>J215+K215+L215</f>
        <v>15.3</v>
      </c>
      <c r="J215" s="264">
        <v>15.3</v>
      </c>
      <c r="K215" s="264">
        <v>0</v>
      </c>
      <c r="L215" s="264">
        <v>0</v>
      </c>
      <c r="M215" s="283" t="s">
        <v>604</v>
      </c>
    </row>
    <row r="216" ht="24" customHeight="1" spans="1:13">
      <c r="A216" s="262"/>
      <c r="B216" s="262"/>
      <c r="C216" s="285" t="s">
        <v>301</v>
      </c>
      <c r="D216" s="264">
        <f>E216+I216</f>
        <v>59</v>
      </c>
      <c r="E216" s="264">
        <f>F216+G216+H216</f>
        <v>0</v>
      </c>
      <c r="F216" s="264">
        <v>0</v>
      </c>
      <c r="G216" s="264">
        <v>0</v>
      </c>
      <c r="H216" s="264">
        <v>0</v>
      </c>
      <c r="I216" s="264">
        <f>J216+K216+L216</f>
        <v>59</v>
      </c>
      <c r="J216" s="287">
        <v>0</v>
      </c>
      <c r="K216" s="287">
        <v>0</v>
      </c>
      <c r="L216" s="287">
        <v>59</v>
      </c>
      <c r="M216" s="284" t="s">
        <v>301</v>
      </c>
    </row>
    <row r="217" ht="27" customHeight="1" spans="1:13">
      <c r="A217" s="258" t="s">
        <v>605</v>
      </c>
      <c r="B217" s="259" t="s">
        <v>606</v>
      </c>
      <c r="C217" s="260"/>
      <c r="D217" s="261">
        <f t="shared" ref="D217:L217" si="110">D218</f>
        <v>110.61</v>
      </c>
      <c r="E217" s="261">
        <f t="shared" si="110"/>
        <v>0</v>
      </c>
      <c r="F217" s="261">
        <f t="shared" si="110"/>
        <v>0</v>
      </c>
      <c r="G217" s="261">
        <f t="shared" si="110"/>
        <v>0</v>
      </c>
      <c r="H217" s="261">
        <f t="shared" si="110"/>
        <v>0</v>
      </c>
      <c r="I217" s="261">
        <f t="shared" si="110"/>
        <v>110.61</v>
      </c>
      <c r="J217" s="261">
        <f t="shared" si="110"/>
        <v>110.61</v>
      </c>
      <c r="K217" s="261">
        <f t="shared" si="110"/>
        <v>0</v>
      </c>
      <c r="L217" s="261">
        <f t="shared" si="110"/>
        <v>0</v>
      </c>
      <c r="M217" s="282" t="s">
        <v>301</v>
      </c>
    </row>
    <row r="218" ht="73.5" spans="1:13">
      <c r="A218" s="262"/>
      <c r="B218" s="262"/>
      <c r="C218" s="263" t="s">
        <v>378</v>
      </c>
      <c r="D218" s="264">
        <f>E218+I218</f>
        <v>110.61</v>
      </c>
      <c r="E218" s="264">
        <f>F218+G218+H218</f>
        <v>0</v>
      </c>
      <c r="F218" s="264">
        <v>0</v>
      </c>
      <c r="G218" s="264">
        <v>0</v>
      </c>
      <c r="H218" s="264">
        <v>0</v>
      </c>
      <c r="I218" s="264">
        <f>J218+K218+L218</f>
        <v>110.61</v>
      </c>
      <c r="J218" s="264">
        <v>110.61</v>
      </c>
      <c r="K218" s="264">
        <v>0</v>
      </c>
      <c r="L218" s="264">
        <v>0</v>
      </c>
      <c r="M218" s="283" t="s">
        <v>607</v>
      </c>
    </row>
    <row r="219" ht="30" customHeight="1" spans="1:17">
      <c r="A219" s="250" t="s">
        <v>608</v>
      </c>
      <c r="B219" s="251" t="s">
        <v>609</v>
      </c>
      <c r="C219" s="252"/>
      <c r="D219" s="253">
        <f t="shared" ref="D219:L219" si="111">D220+D223+D236+D239+D244+D247+D264+D267</f>
        <v>10044.948407</v>
      </c>
      <c r="E219" s="253">
        <f t="shared" si="111"/>
        <v>4431.64</v>
      </c>
      <c r="F219" s="253">
        <f t="shared" si="111"/>
        <v>3703.31</v>
      </c>
      <c r="G219" s="253">
        <f t="shared" si="111"/>
        <v>649.84</v>
      </c>
      <c r="H219" s="253">
        <f t="shared" si="111"/>
        <v>78.49</v>
      </c>
      <c r="I219" s="253">
        <f t="shared" si="111"/>
        <v>5613.308407</v>
      </c>
      <c r="J219" s="253">
        <f t="shared" si="111"/>
        <v>2788.55</v>
      </c>
      <c r="K219" s="253">
        <f t="shared" si="111"/>
        <v>1645.468407</v>
      </c>
      <c r="L219" s="253">
        <f t="shared" si="111"/>
        <v>1179.29</v>
      </c>
      <c r="M219" s="279" t="s">
        <v>301</v>
      </c>
      <c r="N219" s="223">
        <f>E219+J219</f>
        <v>7220.19</v>
      </c>
      <c r="O219" s="280"/>
      <c r="Q219" s="223">
        <f>E219+J219</f>
        <v>7220.19</v>
      </c>
    </row>
    <row r="220" ht="30" customHeight="1" spans="1:13">
      <c r="A220" s="254" t="s">
        <v>610</v>
      </c>
      <c r="B220" s="255" t="s">
        <v>611</v>
      </c>
      <c r="C220" s="256" t="s">
        <v>306</v>
      </c>
      <c r="D220" s="257">
        <f t="shared" ref="D220:L220" si="112">D221</f>
        <v>20</v>
      </c>
      <c r="E220" s="257">
        <f t="shared" si="112"/>
        <v>0</v>
      </c>
      <c r="F220" s="257">
        <f t="shared" si="112"/>
        <v>0</v>
      </c>
      <c r="G220" s="257">
        <f t="shared" si="112"/>
        <v>0</v>
      </c>
      <c r="H220" s="257">
        <f t="shared" si="112"/>
        <v>0</v>
      </c>
      <c r="I220" s="257">
        <f t="shared" si="112"/>
        <v>20</v>
      </c>
      <c r="J220" s="257">
        <f t="shared" si="112"/>
        <v>20</v>
      </c>
      <c r="K220" s="257">
        <f t="shared" si="112"/>
        <v>0</v>
      </c>
      <c r="L220" s="257">
        <f t="shared" si="112"/>
        <v>0</v>
      </c>
      <c r="M220" s="281" t="s">
        <v>301</v>
      </c>
    </row>
    <row r="221" ht="27" customHeight="1" spans="1:13">
      <c r="A221" s="258" t="s">
        <v>612</v>
      </c>
      <c r="B221" s="259" t="s">
        <v>611</v>
      </c>
      <c r="C221" s="260"/>
      <c r="D221" s="261">
        <f t="shared" ref="D221:L221" si="113">D222</f>
        <v>20</v>
      </c>
      <c r="E221" s="261">
        <f t="shared" si="113"/>
        <v>0</v>
      </c>
      <c r="F221" s="261">
        <f t="shared" si="113"/>
        <v>0</v>
      </c>
      <c r="G221" s="261">
        <f t="shared" si="113"/>
        <v>0</v>
      </c>
      <c r="H221" s="261">
        <f t="shared" si="113"/>
        <v>0</v>
      </c>
      <c r="I221" s="261">
        <f t="shared" si="113"/>
        <v>20</v>
      </c>
      <c r="J221" s="261">
        <f t="shared" si="113"/>
        <v>20</v>
      </c>
      <c r="K221" s="261">
        <f t="shared" si="113"/>
        <v>0</v>
      </c>
      <c r="L221" s="261">
        <f t="shared" si="113"/>
        <v>0</v>
      </c>
      <c r="M221" s="282" t="s">
        <v>301</v>
      </c>
    </row>
    <row r="222" ht="27" spans="1:13">
      <c r="A222" s="262"/>
      <c r="B222" s="262"/>
      <c r="C222" s="263" t="s">
        <v>613</v>
      </c>
      <c r="D222" s="264">
        <f>E222+I222</f>
        <v>20</v>
      </c>
      <c r="E222" s="264">
        <f>F222+G222+H222</f>
        <v>0</v>
      </c>
      <c r="F222" s="264">
        <v>0</v>
      </c>
      <c r="G222" s="264">
        <v>0</v>
      </c>
      <c r="H222" s="264">
        <v>0</v>
      </c>
      <c r="I222" s="264">
        <f>J222+K222+L222</f>
        <v>20</v>
      </c>
      <c r="J222" s="264">
        <v>20</v>
      </c>
      <c r="K222" s="264">
        <v>0</v>
      </c>
      <c r="L222" s="264">
        <v>0</v>
      </c>
      <c r="M222" s="283" t="s">
        <v>614</v>
      </c>
    </row>
    <row r="223" ht="30" customHeight="1" spans="1:13">
      <c r="A223" s="254" t="s">
        <v>615</v>
      </c>
      <c r="B223" s="255" t="s">
        <v>616</v>
      </c>
      <c r="C223" s="256" t="s">
        <v>306</v>
      </c>
      <c r="D223" s="257">
        <f t="shared" ref="D223:L223" si="114">D224+D227+D229+D232</f>
        <v>6734.304745</v>
      </c>
      <c r="E223" s="257">
        <f t="shared" si="114"/>
        <v>3876.49</v>
      </c>
      <c r="F223" s="257">
        <f t="shared" si="114"/>
        <v>3250.74</v>
      </c>
      <c r="G223" s="257">
        <f t="shared" si="114"/>
        <v>574.68</v>
      </c>
      <c r="H223" s="257">
        <f t="shared" si="114"/>
        <v>51.07</v>
      </c>
      <c r="I223" s="257">
        <f t="shared" si="114"/>
        <v>2857.814745</v>
      </c>
      <c r="J223" s="257">
        <f t="shared" si="114"/>
        <v>2326.95</v>
      </c>
      <c r="K223" s="257">
        <f t="shared" si="114"/>
        <v>508.864745</v>
      </c>
      <c r="L223" s="257">
        <f t="shared" si="114"/>
        <v>22</v>
      </c>
      <c r="M223" s="281" t="s">
        <v>301</v>
      </c>
    </row>
    <row r="224" ht="27" customHeight="1" spans="1:13">
      <c r="A224" s="258" t="s">
        <v>617</v>
      </c>
      <c r="B224" s="259" t="s">
        <v>308</v>
      </c>
      <c r="C224" s="260"/>
      <c r="D224" s="261">
        <f t="shared" ref="D224:L224" si="115">SUM(D225:D226)</f>
        <v>5621.24</v>
      </c>
      <c r="E224" s="261">
        <f t="shared" si="115"/>
        <v>3876.49</v>
      </c>
      <c r="F224" s="261">
        <f t="shared" si="115"/>
        <v>3250.74</v>
      </c>
      <c r="G224" s="261">
        <f t="shared" si="115"/>
        <v>574.68</v>
      </c>
      <c r="H224" s="261">
        <f t="shared" si="115"/>
        <v>51.07</v>
      </c>
      <c r="I224" s="261">
        <f t="shared" si="115"/>
        <v>1744.75</v>
      </c>
      <c r="J224" s="261">
        <f t="shared" si="115"/>
        <v>1744.75</v>
      </c>
      <c r="K224" s="261">
        <f t="shared" si="115"/>
        <v>0</v>
      </c>
      <c r="L224" s="261">
        <f t="shared" si="115"/>
        <v>0</v>
      </c>
      <c r="M224" s="282" t="s">
        <v>301</v>
      </c>
    </row>
    <row r="225" ht="75" spans="1:13">
      <c r="A225" s="262"/>
      <c r="B225" s="262"/>
      <c r="C225" s="263" t="s">
        <v>613</v>
      </c>
      <c r="D225" s="264">
        <f>E225+I225</f>
        <v>4953.63</v>
      </c>
      <c r="E225" s="264">
        <f>F225+G225+H225</f>
        <v>3501.88</v>
      </c>
      <c r="F225" s="264">
        <v>2984.16</v>
      </c>
      <c r="G225" s="264">
        <v>470.31</v>
      </c>
      <c r="H225" s="264">
        <v>47.41</v>
      </c>
      <c r="I225" s="264">
        <f>J225+K225+L225</f>
        <v>1451.75</v>
      </c>
      <c r="J225" s="264">
        <v>1451.75</v>
      </c>
      <c r="K225" s="264">
        <v>0</v>
      </c>
      <c r="L225" s="264">
        <v>0</v>
      </c>
      <c r="M225" s="283" t="s">
        <v>618</v>
      </c>
    </row>
    <row r="226" ht="40.5" spans="1:13">
      <c r="A226" s="262"/>
      <c r="B226" s="262"/>
      <c r="C226" s="263" t="s">
        <v>619</v>
      </c>
      <c r="D226" s="264">
        <f>E226+I226</f>
        <v>667.61</v>
      </c>
      <c r="E226" s="264">
        <f>F226+G226+H226</f>
        <v>374.61</v>
      </c>
      <c r="F226" s="264">
        <v>266.58</v>
      </c>
      <c r="G226" s="264">
        <v>104.37</v>
      </c>
      <c r="H226" s="264">
        <v>3.66</v>
      </c>
      <c r="I226" s="264">
        <f>J226+K226+L226</f>
        <v>293</v>
      </c>
      <c r="J226" s="264">
        <v>293</v>
      </c>
      <c r="K226" s="264">
        <v>0</v>
      </c>
      <c r="L226" s="264">
        <v>0</v>
      </c>
      <c r="M226" s="283" t="s">
        <v>620</v>
      </c>
    </row>
    <row r="227" ht="27" customHeight="1" spans="1:13">
      <c r="A227" s="258" t="s">
        <v>621</v>
      </c>
      <c r="B227" s="259" t="s">
        <v>341</v>
      </c>
      <c r="C227" s="260"/>
      <c r="D227" s="261">
        <f t="shared" ref="D227:L227" si="116">D228</f>
        <v>7.02</v>
      </c>
      <c r="E227" s="261">
        <f t="shared" si="116"/>
        <v>0</v>
      </c>
      <c r="F227" s="261">
        <f t="shared" si="116"/>
        <v>0</v>
      </c>
      <c r="G227" s="261">
        <f t="shared" si="116"/>
        <v>0</v>
      </c>
      <c r="H227" s="261">
        <f t="shared" si="116"/>
        <v>0</v>
      </c>
      <c r="I227" s="261">
        <f t="shared" si="116"/>
        <v>7.02</v>
      </c>
      <c r="J227" s="261">
        <f t="shared" si="116"/>
        <v>7</v>
      </c>
      <c r="K227" s="261">
        <f t="shared" si="116"/>
        <v>0.02</v>
      </c>
      <c r="L227" s="261">
        <f t="shared" si="116"/>
        <v>0</v>
      </c>
      <c r="M227" s="282" t="s">
        <v>301</v>
      </c>
    </row>
    <row r="228" ht="27" spans="1:13">
      <c r="A228" s="262"/>
      <c r="B228" s="262"/>
      <c r="C228" s="263" t="s">
        <v>613</v>
      </c>
      <c r="D228" s="264">
        <f>E228+I228</f>
        <v>7.02</v>
      </c>
      <c r="E228" s="264">
        <f>F228+G228+H228</f>
        <v>0</v>
      </c>
      <c r="F228" s="264">
        <v>0</v>
      </c>
      <c r="G228" s="264">
        <v>0</v>
      </c>
      <c r="H228" s="264">
        <v>0</v>
      </c>
      <c r="I228" s="264">
        <f>J228+K228+L228</f>
        <v>7.02</v>
      </c>
      <c r="J228" s="264">
        <v>7</v>
      </c>
      <c r="K228" s="287">
        <v>0.02</v>
      </c>
      <c r="L228" s="287">
        <v>0</v>
      </c>
      <c r="M228" s="283" t="s">
        <v>622</v>
      </c>
    </row>
    <row r="229" ht="27" customHeight="1" spans="1:13">
      <c r="A229" s="258" t="s">
        <v>623</v>
      </c>
      <c r="B229" s="259" t="s">
        <v>624</v>
      </c>
      <c r="C229" s="260"/>
      <c r="D229" s="261">
        <f t="shared" ref="D229:L229" si="117">SUM(D230:D231)</f>
        <v>455.6</v>
      </c>
      <c r="E229" s="261">
        <f t="shared" si="117"/>
        <v>0</v>
      </c>
      <c r="F229" s="261">
        <f t="shared" si="117"/>
        <v>0</v>
      </c>
      <c r="G229" s="261">
        <f t="shared" si="117"/>
        <v>0</v>
      </c>
      <c r="H229" s="261">
        <f t="shared" si="117"/>
        <v>0</v>
      </c>
      <c r="I229" s="261">
        <f t="shared" si="117"/>
        <v>455.6</v>
      </c>
      <c r="J229" s="261">
        <f t="shared" si="117"/>
        <v>455.6</v>
      </c>
      <c r="K229" s="261">
        <f t="shared" si="117"/>
        <v>0</v>
      </c>
      <c r="L229" s="261">
        <f t="shared" si="117"/>
        <v>0</v>
      </c>
      <c r="M229" s="282" t="s">
        <v>301</v>
      </c>
    </row>
    <row r="230" ht="105" spans="1:13">
      <c r="A230" s="262"/>
      <c r="B230" s="262"/>
      <c r="C230" s="263" t="s">
        <v>613</v>
      </c>
      <c r="D230" s="264">
        <f>E230+I230</f>
        <v>430.6</v>
      </c>
      <c r="E230" s="264">
        <f>F230+G230+H230</f>
        <v>0</v>
      </c>
      <c r="F230" s="264">
        <v>0</v>
      </c>
      <c r="G230" s="264">
        <v>0</v>
      </c>
      <c r="H230" s="264">
        <v>0</v>
      </c>
      <c r="I230" s="264">
        <f>J230+K230+L230</f>
        <v>430.6</v>
      </c>
      <c r="J230" s="264">
        <v>430.6</v>
      </c>
      <c r="K230" s="264">
        <v>0</v>
      </c>
      <c r="L230" s="264">
        <v>0</v>
      </c>
      <c r="M230" s="283" t="s">
        <v>625</v>
      </c>
    </row>
    <row r="231" ht="40.5" spans="1:13">
      <c r="A231" s="262"/>
      <c r="B231" s="262"/>
      <c r="C231" s="263" t="s">
        <v>619</v>
      </c>
      <c r="D231" s="264">
        <f>E231+I231</f>
        <v>25</v>
      </c>
      <c r="E231" s="264">
        <f>F231+G231+H231</f>
        <v>0</v>
      </c>
      <c r="F231" s="264">
        <v>0</v>
      </c>
      <c r="G231" s="264">
        <v>0</v>
      </c>
      <c r="H231" s="264">
        <v>0</v>
      </c>
      <c r="I231" s="264">
        <f>J231+K231+L231</f>
        <v>25</v>
      </c>
      <c r="J231" s="264">
        <v>25</v>
      </c>
      <c r="K231" s="264">
        <v>0</v>
      </c>
      <c r="L231" s="264">
        <v>0</v>
      </c>
      <c r="M231" s="283" t="s">
        <v>626</v>
      </c>
    </row>
    <row r="232" ht="27" customHeight="1" spans="1:13">
      <c r="A232" s="258" t="s">
        <v>627</v>
      </c>
      <c r="B232" s="259" t="s">
        <v>628</v>
      </c>
      <c r="C232" s="260"/>
      <c r="D232" s="261">
        <f t="shared" ref="D232:L232" si="118">SUM(D233:D235)</f>
        <v>650.444745</v>
      </c>
      <c r="E232" s="261">
        <f t="shared" si="118"/>
        <v>0</v>
      </c>
      <c r="F232" s="261">
        <f t="shared" si="118"/>
        <v>0</v>
      </c>
      <c r="G232" s="261">
        <f t="shared" si="118"/>
        <v>0</v>
      </c>
      <c r="H232" s="261">
        <f t="shared" si="118"/>
        <v>0</v>
      </c>
      <c r="I232" s="261">
        <f t="shared" si="118"/>
        <v>650.444745</v>
      </c>
      <c r="J232" s="261">
        <f t="shared" si="118"/>
        <v>119.6</v>
      </c>
      <c r="K232" s="261">
        <f t="shared" si="118"/>
        <v>508.844745</v>
      </c>
      <c r="L232" s="261">
        <f t="shared" si="118"/>
        <v>22</v>
      </c>
      <c r="M232" s="282" t="s">
        <v>301</v>
      </c>
    </row>
    <row r="233" ht="27" spans="1:13">
      <c r="A233" s="262"/>
      <c r="B233" s="262"/>
      <c r="C233" s="263" t="s">
        <v>613</v>
      </c>
      <c r="D233" s="264">
        <f>E233+I233</f>
        <v>7.6</v>
      </c>
      <c r="E233" s="264">
        <f>F233+G233+H233</f>
        <v>0</v>
      </c>
      <c r="F233" s="264">
        <v>0</v>
      </c>
      <c r="G233" s="264">
        <v>0</v>
      </c>
      <c r="H233" s="264">
        <v>0</v>
      </c>
      <c r="I233" s="264">
        <f>J233+K233+L233</f>
        <v>7.6</v>
      </c>
      <c r="J233" s="264">
        <v>7.6</v>
      </c>
      <c r="K233" s="264">
        <v>0</v>
      </c>
      <c r="L233" s="264">
        <v>0</v>
      </c>
      <c r="M233" s="283" t="s">
        <v>629</v>
      </c>
    </row>
    <row r="234" ht="45" spans="1:13">
      <c r="A234" s="262"/>
      <c r="B234" s="262"/>
      <c r="C234" s="263" t="s">
        <v>619</v>
      </c>
      <c r="D234" s="264">
        <f>E234+I234</f>
        <v>112</v>
      </c>
      <c r="E234" s="264">
        <f>F234+G234+H234</f>
        <v>0</v>
      </c>
      <c r="F234" s="264">
        <v>0</v>
      </c>
      <c r="G234" s="264">
        <v>0</v>
      </c>
      <c r="H234" s="264">
        <v>0</v>
      </c>
      <c r="I234" s="264">
        <f>J234+K234+L234</f>
        <v>112</v>
      </c>
      <c r="J234" s="264">
        <v>112</v>
      </c>
      <c r="K234" s="264">
        <v>0</v>
      </c>
      <c r="L234" s="264">
        <v>0</v>
      </c>
      <c r="M234" s="283" t="s">
        <v>630</v>
      </c>
    </row>
    <row r="235" ht="15.75" spans="1:13">
      <c r="A235" s="262"/>
      <c r="B235" s="262"/>
      <c r="C235" s="285" t="s">
        <v>301</v>
      </c>
      <c r="D235" s="264">
        <f>E235+I235</f>
        <v>530.844745</v>
      </c>
      <c r="E235" s="264">
        <f>F235+G235+H235</f>
        <v>0</v>
      </c>
      <c r="F235" s="264">
        <v>0</v>
      </c>
      <c r="G235" s="264">
        <v>0</v>
      </c>
      <c r="H235" s="264">
        <v>0</v>
      </c>
      <c r="I235" s="264">
        <f>J235+K235+L235</f>
        <v>530.844745</v>
      </c>
      <c r="J235" s="264">
        <v>0</v>
      </c>
      <c r="K235" s="286">
        <f>343.144745+165.7</f>
        <v>508.844745</v>
      </c>
      <c r="L235" s="287">
        <v>22</v>
      </c>
      <c r="M235" s="284" t="s">
        <v>301</v>
      </c>
    </row>
    <row r="236" ht="30" customHeight="1" spans="1:13">
      <c r="A236" s="254" t="s">
        <v>631</v>
      </c>
      <c r="B236" s="255" t="s">
        <v>632</v>
      </c>
      <c r="C236" s="256" t="s">
        <v>306</v>
      </c>
      <c r="D236" s="257">
        <f t="shared" ref="D236:L236" si="119">D237</f>
        <v>3.47</v>
      </c>
      <c r="E236" s="257">
        <f t="shared" si="119"/>
        <v>3.47</v>
      </c>
      <c r="F236" s="257">
        <f t="shared" si="119"/>
        <v>0</v>
      </c>
      <c r="G236" s="257">
        <f t="shared" si="119"/>
        <v>3.47</v>
      </c>
      <c r="H236" s="257">
        <f t="shared" si="119"/>
        <v>0</v>
      </c>
      <c r="I236" s="257">
        <f t="shared" si="119"/>
        <v>0</v>
      </c>
      <c r="J236" s="257">
        <f t="shared" si="119"/>
        <v>0</v>
      </c>
      <c r="K236" s="257">
        <f t="shared" si="119"/>
        <v>0</v>
      </c>
      <c r="L236" s="257">
        <f t="shared" si="119"/>
        <v>0</v>
      </c>
      <c r="M236" s="281" t="s">
        <v>301</v>
      </c>
    </row>
    <row r="237" ht="27" customHeight="1" spans="1:13">
      <c r="A237" s="258" t="s">
        <v>633</v>
      </c>
      <c r="B237" s="259" t="s">
        <v>308</v>
      </c>
      <c r="C237" s="260"/>
      <c r="D237" s="261">
        <f t="shared" ref="D237:L237" si="120">D238</f>
        <v>3.47</v>
      </c>
      <c r="E237" s="261">
        <f t="shared" si="120"/>
        <v>3.47</v>
      </c>
      <c r="F237" s="261">
        <f t="shared" si="120"/>
        <v>0</v>
      </c>
      <c r="G237" s="261">
        <f t="shared" si="120"/>
        <v>3.47</v>
      </c>
      <c r="H237" s="261">
        <f t="shared" si="120"/>
        <v>0</v>
      </c>
      <c r="I237" s="261">
        <f t="shared" si="120"/>
        <v>0</v>
      </c>
      <c r="J237" s="261">
        <f t="shared" si="120"/>
        <v>0</v>
      </c>
      <c r="K237" s="261">
        <f t="shared" si="120"/>
        <v>0</v>
      </c>
      <c r="L237" s="261">
        <f t="shared" si="120"/>
        <v>0</v>
      </c>
      <c r="M237" s="282" t="s">
        <v>301</v>
      </c>
    </row>
    <row r="238" ht="40.5" spans="1:13">
      <c r="A238" s="262"/>
      <c r="B238" s="262"/>
      <c r="C238" s="263" t="s">
        <v>619</v>
      </c>
      <c r="D238" s="264">
        <f>E238+I238</f>
        <v>3.47</v>
      </c>
      <c r="E238" s="264">
        <f>F238+G238+H238</f>
        <v>3.47</v>
      </c>
      <c r="F238" s="264">
        <v>0</v>
      </c>
      <c r="G238" s="264">
        <v>3.47</v>
      </c>
      <c r="H238" s="264">
        <v>0</v>
      </c>
      <c r="I238" s="264">
        <f>J238+K238+L238</f>
        <v>0</v>
      </c>
      <c r="J238" s="264">
        <v>0</v>
      </c>
      <c r="K238" s="264">
        <v>0</v>
      </c>
      <c r="L238" s="264">
        <v>0</v>
      </c>
      <c r="M238" s="284" t="s">
        <v>301</v>
      </c>
    </row>
    <row r="239" ht="30" customHeight="1" spans="1:13">
      <c r="A239" s="254" t="s">
        <v>634</v>
      </c>
      <c r="B239" s="255" t="s">
        <v>635</v>
      </c>
      <c r="C239" s="256" t="s">
        <v>306</v>
      </c>
      <c r="D239" s="257">
        <f t="shared" ref="D239:L239" si="121">D240+D242</f>
        <v>281.756042</v>
      </c>
      <c r="E239" s="257">
        <f t="shared" si="121"/>
        <v>0</v>
      </c>
      <c r="F239" s="257">
        <f t="shared" si="121"/>
        <v>0</v>
      </c>
      <c r="G239" s="257">
        <f t="shared" si="121"/>
        <v>0</v>
      </c>
      <c r="H239" s="257">
        <f t="shared" si="121"/>
        <v>0</v>
      </c>
      <c r="I239" s="257">
        <f t="shared" si="121"/>
        <v>281.756042</v>
      </c>
      <c r="J239" s="257">
        <f t="shared" si="121"/>
        <v>170</v>
      </c>
      <c r="K239" s="257">
        <f t="shared" si="121"/>
        <v>111.756042</v>
      </c>
      <c r="L239" s="257">
        <f t="shared" si="121"/>
        <v>0</v>
      </c>
      <c r="M239" s="281" t="s">
        <v>301</v>
      </c>
    </row>
    <row r="240" ht="27" customHeight="1" spans="1:13">
      <c r="A240" s="258">
        <v>2040401</v>
      </c>
      <c r="B240" s="259" t="s">
        <v>308</v>
      </c>
      <c r="C240" s="260"/>
      <c r="D240" s="261">
        <f t="shared" ref="D240:L240" si="122">D241</f>
        <v>170</v>
      </c>
      <c r="E240" s="261">
        <f t="shared" si="122"/>
        <v>0</v>
      </c>
      <c r="F240" s="261">
        <f t="shared" si="122"/>
        <v>0</v>
      </c>
      <c r="G240" s="261">
        <f t="shared" si="122"/>
        <v>0</v>
      </c>
      <c r="H240" s="261">
        <f t="shared" si="122"/>
        <v>0</v>
      </c>
      <c r="I240" s="261">
        <f t="shared" si="122"/>
        <v>170</v>
      </c>
      <c r="J240" s="261">
        <f t="shared" si="122"/>
        <v>170</v>
      </c>
      <c r="K240" s="261">
        <f t="shared" si="122"/>
        <v>0</v>
      </c>
      <c r="L240" s="261">
        <f t="shared" si="122"/>
        <v>0</v>
      </c>
      <c r="M240" s="282"/>
    </row>
    <row r="241" ht="28.5" spans="1:13">
      <c r="A241" s="262"/>
      <c r="B241" s="262"/>
      <c r="C241" s="285"/>
      <c r="D241" s="264">
        <f>E241+I241</f>
        <v>170</v>
      </c>
      <c r="E241" s="264">
        <f>F241+G241+H241</f>
        <v>0</v>
      </c>
      <c r="F241" s="264"/>
      <c r="G241" s="264"/>
      <c r="H241" s="264"/>
      <c r="I241" s="264">
        <f>J241+K241+L241</f>
        <v>170</v>
      </c>
      <c r="J241" s="287">
        <v>170</v>
      </c>
      <c r="K241" s="264"/>
      <c r="L241" s="264"/>
      <c r="M241" s="283" t="s">
        <v>636</v>
      </c>
    </row>
    <row r="242" ht="27" customHeight="1" spans="1:13">
      <c r="A242" s="258" t="s">
        <v>637</v>
      </c>
      <c r="B242" s="259" t="s">
        <v>638</v>
      </c>
      <c r="C242" s="260"/>
      <c r="D242" s="261">
        <f t="shared" ref="D242:L242" si="123">D243</f>
        <v>111.756042</v>
      </c>
      <c r="E242" s="261">
        <f t="shared" si="123"/>
        <v>0</v>
      </c>
      <c r="F242" s="261">
        <f t="shared" si="123"/>
        <v>0</v>
      </c>
      <c r="G242" s="261">
        <f t="shared" si="123"/>
        <v>0</v>
      </c>
      <c r="H242" s="261">
        <f t="shared" si="123"/>
        <v>0</v>
      </c>
      <c r="I242" s="261">
        <f t="shared" si="123"/>
        <v>111.756042</v>
      </c>
      <c r="J242" s="261">
        <f t="shared" si="123"/>
        <v>0</v>
      </c>
      <c r="K242" s="261">
        <f t="shared" si="123"/>
        <v>111.756042</v>
      </c>
      <c r="L242" s="261">
        <f t="shared" si="123"/>
        <v>0</v>
      </c>
      <c r="M242" s="282" t="s">
        <v>301</v>
      </c>
    </row>
    <row r="243" ht="34" customHeight="1" spans="1:13">
      <c r="A243" s="262"/>
      <c r="B243" s="262"/>
      <c r="C243" s="285" t="s">
        <v>301</v>
      </c>
      <c r="D243" s="264">
        <f>E243+I243</f>
        <v>111.756042</v>
      </c>
      <c r="E243" s="264">
        <f>F243+G243+H243</f>
        <v>0</v>
      </c>
      <c r="F243" s="264">
        <v>0</v>
      </c>
      <c r="G243" s="264">
        <v>0</v>
      </c>
      <c r="H243" s="264">
        <v>0</v>
      </c>
      <c r="I243" s="264">
        <f>J243+K243+L243</f>
        <v>111.756042</v>
      </c>
      <c r="J243" s="264">
        <v>0</v>
      </c>
      <c r="K243" s="286">
        <f>80.756042+31</f>
        <v>111.756042</v>
      </c>
      <c r="L243" s="287">
        <v>0</v>
      </c>
      <c r="M243" s="284" t="s">
        <v>301</v>
      </c>
    </row>
    <row r="244" ht="30" customHeight="1" spans="1:13">
      <c r="A244" s="254" t="s">
        <v>639</v>
      </c>
      <c r="B244" s="255" t="s">
        <v>640</v>
      </c>
      <c r="C244" s="256" t="s">
        <v>306</v>
      </c>
      <c r="D244" s="257">
        <f t="shared" ref="D244:L244" si="124">D245</f>
        <v>501.779789</v>
      </c>
      <c r="E244" s="257">
        <f t="shared" si="124"/>
        <v>0</v>
      </c>
      <c r="F244" s="257">
        <f t="shared" si="124"/>
        <v>0</v>
      </c>
      <c r="G244" s="257">
        <f t="shared" si="124"/>
        <v>0</v>
      </c>
      <c r="H244" s="257">
        <f t="shared" si="124"/>
        <v>0</v>
      </c>
      <c r="I244" s="257">
        <f t="shared" si="124"/>
        <v>501.779789</v>
      </c>
      <c r="J244" s="257">
        <f t="shared" si="124"/>
        <v>0</v>
      </c>
      <c r="K244" s="257">
        <f t="shared" si="124"/>
        <v>501.779789</v>
      </c>
      <c r="L244" s="257">
        <f t="shared" si="124"/>
        <v>0</v>
      </c>
      <c r="M244" s="281" t="s">
        <v>301</v>
      </c>
    </row>
    <row r="245" ht="27" customHeight="1" spans="1:13">
      <c r="A245" s="258" t="s">
        <v>641</v>
      </c>
      <c r="B245" s="259" t="s">
        <v>642</v>
      </c>
      <c r="C245" s="260"/>
      <c r="D245" s="261">
        <f t="shared" ref="D245:L245" si="125">D246</f>
        <v>501.779789</v>
      </c>
      <c r="E245" s="261">
        <f t="shared" si="125"/>
        <v>0</v>
      </c>
      <c r="F245" s="261">
        <f t="shared" si="125"/>
        <v>0</v>
      </c>
      <c r="G245" s="261">
        <f t="shared" si="125"/>
        <v>0</v>
      </c>
      <c r="H245" s="261">
        <f t="shared" si="125"/>
        <v>0</v>
      </c>
      <c r="I245" s="261">
        <f t="shared" si="125"/>
        <v>501.779789</v>
      </c>
      <c r="J245" s="261">
        <f t="shared" si="125"/>
        <v>0</v>
      </c>
      <c r="K245" s="261">
        <f t="shared" si="125"/>
        <v>501.779789</v>
      </c>
      <c r="L245" s="261">
        <f t="shared" si="125"/>
        <v>0</v>
      </c>
      <c r="M245" s="282" t="s">
        <v>301</v>
      </c>
    </row>
    <row r="246" ht="15.75" spans="1:13">
      <c r="A246" s="262"/>
      <c r="B246" s="262"/>
      <c r="C246" s="285" t="s">
        <v>301</v>
      </c>
      <c r="D246" s="264">
        <f>E246+I246</f>
        <v>501.779789</v>
      </c>
      <c r="E246" s="264">
        <f>F246+G246+H246</f>
        <v>0</v>
      </c>
      <c r="F246" s="264">
        <v>0</v>
      </c>
      <c r="G246" s="264">
        <v>0</v>
      </c>
      <c r="H246" s="264">
        <v>0</v>
      </c>
      <c r="I246" s="264">
        <f>J246+K246+L246</f>
        <v>501.779789</v>
      </c>
      <c r="J246" s="264">
        <v>0</v>
      </c>
      <c r="K246" s="286">
        <f>199.979789+301.8</f>
        <v>501.779789</v>
      </c>
      <c r="L246" s="287">
        <v>0</v>
      </c>
      <c r="M246" s="284" t="s">
        <v>301</v>
      </c>
    </row>
    <row r="247" ht="30" customHeight="1" spans="1:13">
      <c r="A247" s="254" t="s">
        <v>643</v>
      </c>
      <c r="B247" s="255" t="s">
        <v>644</v>
      </c>
      <c r="C247" s="256" t="s">
        <v>306</v>
      </c>
      <c r="D247" s="257">
        <f t="shared" ref="D247:L247" si="126">D248+D250+D252+D254+D256+D258+D260</f>
        <v>731.717831</v>
      </c>
      <c r="E247" s="257">
        <f t="shared" si="126"/>
        <v>551.68</v>
      </c>
      <c r="F247" s="257">
        <f t="shared" si="126"/>
        <v>452.57</v>
      </c>
      <c r="G247" s="257">
        <f t="shared" si="126"/>
        <v>71.69</v>
      </c>
      <c r="H247" s="257">
        <f t="shared" si="126"/>
        <v>27.42</v>
      </c>
      <c r="I247" s="257">
        <f t="shared" si="126"/>
        <v>180.037831</v>
      </c>
      <c r="J247" s="257">
        <f t="shared" si="126"/>
        <v>97.6</v>
      </c>
      <c r="K247" s="257">
        <f t="shared" si="126"/>
        <v>73.147831</v>
      </c>
      <c r="L247" s="257">
        <f t="shared" si="126"/>
        <v>9.29</v>
      </c>
      <c r="M247" s="281" t="s">
        <v>301</v>
      </c>
    </row>
    <row r="248" ht="27" customHeight="1" spans="1:13">
      <c r="A248" s="258" t="s">
        <v>645</v>
      </c>
      <c r="B248" s="259" t="s">
        <v>308</v>
      </c>
      <c r="C248" s="260"/>
      <c r="D248" s="261">
        <f t="shared" ref="D248:L248" si="127">D249</f>
        <v>569.33</v>
      </c>
      <c r="E248" s="261">
        <f t="shared" si="127"/>
        <v>551.68</v>
      </c>
      <c r="F248" s="261">
        <f t="shared" si="127"/>
        <v>452.57</v>
      </c>
      <c r="G248" s="261">
        <f t="shared" si="127"/>
        <v>71.69</v>
      </c>
      <c r="H248" s="261">
        <f t="shared" si="127"/>
        <v>27.42</v>
      </c>
      <c r="I248" s="261">
        <f t="shared" si="127"/>
        <v>17.65</v>
      </c>
      <c r="J248" s="261">
        <f t="shared" si="127"/>
        <v>17.65</v>
      </c>
      <c r="K248" s="261">
        <f t="shared" si="127"/>
        <v>0</v>
      </c>
      <c r="L248" s="261">
        <f t="shared" si="127"/>
        <v>0</v>
      </c>
      <c r="M248" s="282" t="s">
        <v>301</v>
      </c>
    </row>
    <row r="249" ht="30" spans="1:13">
      <c r="A249" s="262"/>
      <c r="B249" s="262"/>
      <c r="C249" s="263" t="s">
        <v>646</v>
      </c>
      <c r="D249" s="264">
        <f>E249+I249</f>
        <v>569.33</v>
      </c>
      <c r="E249" s="264">
        <f>F249+G249+H249</f>
        <v>551.68</v>
      </c>
      <c r="F249" s="264">
        <v>452.57</v>
      </c>
      <c r="G249" s="264">
        <v>71.69</v>
      </c>
      <c r="H249" s="264">
        <v>27.42</v>
      </c>
      <c r="I249" s="264">
        <f>J249+K249+L249</f>
        <v>17.65</v>
      </c>
      <c r="J249" s="264">
        <v>17.65</v>
      </c>
      <c r="K249" s="264">
        <v>0</v>
      </c>
      <c r="L249" s="264">
        <v>0</v>
      </c>
      <c r="M249" s="283" t="s">
        <v>647</v>
      </c>
    </row>
    <row r="250" ht="27" customHeight="1" spans="1:13">
      <c r="A250" s="258" t="s">
        <v>648</v>
      </c>
      <c r="B250" s="259" t="s">
        <v>649</v>
      </c>
      <c r="C250" s="260"/>
      <c r="D250" s="261">
        <f t="shared" ref="D250:L250" si="128">D251</f>
        <v>30</v>
      </c>
      <c r="E250" s="261">
        <f t="shared" si="128"/>
        <v>0</v>
      </c>
      <c r="F250" s="261">
        <f t="shared" si="128"/>
        <v>0</v>
      </c>
      <c r="G250" s="261">
        <f t="shared" si="128"/>
        <v>0</v>
      </c>
      <c r="H250" s="261">
        <f t="shared" si="128"/>
        <v>0</v>
      </c>
      <c r="I250" s="261">
        <f t="shared" si="128"/>
        <v>30</v>
      </c>
      <c r="J250" s="261">
        <f t="shared" si="128"/>
        <v>30</v>
      </c>
      <c r="K250" s="261">
        <f t="shared" si="128"/>
        <v>0</v>
      </c>
      <c r="L250" s="261">
        <f t="shared" si="128"/>
        <v>0</v>
      </c>
      <c r="M250" s="282" t="s">
        <v>301</v>
      </c>
    </row>
    <row r="251" ht="45" spans="1:13">
      <c r="A251" s="262"/>
      <c r="B251" s="262"/>
      <c r="C251" s="263" t="s">
        <v>646</v>
      </c>
      <c r="D251" s="264">
        <f>E251+I251</f>
        <v>30</v>
      </c>
      <c r="E251" s="264">
        <f>F251+G251+H251</f>
        <v>0</v>
      </c>
      <c r="F251" s="264">
        <v>0</v>
      </c>
      <c r="G251" s="264">
        <v>0</v>
      </c>
      <c r="H251" s="264">
        <v>0</v>
      </c>
      <c r="I251" s="264">
        <f>J251+K251+L251</f>
        <v>30</v>
      </c>
      <c r="J251" s="264">
        <v>30</v>
      </c>
      <c r="K251" s="264">
        <v>0</v>
      </c>
      <c r="L251" s="264">
        <v>0</v>
      </c>
      <c r="M251" s="284" t="s">
        <v>650</v>
      </c>
    </row>
    <row r="252" ht="27" customHeight="1" spans="1:13">
      <c r="A252" s="258" t="s">
        <v>651</v>
      </c>
      <c r="B252" s="259" t="s">
        <v>652</v>
      </c>
      <c r="C252" s="260"/>
      <c r="D252" s="261">
        <f t="shared" ref="D252:L252" si="129">D253</f>
        <v>14</v>
      </c>
      <c r="E252" s="261">
        <f t="shared" si="129"/>
        <v>0</v>
      </c>
      <c r="F252" s="261">
        <f t="shared" si="129"/>
        <v>0</v>
      </c>
      <c r="G252" s="261">
        <f t="shared" si="129"/>
        <v>0</v>
      </c>
      <c r="H252" s="261">
        <f t="shared" si="129"/>
        <v>0</v>
      </c>
      <c r="I252" s="261">
        <f t="shared" si="129"/>
        <v>14</v>
      </c>
      <c r="J252" s="261">
        <f t="shared" si="129"/>
        <v>14</v>
      </c>
      <c r="K252" s="261">
        <f t="shared" si="129"/>
        <v>0</v>
      </c>
      <c r="L252" s="261">
        <f t="shared" si="129"/>
        <v>0</v>
      </c>
      <c r="M252" s="282" t="s">
        <v>301</v>
      </c>
    </row>
    <row r="253" ht="30" spans="1:13">
      <c r="A253" s="262"/>
      <c r="B253" s="262"/>
      <c r="C253" s="263" t="s">
        <v>646</v>
      </c>
      <c r="D253" s="264">
        <f>E253+I253</f>
        <v>14</v>
      </c>
      <c r="E253" s="264">
        <f>F253+G253+H253</f>
        <v>0</v>
      </c>
      <c r="F253" s="264">
        <v>0</v>
      </c>
      <c r="G253" s="264">
        <v>0</v>
      </c>
      <c r="H253" s="264">
        <v>0</v>
      </c>
      <c r="I253" s="264">
        <f>J253+K253+L253</f>
        <v>14</v>
      </c>
      <c r="J253" s="264">
        <v>14</v>
      </c>
      <c r="K253" s="264">
        <v>0</v>
      </c>
      <c r="L253" s="264">
        <v>0</v>
      </c>
      <c r="M253" s="284" t="s">
        <v>653</v>
      </c>
    </row>
    <row r="254" ht="27" customHeight="1" spans="1:13">
      <c r="A254" s="258" t="s">
        <v>654</v>
      </c>
      <c r="B254" s="259" t="s">
        <v>655</v>
      </c>
      <c r="C254" s="260"/>
      <c r="D254" s="261">
        <f t="shared" ref="D254:L254" si="130">D255</f>
        <v>9.29</v>
      </c>
      <c r="E254" s="261">
        <f t="shared" si="130"/>
        <v>0</v>
      </c>
      <c r="F254" s="261">
        <f t="shared" si="130"/>
        <v>0</v>
      </c>
      <c r="G254" s="261">
        <f t="shared" si="130"/>
        <v>0</v>
      </c>
      <c r="H254" s="261">
        <f t="shared" si="130"/>
        <v>0</v>
      </c>
      <c r="I254" s="261">
        <f t="shared" si="130"/>
        <v>9.29</v>
      </c>
      <c r="J254" s="261">
        <f t="shared" si="130"/>
        <v>0</v>
      </c>
      <c r="K254" s="261">
        <f t="shared" si="130"/>
        <v>0</v>
      </c>
      <c r="L254" s="261">
        <f t="shared" si="130"/>
        <v>9.29</v>
      </c>
      <c r="M254" s="282" t="s">
        <v>301</v>
      </c>
    </row>
    <row r="255" ht="28" customHeight="1" spans="1:13">
      <c r="A255" s="262"/>
      <c r="B255" s="262"/>
      <c r="C255" s="285" t="s">
        <v>301</v>
      </c>
      <c r="D255" s="264">
        <f>E255+I255</f>
        <v>9.29</v>
      </c>
      <c r="E255" s="264">
        <f>F255+G255+H255</f>
        <v>0</v>
      </c>
      <c r="F255" s="264">
        <v>0</v>
      </c>
      <c r="G255" s="264">
        <v>0</v>
      </c>
      <c r="H255" s="264">
        <v>0</v>
      </c>
      <c r="I255" s="264">
        <f>J255+K255+L255</f>
        <v>9.29</v>
      </c>
      <c r="J255" s="287">
        <v>0</v>
      </c>
      <c r="K255" s="287">
        <v>0</v>
      </c>
      <c r="L255" s="287">
        <v>9.29</v>
      </c>
      <c r="M255" s="284" t="s">
        <v>301</v>
      </c>
    </row>
    <row r="256" ht="27" customHeight="1" spans="1:13">
      <c r="A256" s="258" t="s">
        <v>656</v>
      </c>
      <c r="B256" s="259" t="s">
        <v>657</v>
      </c>
      <c r="C256" s="260"/>
      <c r="D256" s="261">
        <f t="shared" ref="D256:L256" si="131">SUM(D257:D257)</f>
        <v>3</v>
      </c>
      <c r="E256" s="261">
        <f t="shared" si="131"/>
        <v>0</v>
      </c>
      <c r="F256" s="261">
        <f t="shared" si="131"/>
        <v>0</v>
      </c>
      <c r="G256" s="261">
        <f t="shared" si="131"/>
        <v>0</v>
      </c>
      <c r="H256" s="261">
        <f t="shared" si="131"/>
        <v>0</v>
      </c>
      <c r="I256" s="261">
        <f t="shared" si="131"/>
        <v>3</v>
      </c>
      <c r="J256" s="261">
        <f t="shared" si="131"/>
        <v>3</v>
      </c>
      <c r="K256" s="261">
        <f t="shared" si="131"/>
        <v>0</v>
      </c>
      <c r="L256" s="261">
        <f t="shared" si="131"/>
        <v>0</v>
      </c>
      <c r="M256" s="282" t="s">
        <v>301</v>
      </c>
    </row>
    <row r="257" ht="27" spans="1:13">
      <c r="A257" s="262"/>
      <c r="B257" s="262"/>
      <c r="C257" s="263" t="s">
        <v>646</v>
      </c>
      <c r="D257" s="264">
        <f>E257+I257</f>
        <v>3</v>
      </c>
      <c r="E257" s="264">
        <f>F257+G257+H257</f>
        <v>0</v>
      </c>
      <c r="F257" s="264">
        <v>0</v>
      </c>
      <c r="G257" s="264">
        <v>0</v>
      </c>
      <c r="H257" s="264">
        <v>0</v>
      </c>
      <c r="I257" s="264">
        <f>J257+K257+L257</f>
        <v>3</v>
      </c>
      <c r="J257" s="264">
        <v>3</v>
      </c>
      <c r="K257" s="264">
        <v>0</v>
      </c>
      <c r="L257" s="264">
        <v>0</v>
      </c>
      <c r="M257" s="283" t="s">
        <v>658</v>
      </c>
    </row>
    <row r="258" ht="27" customHeight="1" spans="1:13">
      <c r="A258" s="258" t="s">
        <v>659</v>
      </c>
      <c r="B258" s="259" t="s">
        <v>660</v>
      </c>
      <c r="C258" s="260"/>
      <c r="D258" s="261">
        <f t="shared" ref="D258:L258" si="132">D259</f>
        <v>28</v>
      </c>
      <c r="E258" s="261">
        <f t="shared" si="132"/>
        <v>0</v>
      </c>
      <c r="F258" s="261">
        <f t="shared" si="132"/>
        <v>0</v>
      </c>
      <c r="G258" s="261">
        <f t="shared" si="132"/>
        <v>0</v>
      </c>
      <c r="H258" s="261">
        <f t="shared" si="132"/>
        <v>0</v>
      </c>
      <c r="I258" s="261">
        <f t="shared" si="132"/>
        <v>28</v>
      </c>
      <c r="J258" s="261">
        <f t="shared" si="132"/>
        <v>28</v>
      </c>
      <c r="K258" s="261">
        <f t="shared" si="132"/>
        <v>0</v>
      </c>
      <c r="L258" s="261">
        <f t="shared" si="132"/>
        <v>0</v>
      </c>
      <c r="M258" s="282" t="s">
        <v>301</v>
      </c>
    </row>
    <row r="259" ht="27" spans="1:13">
      <c r="A259" s="262"/>
      <c r="B259" s="262"/>
      <c r="C259" s="263" t="s">
        <v>646</v>
      </c>
      <c r="D259" s="264">
        <f>E259+I259</f>
        <v>28</v>
      </c>
      <c r="E259" s="264">
        <f>F259+G259+H259</f>
        <v>0</v>
      </c>
      <c r="F259" s="264">
        <v>0</v>
      </c>
      <c r="G259" s="264">
        <v>0</v>
      </c>
      <c r="H259" s="264">
        <v>0</v>
      </c>
      <c r="I259" s="264">
        <f>J259+K259+L259</f>
        <v>28</v>
      </c>
      <c r="J259" s="264">
        <v>28</v>
      </c>
      <c r="K259" s="264">
        <v>0</v>
      </c>
      <c r="L259" s="264">
        <v>0</v>
      </c>
      <c r="M259" s="283" t="s">
        <v>661</v>
      </c>
    </row>
    <row r="260" ht="27" customHeight="1" spans="1:13">
      <c r="A260" s="258" t="s">
        <v>662</v>
      </c>
      <c r="B260" s="259" t="s">
        <v>663</v>
      </c>
      <c r="C260" s="260"/>
      <c r="D260" s="261">
        <f t="shared" ref="D260:L260" si="133">SUM(D261:D263)</f>
        <v>78.097831</v>
      </c>
      <c r="E260" s="261">
        <f t="shared" si="133"/>
        <v>0</v>
      </c>
      <c r="F260" s="261">
        <f t="shared" si="133"/>
        <v>0</v>
      </c>
      <c r="G260" s="261">
        <f t="shared" si="133"/>
        <v>0</v>
      </c>
      <c r="H260" s="261">
        <f t="shared" si="133"/>
        <v>0</v>
      </c>
      <c r="I260" s="261">
        <f t="shared" si="133"/>
        <v>78.097831</v>
      </c>
      <c r="J260" s="261">
        <f t="shared" si="133"/>
        <v>4.95</v>
      </c>
      <c r="K260" s="261">
        <f t="shared" si="133"/>
        <v>73.147831</v>
      </c>
      <c r="L260" s="261">
        <f t="shared" si="133"/>
        <v>0</v>
      </c>
      <c r="M260" s="282" t="s">
        <v>301</v>
      </c>
    </row>
    <row r="261" ht="40.5" spans="1:13">
      <c r="A261" s="262"/>
      <c r="B261" s="262"/>
      <c r="C261" s="263" t="s">
        <v>551</v>
      </c>
      <c r="D261" s="264">
        <f>E261+I261</f>
        <v>4</v>
      </c>
      <c r="E261" s="264">
        <f>F261+G261+H261</f>
        <v>0</v>
      </c>
      <c r="F261" s="264">
        <v>0</v>
      </c>
      <c r="G261" s="264">
        <v>0</v>
      </c>
      <c r="H261" s="264">
        <v>0</v>
      </c>
      <c r="I261" s="264">
        <f>J261+K261+L261</f>
        <v>4</v>
      </c>
      <c r="J261" s="264">
        <v>4</v>
      </c>
      <c r="K261" s="264">
        <v>0</v>
      </c>
      <c r="L261" s="264">
        <v>0</v>
      </c>
      <c r="M261" s="283" t="s">
        <v>664</v>
      </c>
    </row>
    <row r="262" ht="30" spans="1:13">
      <c r="A262" s="262"/>
      <c r="B262" s="262"/>
      <c r="C262" s="263" t="s">
        <v>646</v>
      </c>
      <c r="D262" s="264">
        <f>E262+I262</f>
        <v>0.95</v>
      </c>
      <c r="E262" s="264">
        <f>F262+G262+H262</f>
        <v>0</v>
      </c>
      <c r="F262" s="264">
        <v>0</v>
      </c>
      <c r="G262" s="264">
        <v>0</v>
      </c>
      <c r="H262" s="264">
        <v>0</v>
      </c>
      <c r="I262" s="264">
        <f>J262+K262+L262</f>
        <v>0.95</v>
      </c>
      <c r="J262" s="264">
        <v>0.95</v>
      </c>
      <c r="K262" s="264">
        <v>0</v>
      </c>
      <c r="L262" s="264">
        <v>0</v>
      </c>
      <c r="M262" s="283" t="s">
        <v>665</v>
      </c>
    </row>
    <row r="263" ht="29" customHeight="1" spans="1:13">
      <c r="A263" s="262"/>
      <c r="B263" s="262"/>
      <c r="C263" s="285" t="s">
        <v>301</v>
      </c>
      <c r="D263" s="264">
        <f>E263+I263</f>
        <v>73.147831</v>
      </c>
      <c r="E263" s="264">
        <f>F263+G263+H263</f>
        <v>0</v>
      </c>
      <c r="F263" s="264">
        <v>0</v>
      </c>
      <c r="G263" s="264">
        <v>0</v>
      </c>
      <c r="H263" s="264">
        <v>0</v>
      </c>
      <c r="I263" s="264">
        <f>J263+K263+L263</f>
        <v>73.147831</v>
      </c>
      <c r="J263" s="264">
        <v>0</v>
      </c>
      <c r="K263" s="286">
        <f>40.457831+32.69</f>
        <v>73.147831</v>
      </c>
      <c r="L263" s="287">
        <v>0</v>
      </c>
      <c r="M263" s="284" t="s">
        <v>301</v>
      </c>
    </row>
    <row r="264" ht="30" customHeight="1" spans="1:13">
      <c r="A264" s="254" t="s">
        <v>666</v>
      </c>
      <c r="B264" s="255" t="s">
        <v>667</v>
      </c>
      <c r="C264" s="256" t="s">
        <v>306</v>
      </c>
      <c r="D264" s="257">
        <f t="shared" ref="D264:L264" si="134">D265</f>
        <v>174</v>
      </c>
      <c r="E264" s="257">
        <f t="shared" si="134"/>
        <v>0</v>
      </c>
      <c r="F264" s="257">
        <f t="shared" si="134"/>
        <v>0</v>
      </c>
      <c r="G264" s="257">
        <f t="shared" si="134"/>
        <v>0</v>
      </c>
      <c r="H264" s="257">
        <f t="shared" si="134"/>
        <v>0</v>
      </c>
      <c r="I264" s="257">
        <f t="shared" si="134"/>
        <v>174</v>
      </c>
      <c r="J264" s="257">
        <f t="shared" si="134"/>
        <v>174</v>
      </c>
      <c r="K264" s="257">
        <f t="shared" si="134"/>
        <v>0</v>
      </c>
      <c r="L264" s="257">
        <f t="shared" si="134"/>
        <v>0</v>
      </c>
      <c r="M264" s="281" t="s">
        <v>301</v>
      </c>
    </row>
    <row r="265" ht="27" customHeight="1" spans="1:13">
      <c r="A265" s="258" t="s">
        <v>668</v>
      </c>
      <c r="B265" s="259" t="s">
        <v>669</v>
      </c>
      <c r="C265" s="260"/>
      <c r="D265" s="261">
        <f t="shared" ref="D265:L265" si="135">D266</f>
        <v>174</v>
      </c>
      <c r="E265" s="261">
        <f t="shared" si="135"/>
        <v>0</v>
      </c>
      <c r="F265" s="261">
        <f t="shared" si="135"/>
        <v>0</v>
      </c>
      <c r="G265" s="261">
        <f t="shared" si="135"/>
        <v>0</v>
      </c>
      <c r="H265" s="261">
        <f t="shared" si="135"/>
        <v>0</v>
      </c>
      <c r="I265" s="261">
        <f t="shared" si="135"/>
        <v>174</v>
      </c>
      <c r="J265" s="261">
        <f t="shared" si="135"/>
        <v>174</v>
      </c>
      <c r="K265" s="261">
        <f t="shared" si="135"/>
        <v>0</v>
      </c>
      <c r="L265" s="261">
        <f t="shared" si="135"/>
        <v>0</v>
      </c>
      <c r="M265" s="282" t="s">
        <v>301</v>
      </c>
    </row>
    <row r="266" ht="27" spans="1:13">
      <c r="A266" s="262"/>
      <c r="B266" s="262"/>
      <c r="C266" s="263" t="s">
        <v>670</v>
      </c>
      <c r="D266" s="264">
        <f>E266+I266</f>
        <v>174</v>
      </c>
      <c r="E266" s="264">
        <f>F266+G266+H266</f>
        <v>0</v>
      </c>
      <c r="F266" s="264">
        <v>0</v>
      </c>
      <c r="G266" s="264">
        <v>0</v>
      </c>
      <c r="H266" s="264">
        <v>0</v>
      </c>
      <c r="I266" s="264">
        <f>J266+K266+L266</f>
        <v>174</v>
      </c>
      <c r="J266" s="264">
        <v>174</v>
      </c>
      <c r="K266" s="264">
        <v>0</v>
      </c>
      <c r="L266" s="264">
        <v>0</v>
      </c>
      <c r="M266" s="283" t="s">
        <v>671</v>
      </c>
    </row>
    <row r="267" ht="30" customHeight="1" spans="1:13">
      <c r="A267" s="254" t="s">
        <v>672</v>
      </c>
      <c r="B267" s="255" t="s">
        <v>673</v>
      </c>
      <c r="C267" s="256" t="s">
        <v>306</v>
      </c>
      <c r="D267" s="257">
        <f t="shared" ref="D267:L267" si="136">D268</f>
        <v>1597.92</v>
      </c>
      <c r="E267" s="257">
        <f t="shared" si="136"/>
        <v>0</v>
      </c>
      <c r="F267" s="257">
        <f t="shared" si="136"/>
        <v>0</v>
      </c>
      <c r="G267" s="257">
        <f t="shared" si="136"/>
        <v>0</v>
      </c>
      <c r="H267" s="257">
        <f t="shared" si="136"/>
        <v>0</v>
      </c>
      <c r="I267" s="257">
        <f t="shared" si="136"/>
        <v>1597.92</v>
      </c>
      <c r="J267" s="257">
        <f t="shared" si="136"/>
        <v>0</v>
      </c>
      <c r="K267" s="257">
        <f t="shared" si="136"/>
        <v>449.92</v>
      </c>
      <c r="L267" s="257">
        <f t="shared" si="136"/>
        <v>1148</v>
      </c>
      <c r="M267" s="281" t="s">
        <v>301</v>
      </c>
    </row>
    <row r="268" ht="27" customHeight="1" spans="1:13">
      <c r="A268" s="258" t="s">
        <v>674</v>
      </c>
      <c r="B268" s="259" t="s">
        <v>673</v>
      </c>
      <c r="C268" s="260"/>
      <c r="D268" s="261">
        <f t="shared" ref="D268:L268" si="137">D269</f>
        <v>1597.92</v>
      </c>
      <c r="E268" s="261">
        <f t="shared" si="137"/>
        <v>0</v>
      </c>
      <c r="F268" s="261">
        <f t="shared" si="137"/>
        <v>0</v>
      </c>
      <c r="G268" s="261">
        <f t="shared" si="137"/>
        <v>0</v>
      </c>
      <c r="H268" s="261">
        <f t="shared" si="137"/>
        <v>0</v>
      </c>
      <c r="I268" s="261">
        <f t="shared" si="137"/>
        <v>1597.92</v>
      </c>
      <c r="J268" s="261">
        <f t="shared" si="137"/>
        <v>0</v>
      </c>
      <c r="K268" s="261">
        <f t="shared" si="137"/>
        <v>449.92</v>
      </c>
      <c r="L268" s="261">
        <f t="shared" si="137"/>
        <v>1148</v>
      </c>
      <c r="M268" s="282" t="s">
        <v>301</v>
      </c>
    </row>
    <row r="269" ht="27" customHeight="1" spans="1:16">
      <c r="A269" s="262"/>
      <c r="B269" s="262"/>
      <c r="C269" s="285" t="s">
        <v>301</v>
      </c>
      <c r="D269" s="264">
        <f>E269+I269</f>
        <v>1597.92</v>
      </c>
      <c r="E269" s="264">
        <f>F269+G269+H269</f>
        <v>0</v>
      </c>
      <c r="F269" s="264">
        <v>0</v>
      </c>
      <c r="G269" s="264">
        <v>0</v>
      </c>
      <c r="H269" s="264">
        <v>0</v>
      </c>
      <c r="I269" s="264">
        <f>J269+K269+L269</f>
        <v>1597.92</v>
      </c>
      <c r="J269" s="264">
        <v>0</v>
      </c>
      <c r="K269" s="287">
        <f>47+402.92</f>
        <v>449.92</v>
      </c>
      <c r="L269" s="287">
        <v>1148</v>
      </c>
      <c r="M269" s="284" t="s">
        <v>301</v>
      </c>
      <c r="P269" s="227">
        <v>402.92</v>
      </c>
    </row>
    <row r="270" ht="30" customHeight="1" spans="1:17">
      <c r="A270" s="250" t="s">
        <v>675</v>
      </c>
      <c r="B270" s="251" t="s">
        <v>676</v>
      </c>
      <c r="C270" s="252"/>
      <c r="D270" s="253">
        <f t="shared" ref="D270:L270" si="138">D271+D276+D342+D349+D354+D357</f>
        <v>65918.1859</v>
      </c>
      <c r="E270" s="253">
        <f t="shared" si="138"/>
        <v>36812.22</v>
      </c>
      <c r="F270" s="253">
        <f t="shared" si="138"/>
        <v>35227.38</v>
      </c>
      <c r="G270" s="253">
        <f t="shared" si="138"/>
        <v>31.38</v>
      </c>
      <c r="H270" s="253">
        <f t="shared" si="138"/>
        <v>1553.46</v>
      </c>
      <c r="I270" s="253">
        <f t="shared" si="138"/>
        <v>29105.9659</v>
      </c>
      <c r="J270" s="253">
        <f t="shared" si="138"/>
        <v>6821.97</v>
      </c>
      <c r="K270" s="253">
        <f t="shared" si="138"/>
        <v>8298.7259</v>
      </c>
      <c r="L270" s="253">
        <f t="shared" si="138"/>
        <v>13985.27</v>
      </c>
      <c r="M270" s="279" t="s">
        <v>301</v>
      </c>
      <c r="N270" s="223">
        <f>E270+J270</f>
        <v>43634.19</v>
      </c>
      <c r="Q270" s="223">
        <f>E270+J270</f>
        <v>43634.19</v>
      </c>
    </row>
    <row r="271" ht="30" customHeight="1" spans="1:13">
      <c r="A271" s="254" t="s">
        <v>677</v>
      </c>
      <c r="B271" s="255" t="s">
        <v>678</v>
      </c>
      <c r="C271" s="256" t="s">
        <v>306</v>
      </c>
      <c r="D271" s="257">
        <f t="shared" ref="D271:L271" si="139">D272+D274</f>
        <v>723.63</v>
      </c>
      <c r="E271" s="257">
        <f t="shared" si="139"/>
        <v>647.16</v>
      </c>
      <c r="F271" s="257">
        <f t="shared" si="139"/>
        <v>592.26</v>
      </c>
      <c r="G271" s="257">
        <f t="shared" si="139"/>
        <v>21.97</v>
      </c>
      <c r="H271" s="257">
        <f t="shared" si="139"/>
        <v>32.93</v>
      </c>
      <c r="I271" s="257">
        <f t="shared" si="139"/>
        <v>76.47</v>
      </c>
      <c r="J271" s="257">
        <f t="shared" si="139"/>
        <v>76.47</v>
      </c>
      <c r="K271" s="257">
        <f t="shared" si="139"/>
        <v>0</v>
      </c>
      <c r="L271" s="257">
        <f t="shared" si="139"/>
        <v>0</v>
      </c>
      <c r="M271" s="281" t="s">
        <v>301</v>
      </c>
    </row>
    <row r="272" ht="27" customHeight="1" spans="1:13">
      <c r="A272" s="258" t="s">
        <v>679</v>
      </c>
      <c r="B272" s="259" t="s">
        <v>308</v>
      </c>
      <c r="C272" s="260"/>
      <c r="D272" s="261">
        <f t="shared" ref="D272:L272" si="140">D273</f>
        <v>68.55</v>
      </c>
      <c r="E272" s="261">
        <f t="shared" si="140"/>
        <v>68.55</v>
      </c>
      <c r="F272" s="261">
        <f t="shared" si="140"/>
        <v>61.16</v>
      </c>
      <c r="G272" s="261">
        <f t="shared" si="140"/>
        <v>7.39</v>
      </c>
      <c r="H272" s="261">
        <f t="shared" si="140"/>
        <v>0</v>
      </c>
      <c r="I272" s="261">
        <f t="shared" si="140"/>
        <v>0</v>
      </c>
      <c r="J272" s="261">
        <f t="shared" si="140"/>
        <v>0</v>
      </c>
      <c r="K272" s="261">
        <f t="shared" si="140"/>
        <v>0</v>
      </c>
      <c r="L272" s="261">
        <f t="shared" si="140"/>
        <v>0</v>
      </c>
      <c r="M272" s="282" t="s">
        <v>301</v>
      </c>
    </row>
    <row r="273" ht="27" spans="1:13">
      <c r="A273" s="262"/>
      <c r="B273" s="262"/>
      <c r="C273" s="263" t="s">
        <v>680</v>
      </c>
      <c r="D273" s="264">
        <f>E273+I273</f>
        <v>68.55</v>
      </c>
      <c r="E273" s="264">
        <f>F273+G273+H273</f>
        <v>68.55</v>
      </c>
      <c r="F273" s="264">
        <v>61.16</v>
      </c>
      <c r="G273" s="264">
        <v>7.39</v>
      </c>
      <c r="H273" s="264">
        <v>0</v>
      </c>
      <c r="I273" s="264">
        <f>J273+K273+L273</f>
        <v>0</v>
      </c>
      <c r="J273" s="264">
        <v>0</v>
      </c>
      <c r="K273" s="264">
        <v>0</v>
      </c>
      <c r="L273" s="264">
        <v>0</v>
      </c>
      <c r="M273" s="284" t="s">
        <v>301</v>
      </c>
    </row>
    <row r="274" ht="27" customHeight="1" spans="1:13">
      <c r="A274" s="258" t="s">
        <v>681</v>
      </c>
      <c r="B274" s="259" t="s">
        <v>682</v>
      </c>
      <c r="C274" s="260"/>
      <c r="D274" s="261">
        <f t="shared" ref="D274:L274" si="141">D275</f>
        <v>655.08</v>
      </c>
      <c r="E274" s="261">
        <f t="shared" si="141"/>
        <v>578.61</v>
      </c>
      <c r="F274" s="261">
        <f t="shared" si="141"/>
        <v>531.1</v>
      </c>
      <c r="G274" s="261">
        <f t="shared" si="141"/>
        <v>14.58</v>
      </c>
      <c r="H274" s="261">
        <f t="shared" si="141"/>
        <v>32.93</v>
      </c>
      <c r="I274" s="261">
        <f t="shared" si="141"/>
        <v>76.47</v>
      </c>
      <c r="J274" s="261">
        <f t="shared" si="141"/>
        <v>76.47</v>
      </c>
      <c r="K274" s="261">
        <f t="shared" si="141"/>
        <v>0</v>
      </c>
      <c r="L274" s="261">
        <f t="shared" si="141"/>
        <v>0</v>
      </c>
      <c r="M274" s="282" t="s">
        <v>301</v>
      </c>
    </row>
    <row r="275" ht="165" spans="1:13">
      <c r="A275" s="262"/>
      <c r="B275" s="262"/>
      <c r="C275" s="263" t="s">
        <v>680</v>
      </c>
      <c r="D275" s="264">
        <f>E275+I275</f>
        <v>655.08</v>
      </c>
      <c r="E275" s="264">
        <f>F275+G275+H275</f>
        <v>578.61</v>
      </c>
      <c r="F275" s="264">
        <v>531.1</v>
      </c>
      <c r="G275" s="264">
        <v>14.58</v>
      </c>
      <c r="H275" s="264">
        <v>32.93</v>
      </c>
      <c r="I275" s="264">
        <f>J275+K275+L275</f>
        <v>76.47</v>
      </c>
      <c r="J275" s="264">
        <v>76.47</v>
      </c>
      <c r="K275" s="264">
        <v>0</v>
      </c>
      <c r="L275" s="264">
        <v>0</v>
      </c>
      <c r="M275" s="283" t="s">
        <v>683</v>
      </c>
    </row>
    <row r="276" ht="30" customHeight="1" spans="1:13">
      <c r="A276" s="254" t="s">
        <v>684</v>
      </c>
      <c r="B276" s="255" t="s">
        <v>685</v>
      </c>
      <c r="C276" s="256" t="s">
        <v>306</v>
      </c>
      <c r="D276" s="257">
        <f>D277+D298+D319+D334+D339</f>
        <v>62546.3499</v>
      </c>
      <c r="E276" s="257">
        <f t="shared" ref="E276:L276" si="142">E277+E298+E319+E334+E339</f>
        <v>35396.5</v>
      </c>
      <c r="F276" s="257">
        <f t="shared" si="142"/>
        <v>33922.43</v>
      </c>
      <c r="G276" s="257">
        <f t="shared" si="142"/>
        <v>0</v>
      </c>
      <c r="H276" s="257">
        <f t="shared" si="142"/>
        <v>1474.07</v>
      </c>
      <c r="I276" s="257">
        <f t="shared" si="142"/>
        <v>27149.8499</v>
      </c>
      <c r="J276" s="257">
        <f t="shared" si="142"/>
        <v>5608.61</v>
      </c>
      <c r="K276" s="257">
        <f t="shared" si="142"/>
        <v>7755.9699</v>
      </c>
      <c r="L276" s="257">
        <f t="shared" si="142"/>
        <v>13785.27</v>
      </c>
      <c r="M276" s="281" t="s">
        <v>301</v>
      </c>
    </row>
    <row r="277" ht="27" customHeight="1" spans="1:13">
      <c r="A277" s="258" t="s">
        <v>686</v>
      </c>
      <c r="B277" s="259" t="s">
        <v>687</v>
      </c>
      <c r="C277" s="260"/>
      <c r="D277" s="261">
        <f t="shared" ref="D277:L277" si="143">SUM(D278:D297)</f>
        <v>5442.7</v>
      </c>
      <c r="E277" s="261">
        <f t="shared" si="143"/>
        <v>1759.69</v>
      </c>
      <c r="F277" s="261">
        <f t="shared" si="143"/>
        <v>1738.37</v>
      </c>
      <c r="G277" s="261">
        <f t="shared" si="143"/>
        <v>0</v>
      </c>
      <c r="H277" s="261">
        <f t="shared" si="143"/>
        <v>21.32</v>
      </c>
      <c r="I277" s="261">
        <f t="shared" si="143"/>
        <v>3683.01</v>
      </c>
      <c r="J277" s="261">
        <f t="shared" si="143"/>
        <v>2446.66</v>
      </c>
      <c r="K277" s="261">
        <f t="shared" si="143"/>
        <v>298.27</v>
      </c>
      <c r="L277" s="261">
        <f t="shared" si="143"/>
        <v>938.08</v>
      </c>
      <c r="M277" s="282" t="s">
        <v>301</v>
      </c>
    </row>
    <row r="278" ht="43.5" spans="1:13">
      <c r="A278" s="262"/>
      <c r="B278" s="262"/>
      <c r="C278" s="263" t="s">
        <v>680</v>
      </c>
      <c r="D278" s="264">
        <f t="shared" ref="D278:D297" si="144">E278+I278</f>
        <v>480.32</v>
      </c>
      <c r="E278" s="264">
        <f t="shared" ref="E278:E297" si="145">F278+G278+H278</f>
        <v>0</v>
      </c>
      <c r="F278" s="264">
        <v>0</v>
      </c>
      <c r="G278" s="264">
        <v>0</v>
      </c>
      <c r="H278" s="264">
        <v>0</v>
      </c>
      <c r="I278" s="264">
        <f t="shared" ref="I278:I297" si="146">J278+K278+L278</f>
        <v>480.32</v>
      </c>
      <c r="J278" s="264">
        <v>480.32</v>
      </c>
      <c r="K278" s="264">
        <v>0</v>
      </c>
      <c r="L278" s="264">
        <v>0</v>
      </c>
      <c r="M278" s="283" t="s">
        <v>688</v>
      </c>
    </row>
    <row r="279" ht="27" spans="1:13">
      <c r="A279" s="262"/>
      <c r="B279" s="262"/>
      <c r="C279" s="263" t="s">
        <v>689</v>
      </c>
      <c r="D279" s="264">
        <f t="shared" si="144"/>
        <v>399.23</v>
      </c>
      <c r="E279" s="264">
        <f t="shared" si="145"/>
        <v>235.83</v>
      </c>
      <c r="F279" s="264">
        <v>214.55</v>
      </c>
      <c r="G279" s="264">
        <v>0</v>
      </c>
      <c r="H279" s="264">
        <v>21.28</v>
      </c>
      <c r="I279" s="264">
        <f t="shared" si="146"/>
        <v>163.4</v>
      </c>
      <c r="J279" s="264">
        <v>163.4</v>
      </c>
      <c r="K279" s="264">
        <v>0</v>
      </c>
      <c r="L279" s="264">
        <v>0</v>
      </c>
      <c r="M279" s="293" t="s">
        <v>690</v>
      </c>
    </row>
    <row r="280" ht="27" spans="1:13">
      <c r="A280" s="262"/>
      <c r="B280" s="262"/>
      <c r="C280" s="263" t="s">
        <v>691</v>
      </c>
      <c r="D280" s="264">
        <f t="shared" si="144"/>
        <v>406.97</v>
      </c>
      <c r="E280" s="264">
        <f t="shared" si="145"/>
        <v>202.61</v>
      </c>
      <c r="F280" s="264">
        <v>202.61</v>
      </c>
      <c r="G280" s="264">
        <v>0</v>
      </c>
      <c r="H280" s="264">
        <v>0</v>
      </c>
      <c r="I280" s="264">
        <f t="shared" si="146"/>
        <v>204.36</v>
      </c>
      <c r="J280" s="264">
        <v>204.36</v>
      </c>
      <c r="K280" s="264">
        <v>0</v>
      </c>
      <c r="L280" s="264">
        <v>0</v>
      </c>
      <c r="M280" s="293" t="s">
        <v>690</v>
      </c>
    </row>
    <row r="281" ht="27" spans="1:13">
      <c r="A281" s="262"/>
      <c r="B281" s="262"/>
      <c r="C281" s="263" t="s">
        <v>692</v>
      </c>
      <c r="D281" s="264">
        <f t="shared" si="144"/>
        <v>224.51</v>
      </c>
      <c r="E281" s="264">
        <f t="shared" si="145"/>
        <v>115.71</v>
      </c>
      <c r="F281" s="264">
        <v>115.69</v>
      </c>
      <c r="G281" s="264">
        <v>0</v>
      </c>
      <c r="H281" s="264">
        <v>0.02</v>
      </c>
      <c r="I281" s="264">
        <f t="shared" si="146"/>
        <v>108.8</v>
      </c>
      <c r="J281" s="264">
        <v>108.8</v>
      </c>
      <c r="K281" s="264">
        <v>0</v>
      </c>
      <c r="L281" s="264">
        <v>0</v>
      </c>
      <c r="M281" s="293" t="s">
        <v>690</v>
      </c>
    </row>
    <row r="282" ht="27" spans="1:13">
      <c r="A282" s="262"/>
      <c r="B282" s="262"/>
      <c r="C282" s="263" t="s">
        <v>693</v>
      </c>
      <c r="D282" s="264">
        <f t="shared" si="144"/>
        <v>196.9</v>
      </c>
      <c r="E282" s="264">
        <f t="shared" si="145"/>
        <v>128.9</v>
      </c>
      <c r="F282" s="264">
        <v>128.89</v>
      </c>
      <c r="G282" s="264">
        <v>0</v>
      </c>
      <c r="H282" s="264">
        <v>0.01</v>
      </c>
      <c r="I282" s="264">
        <f t="shared" si="146"/>
        <v>68</v>
      </c>
      <c r="J282" s="264">
        <v>68</v>
      </c>
      <c r="K282" s="264">
        <v>0</v>
      </c>
      <c r="L282" s="264">
        <v>0</v>
      </c>
      <c r="M282" s="293" t="s">
        <v>690</v>
      </c>
    </row>
    <row r="283" ht="27" spans="1:13">
      <c r="A283" s="262"/>
      <c r="B283" s="262"/>
      <c r="C283" s="263" t="s">
        <v>694</v>
      </c>
      <c r="D283" s="264">
        <f t="shared" si="144"/>
        <v>366.44</v>
      </c>
      <c r="E283" s="264">
        <f t="shared" si="145"/>
        <v>152</v>
      </c>
      <c r="F283" s="264">
        <v>152</v>
      </c>
      <c r="G283" s="264">
        <v>0</v>
      </c>
      <c r="H283" s="264">
        <v>0</v>
      </c>
      <c r="I283" s="264">
        <f t="shared" si="146"/>
        <v>214.44</v>
      </c>
      <c r="J283" s="264">
        <v>214.44</v>
      </c>
      <c r="K283" s="264">
        <v>0</v>
      </c>
      <c r="L283" s="264">
        <v>0</v>
      </c>
      <c r="M283" s="293" t="s">
        <v>690</v>
      </c>
    </row>
    <row r="284" ht="27" spans="1:13">
      <c r="A284" s="262"/>
      <c r="B284" s="262"/>
      <c r="C284" s="263" t="s">
        <v>695</v>
      </c>
      <c r="D284" s="264">
        <f t="shared" si="144"/>
        <v>111.47</v>
      </c>
      <c r="E284" s="264">
        <f t="shared" si="145"/>
        <v>49.47</v>
      </c>
      <c r="F284" s="264">
        <v>49.47</v>
      </c>
      <c r="G284" s="264">
        <v>0</v>
      </c>
      <c r="H284" s="264">
        <v>0</v>
      </c>
      <c r="I284" s="264">
        <f t="shared" si="146"/>
        <v>62</v>
      </c>
      <c r="J284" s="264">
        <v>62</v>
      </c>
      <c r="K284" s="264">
        <v>0</v>
      </c>
      <c r="L284" s="264">
        <v>0</v>
      </c>
      <c r="M284" s="293" t="s">
        <v>690</v>
      </c>
    </row>
    <row r="285" ht="27" spans="1:13">
      <c r="A285" s="262"/>
      <c r="B285" s="262"/>
      <c r="C285" s="263" t="s">
        <v>696</v>
      </c>
      <c r="D285" s="264">
        <f t="shared" si="144"/>
        <v>155.82</v>
      </c>
      <c r="E285" s="264">
        <f t="shared" si="145"/>
        <v>65.82</v>
      </c>
      <c r="F285" s="264">
        <v>65.82</v>
      </c>
      <c r="G285" s="264">
        <v>0</v>
      </c>
      <c r="H285" s="264">
        <v>0</v>
      </c>
      <c r="I285" s="264">
        <f t="shared" si="146"/>
        <v>90</v>
      </c>
      <c r="J285" s="264">
        <v>90</v>
      </c>
      <c r="K285" s="264">
        <v>0</v>
      </c>
      <c r="L285" s="264">
        <v>0</v>
      </c>
      <c r="M285" s="293" t="s">
        <v>690</v>
      </c>
    </row>
    <row r="286" ht="27" spans="1:13">
      <c r="A286" s="262"/>
      <c r="B286" s="262"/>
      <c r="C286" s="263" t="s">
        <v>697</v>
      </c>
      <c r="D286" s="264">
        <f t="shared" si="144"/>
        <v>117.85</v>
      </c>
      <c r="E286" s="264">
        <f t="shared" si="145"/>
        <v>57.85</v>
      </c>
      <c r="F286" s="264">
        <v>57.84</v>
      </c>
      <c r="G286" s="264">
        <v>0</v>
      </c>
      <c r="H286" s="264">
        <v>0.01</v>
      </c>
      <c r="I286" s="264">
        <f t="shared" si="146"/>
        <v>60</v>
      </c>
      <c r="J286" s="264">
        <v>60</v>
      </c>
      <c r="K286" s="264">
        <v>0</v>
      </c>
      <c r="L286" s="264">
        <v>0</v>
      </c>
      <c r="M286" s="293" t="s">
        <v>690</v>
      </c>
    </row>
    <row r="287" ht="27" spans="1:13">
      <c r="A287" s="262"/>
      <c r="B287" s="262"/>
      <c r="C287" s="263" t="s">
        <v>698</v>
      </c>
      <c r="D287" s="264">
        <f t="shared" si="144"/>
        <v>167.1</v>
      </c>
      <c r="E287" s="264">
        <f t="shared" si="145"/>
        <v>90.76</v>
      </c>
      <c r="F287" s="264">
        <v>90.76</v>
      </c>
      <c r="G287" s="264">
        <v>0</v>
      </c>
      <c r="H287" s="264">
        <v>0</v>
      </c>
      <c r="I287" s="264">
        <f t="shared" si="146"/>
        <v>76.34</v>
      </c>
      <c r="J287" s="264">
        <v>76.34</v>
      </c>
      <c r="K287" s="264">
        <v>0</v>
      </c>
      <c r="L287" s="264">
        <v>0</v>
      </c>
      <c r="M287" s="293" t="s">
        <v>690</v>
      </c>
    </row>
    <row r="288" ht="27" spans="1:13">
      <c r="A288" s="262"/>
      <c r="B288" s="262"/>
      <c r="C288" s="263" t="s">
        <v>699</v>
      </c>
      <c r="D288" s="264">
        <f t="shared" si="144"/>
        <v>114.27</v>
      </c>
      <c r="E288" s="264">
        <f t="shared" si="145"/>
        <v>69.27</v>
      </c>
      <c r="F288" s="264">
        <v>69.27</v>
      </c>
      <c r="G288" s="264">
        <v>0</v>
      </c>
      <c r="H288" s="264">
        <v>0</v>
      </c>
      <c r="I288" s="264">
        <f t="shared" si="146"/>
        <v>45</v>
      </c>
      <c r="J288" s="264">
        <v>45</v>
      </c>
      <c r="K288" s="264">
        <v>0</v>
      </c>
      <c r="L288" s="264">
        <v>0</v>
      </c>
      <c r="M288" s="293" t="s">
        <v>690</v>
      </c>
    </row>
    <row r="289" ht="27" spans="1:13">
      <c r="A289" s="262"/>
      <c r="B289" s="262"/>
      <c r="C289" s="263" t="s">
        <v>700</v>
      </c>
      <c r="D289" s="264">
        <f t="shared" si="144"/>
        <v>201.29</v>
      </c>
      <c r="E289" s="264">
        <f t="shared" si="145"/>
        <v>98.29</v>
      </c>
      <c r="F289" s="264">
        <v>98.29</v>
      </c>
      <c r="G289" s="264">
        <v>0</v>
      </c>
      <c r="H289" s="264">
        <v>0</v>
      </c>
      <c r="I289" s="264">
        <f t="shared" si="146"/>
        <v>103</v>
      </c>
      <c r="J289" s="264">
        <v>103</v>
      </c>
      <c r="K289" s="264">
        <v>0</v>
      </c>
      <c r="L289" s="264">
        <v>0</v>
      </c>
      <c r="M289" s="293" t="s">
        <v>690</v>
      </c>
    </row>
    <row r="290" ht="40.5" spans="1:13">
      <c r="A290" s="262"/>
      <c r="B290" s="262"/>
      <c r="C290" s="263" t="s">
        <v>701</v>
      </c>
      <c r="D290" s="264">
        <f t="shared" si="144"/>
        <v>157.03</v>
      </c>
      <c r="E290" s="264">
        <f t="shared" si="145"/>
        <v>92.03</v>
      </c>
      <c r="F290" s="264">
        <v>92.03</v>
      </c>
      <c r="G290" s="264">
        <v>0</v>
      </c>
      <c r="H290" s="264">
        <v>0</v>
      </c>
      <c r="I290" s="264">
        <f t="shared" si="146"/>
        <v>65</v>
      </c>
      <c r="J290" s="264">
        <v>65</v>
      </c>
      <c r="K290" s="264">
        <v>0</v>
      </c>
      <c r="L290" s="264">
        <v>0</v>
      </c>
      <c r="M290" s="293" t="s">
        <v>690</v>
      </c>
    </row>
    <row r="291" ht="27" spans="1:13">
      <c r="A291" s="262"/>
      <c r="B291" s="262"/>
      <c r="C291" s="263" t="s">
        <v>702</v>
      </c>
      <c r="D291" s="264">
        <f t="shared" si="144"/>
        <v>166.14</v>
      </c>
      <c r="E291" s="264">
        <f t="shared" si="145"/>
        <v>89.14</v>
      </c>
      <c r="F291" s="264">
        <v>89.14</v>
      </c>
      <c r="G291" s="264">
        <v>0</v>
      </c>
      <c r="H291" s="264">
        <v>0</v>
      </c>
      <c r="I291" s="264">
        <f t="shared" si="146"/>
        <v>77</v>
      </c>
      <c r="J291" s="264">
        <v>77</v>
      </c>
      <c r="K291" s="264">
        <v>0</v>
      </c>
      <c r="L291" s="264">
        <v>0</v>
      </c>
      <c r="M291" s="293" t="s">
        <v>690</v>
      </c>
    </row>
    <row r="292" ht="27" spans="1:13">
      <c r="A292" s="262"/>
      <c r="B292" s="262"/>
      <c r="C292" s="263" t="s">
        <v>703</v>
      </c>
      <c r="D292" s="264">
        <f t="shared" si="144"/>
        <v>308.63</v>
      </c>
      <c r="E292" s="264">
        <f t="shared" si="145"/>
        <v>83.63</v>
      </c>
      <c r="F292" s="264">
        <v>83.63</v>
      </c>
      <c r="G292" s="264">
        <v>0</v>
      </c>
      <c r="H292" s="264">
        <v>0</v>
      </c>
      <c r="I292" s="264">
        <f t="shared" si="146"/>
        <v>225</v>
      </c>
      <c r="J292" s="264">
        <v>225</v>
      </c>
      <c r="K292" s="264">
        <v>0</v>
      </c>
      <c r="L292" s="264">
        <v>0</v>
      </c>
      <c r="M292" s="293" t="s">
        <v>690</v>
      </c>
    </row>
    <row r="293" ht="27" spans="1:13">
      <c r="A293" s="262"/>
      <c r="B293" s="262"/>
      <c r="C293" s="263" t="s">
        <v>704</v>
      </c>
      <c r="D293" s="264">
        <f t="shared" si="144"/>
        <v>278.28</v>
      </c>
      <c r="E293" s="264">
        <f t="shared" si="145"/>
        <v>122.18</v>
      </c>
      <c r="F293" s="264">
        <v>122.18</v>
      </c>
      <c r="G293" s="264">
        <v>0</v>
      </c>
      <c r="H293" s="264">
        <v>0</v>
      </c>
      <c r="I293" s="264">
        <f t="shared" si="146"/>
        <v>156.1</v>
      </c>
      <c r="J293" s="264">
        <v>156.1</v>
      </c>
      <c r="K293" s="264">
        <v>0</v>
      </c>
      <c r="L293" s="264">
        <v>0</v>
      </c>
      <c r="M293" s="293" t="s">
        <v>690</v>
      </c>
    </row>
    <row r="294" ht="27" spans="1:13">
      <c r="A294" s="262"/>
      <c r="B294" s="262"/>
      <c r="C294" s="263" t="s">
        <v>705</v>
      </c>
      <c r="D294" s="264">
        <f t="shared" si="144"/>
        <v>265.77</v>
      </c>
      <c r="E294" s="264">
        <f t="shared" si="145"/>
        <v>87.77</v>
      </c>
      <c r="F294" s="264">
        <v>87.77</v>
      </c>
      <c r="G294" s="264">
        <v>0</v>
      </c>
      <c r="H294" s="264">
        <v>0</v>
      </c>
      <c r="I294" s="264">
        <f t="shared" si="146"/>
        <v>178</v>
      </c>
      <c r="J294" s="264">
        <v>178</v>
      </c>
      <c r="K294" s="264">
        <v>0</v>
      </c>
      <c r="L294" s="264">
        <v>0</v>
      </c>
      <c r="M294" s="293" t="s">
        <v>690</v>
      </c>
    </row>
    <row r="295" s="221" customFormat="1" ht="27" spans="1:13">
      <c r="A295" s="291"/>
      <c r="B295" s="291"/>
      <c r="C295" s="292" t="s">
        <v>704</v>
      </c>
      <c r="D295" s="287">
        <f t="shared" si="144"/>
        <v>1.9</v>
      </c>
      <c r="E295" s="287">
        <f t="shared" si="145"/>
        <v>0</v>
      </c>
      <c r="F295" s="287">
        <v>0</v>
      </c>
      <c r="G295" s="287">
        <v>0</v>
      </c>
      <c r="H295" s="287">
        <v>0</v>
      </c>
      <c r="I295" s="287">
        <f t="shared" si="146"/>
        <v>1.9</v>
      </c>
      <c r="J295" s="287">
        <v>1.9</v>
      </c>
      <c r="K295" s="287">
        <v>0</v>
      </c>
      <c r="L295" s="287">
        <v>0</v>
      </c>
      <c r="M295" s="293" t="s">
        <v>690</v>
      </c>
    </row>
    <row r="296" ht="27" spans="1:13">
      <c r="A296" s="262"/>
      <c r="B296" s="262"/>
      <c r="C296" s="263" t="s">
        <v>706</v>
      </c>
      <c r="D296" s="264">
        <f t="shared" si="144"/>
        <v>86.43</v>
      </c>
      <c r="E296" s="264">
        <f t="shared" si="145"/>
        <v>18.43</v>
      </c>
      <c r="F296" s="264">
        <v>18.43</v>
      </c>
      <c r="G296" s="264">
        <v>0</v>
      </c>
      <c r="H296" s="264">
        <v>0</v>
      </c>
      <c r="I296" s="264">
        <f t="shared" si="146"/>
        <v>68</v>
      </c>
      <c r="J296" s="264">
        <v>68</v>
      </c>
      <c r="K296" s="264">
        <v>0</v>
      </c>
      <c r="L296" s="264">
        <v>0</v>
      </c>
      <c r="M296" s="293" t="s">
        <v>690</v>
      </c>
    </row>
    <row r="297" ht="25" customHeight="1" spans="1:16">
      <c r="A297" s="262"/>
      <c r="B297" s="262"/>
      <c r="C297" s="285" t="s">
        <v>301</v>
      </c>
      <c r="D297" s="264">
        <f t="shared" si="144"/>
        <v>1236.35</v>
      </c>
      <c r="E297" s="264">
        <f t="shared" si="145"/>
        <v>0</v>
      </c>
      <c r="F297" s="264">
        <v>0</v>
      </c>
      <c r="G297" s="264">
        <v>0</v>
      </c>
      <c r="H297" s="264">
        <v>0</v>
      </c>
      <c r="I297" s="264">
        <f t="shared" si="146"/>
        <v>1236.35</v>
      </c>
      <c r="J297" s="264">
        <v>0</v>
      </c>
      <c r="K297" s="287">
        <f>188.38+109.89</f>
        <v>298.27</v>
      </c>
      <c r="L297" s="287">
        <v>938.08</v>
      </c>
      <c r="M297" s="284" t="s">
        <v>301</v>
      </c>
      <c r="P297" s="227">
        <v>109.89</v>
      </c>
    </row>
    <row r="298" ht="27" customHeight="1" spans="1:13">
      <c r="A298" s="258" t="s">
        <v>707</v>
      </c>
      <c r="B298" s="259" t="s">
        <v>708</v>
      </c>
      <c r="C298" s="260"/>
      <c r="D298" s="261">
        <f>SUM(D299:D318)</f>
        <v>19323.11</v>
      </c>
      <c r="E298" s="261">
        <f t="shared" ref="D298:L298" si="147">SUM(E299:E318)</f>
        <v>19158.64</v>
      </c>
      <c r="F298" s="261">
        <f t="shared" si="147"/>
        <v>18064.79</v>
      </c>
      <c r="G298" s="261">
        <f t="shared" si="147"/>
        <v>0</v>
      </c>
      <c r="H298" s="261">
        <f t="shared" si="147"/>
        <v>1093.85</v>
      </c>
      <c r="I298" s="261">
        <f t="shared" si="147"/>
        <v>164.47</v>
      </c>
      <c r="J298" s="261">
        <f t="shared" si="147"/>
        <v>164.17</v>
      </c>
      <c r="K298" s="261">
        <f t="shared" si="147"/>
        <v>0.3</v>
      </c>
      <c r="L298" s="261">
        <f t="shared" si="147"/>
        <v>0</v>
      </c>
      <c r="M298" s="282" t="s">
        <v>301</v>
      </c>
    </row>
    <row r="299" ht="28.5" spans="1:13">
      <c r="A299" s="262"/>
      <c r="B299" s="262"/>
      <c r="C299" s="263" t="s">
        <v>680</v>
      </c>
      <c r="D299" s="264">
        <f>E299+I299</f>
        <v>20.91</v>
      </c>
      <c r="E299" s="264">
        <f>F299+G299+H299</f>
        <v>0</v>
      </c>
      <c r="F299" s="264">
        <v>0</v>
      </c>
      <c r="G299" s="264">
        <v>0</v>
      </c>
      <c r="H299" s="264">
        <v>0</v>
      </c>
      <c r="I299" s="264">
        <f>J299+K299+L299</f>
        <v>20.91</v>
      </c>
      <c r="J299" s="264">
        <v>20.91</v>
      </c>
      <c r="K299" s="264">
        <v>0</v>
      </c>
      <c r="L299" s="264">
        <v>0</v>
      </c>
      <c r="M299" s="283" t="s">
        <v>709</v>
      </c>
    </row>
    <row r="300" ht="27" spans="1:13">
      <c r="A300" s="262"/>
      <c r="B300" s="262"/>
      <c r="C300" s="263" t="s">
        <v>710</v>
      </c>
      <c r="D300" s="264">
        <f t="shared" ref="D298:D318" si="148">E300+I300</f>
        <v>781.79</v>
      </c>
      <c r="E300" s="264">
        <f t="shared" ref="E298:E318" si="149">F300+G300+H300</f>
        <v>781.79</v>
      </c>
      <c r="F300" s="264">
        <v>732.56</v>
      </c>
      <c r="G300" s="264">
        <v>0</v>
      </c>
      <c r="H300" s="264">
        <v>49.23</v>
      </c>
      <c r="I300" s="264">
        <f t="shared" ref="I298:I318" si="150">J300+K300+L300</f>
        <v>0</v>
      </c>
      <c r="J300" s="264">
        <v>0</v>
      </c>
      <c r="K300" s="264">
        <v>0</v>
      </c>
      <c r="L300" s="264">
        <v>0</v>
      </c>
      <c r="M300" s="284" t="s">
        <v>301</v>
      </c>
    </row>
    <row r="301" ht="27" spans="1:13">
      <c r="A301" s="262"/>
      <c r="B301" s="262"/>
      <c r="C301" s="263" t="s">
        <v>711</v>
      </c>
      <c r="D301" s="264">
        <f t="shared" si="148"/>
        <v>800.84</v>
      </c>
      <c r="E301" s="264">
        <f t="shared" si="149"/>
        <v>799.64</v>
      </c>
      <c r="F301" s="264">
        <v>775.43</v>
      </c>
      <c r="G301" s="264">
        <v>0</v>
      </c>
      <c r="H301" s="264">
        <v>24.21</v>
      </c>
      <c r="I301" s="264">
        <f t="shared" si="150"/>
        <v>1.2</v>
      </c>
      <c r="J301" s="264">
        <v>1.2</v>
      </c>
      <c r="K301" s="264">
        <v>0</v>
      </c>
      <c r="L301" s="264">
        <v>0</v>
      </c>
      <c r="M301" s="293" t="s">
        <v>690</v>
      </c>
    </row>
    <row r="302" ht="30" spans="1:13">
      <c r="A302" s="262"/>
      <c r="B302" s="262"/>
      <c r="C302" s="263" t="s">
        <v>712</v>
      </c>
      <c r="D302" s="264">
        <f t="shared" si="148"/>
        <v>2149.27</v>
      </c>
      <c r="E302" s="264">
        <f t="shared" si="149"/>
        <v>2062.63</v>
      </c>
      <c r="F302" s="264">
        <v>1957.47</v>
      </c>
      <c r="G302" s="264">
        <v>0</v>
      </c>
      <c r="H302" s="264">
        <v>105.16</v>
      </c>
      <c r="I302" s="264">
        <f t="shared" si="150"/>
        <v>86.64</v>
      </c>
      <c r="J302" s="264">
        <v>86.64</v>
      </c>
      <c r="K302" s="264">
        <v>0</v>
      </c>
      <c r="L302" s="264">
        <v>0</v>
      </c>
      <c r="M302" s="283" t="s">
        <v>713</v>
      </c>
    </row>
    <row r="303" ht="27" spans="1:13">
      <c r="A303" s="262"/>
      <c r="B303" s="262"/>
      <c r="C303" s="263" t="s">
        <v>714</v>
      </c>
      <c r="D303" s="264">
        <f t="shared" si="148"/>
        <v>577.25</v>
      </c>
      <c r="E303" s="264">
        <f t="shared" si="149"/>
        <v>577.25</v>
      </c>
      <c r="F303" s="264">
        <v>577.22</v>
      </c>
      <c r="G303" s="264">
        <v>0</v>
      </c>
      <c r="H303" s="264">
        <v>0.03</v>
      </c>
      <c r="I303" s="264">
        <f t="shared" si="150"/>
        <v>0</v>
      </c>
      <c r="J303" s="264">
        <v>0</v>
      </c>
      <c r="K303" s="264">
        <v>0</v>
      </c>
      <c r="L303" s="264">
        <v>0</v>
      </c>
      <c r="M303" s="284" t="s">
        <v>301</v>
      </c>
    </row>
    <row r="304" ht="27" spans="1:13">
      <c r="A304" s="262"/>
      <c r="B304" s="262"/>
      <c r="C304" s="263" t="s">
        <v>715</v>
      </c>
      <c r="D304" s="264">
        <f t="shared" si="148"/>
        <v>441.56</v>
      </c>
      <c r="E304" s="264">
        <f t="shared" si="149"/>
        <v>440.22</v>
      </c>
      <c r="F304" s="264">
        <v>433.93</v>
      </c>
      <c r="G304" s="264">
        <v>0</v>
      </c>
      <c r="H304" s="264">
        <v>6.29</v>
      </c>
      <c r="I304" s="264">
        <f t="shared" si="150"/>
        <v>1.34</v>
      </c>
      <c r="J304" s="264">
        <v>1.34</v>
      </c>
      <c r="K304" s="264">
        <v>0</v>
      </c>
      <c r="L304" s="264">
        <v>0</v>
      </c>
      <c r="M304" s="293" t="s">
        <v>690</v>
      </c>
    </row>
    <row r="305" ht="27" spans="1:13">
      <c r="A305" s="262"/>
      <c r="B305" s="262"/>
      <c r="C305" s="263" t="s">
        <v>716</v>
      </c>
      <c r="D305" s="264">
        <f t="shared" si="148"/>
        <v>533.39</v>
      </c>
      <c r="E305" s="264">
        <f t="shared" si="149"/>
        <v>533.39</v>
      </c>
      <c r="F305" s="264">
        <v>533.38</v>
      </c>
      <c r="G305" s="264">
        <v>0</v>
      </c>
      <c r="H305" s="264">
        <v>0.01</v>
      </c>
      <c r="I305" s="264">
        <f t="shared" si="150"/>
        <v>0</v>
      </c>
      <c r="J305" s="264">
        <v>0</v>
      </c>
      <c r="K305" s="264">
        <v>0</v>
      </c>
      <c r="L305" s="264">
        <v>0</v>
      </c>
      <c r="M305" s="284" t="s">
        <v>301</v>
      </c>
    </row>
    <row r="306" ht="27" spans="1:13">
      <c r="A306" s="262"/>
      <c r="B306" s="262"/>
      <c r="C306" s="263" t="s">
        <v>717</v>
      </c>
      <c r="D306" s="264">
        <f t="shared" si="148"/>
        <v>392.07</v>
      </c>
      <c r="E306" s="264">
        <f t="shared" si="149"/>
        <v>392.07</v>
      </c>
      <c r="F306" s="264">
        <v>392.05</v>
      </c>
      <c r="G306" s="264">
        <v>0</v>
      </c>
      <c r="H306" s="264">
        <v>0.02</v>
      </c>
      <c r="I306" s="264">
        <f t="shared" si="150"/>
        <v>0</v>
      </c>
      <c r="J306" s="264">
        <v>0</v>
      </c>
      <c r="K306" s="264">
        <v>0</v>
      </c>
      <c r="L306" s="264">
        <v>0</v>
      </c>
      <c r="M306" s="284" t="s">
        <v>301</v>
      </c>
    </row>
    <row r="307" ht="27" spans="1:13">
      <c r="A307" s="262"/>
      <c r="B307" s="262"/>
      <c r="C307" s="263" t="s">
        <v>718</v>
      </c>
      <c r="D307" s="264">
        <f t="shared" si="148"/>
        <v>651.47</v>
      </c>
      <c r="E307" s="264">
        <f t="shared" si="149"/>
        <v>649.79</v>
      </c>
      <c r="F307" s="264">
        <v>613.57</v>
      </c>
      <c r="G307" s="264">
        <v>0</v>
      </c>
      <c r="H307" s="264">
        <v>36.22</v>
      </c>
      <c r="I307" s="264">
        <f t="shared" si="150"/>
        <v>1.68</v>
      </c>
      <c r="J307" s="264">
        <v>1.68</v>
      </c>
      <c r="K307" s="264">
        <v>0</v>
      </c>
      <c r="L307" s="264">
        <v>0</v>
      </c>
      <c r="M307" s="283" t="s">
        <v>719</v>
      </c>
    </row>
    <row r="308" ht="27" spans="1:13">
      <c r="A308" s="262"/>
      <c r="B308" s="262"/>
      <c r="C308" s="263" t="s">
        <v>720</v>
      </c>
      <c r="D308" s="264">
        <f t="shared" si="148"/>
        <v>974.6</v>
      </c>
      <c r="E308" s="264">
        <f t="shared" si="149"/>
        <v>972.68</v>
      </c>
      <c r="F308" s="264">
        <v>924.81</v>
      </c>
      <c r="G308" s="264">
        <v>0</v>
      </c>
      <c r="H308" s="264">
        <v>47.87</v>
      </c>
      <c r="I308" s="264">
        <f t="shared" si="150"/>
        <v>1.92</v>
      </c>
      <c r="J308" s="264">
        <v>1.92</v>
      </c>
      <c r="K308" s="264">
        <v>0</v>
      </c>
      <c r="L308" s="264">
        <v>0</v>
      </c>
      <c r="M308" s="283" t="s">
        <v>721</v>
      </c>
    </row>
    <row r="309" ht="27" spans="1:13">
      <c r="A309" s="262"/>
      <c r="B309" s="262"/>
      <c r="C309" s="263" t="s">
        <v>722</v>
      </c>
      <c r="D309" s="264">
        <f t="shared" si="148"/>
        <v>661.57</v>
      </c>
      <c r="E309" s="264">
        <f t="shared" si="149"/>
        <v>659.41</v>
      </c>
      <c r="F309" s="264">
        <v>624.88</v>
      </c>
      <c r="G309" s="264">
        <v>0</v>
      </c>
      <c r="H309" s="264">
        <v>34.53</v>
      </c>
      <c r="I309" s="264">
        <f t="shared" si="150"/>
        <v>2.16</v>
      </c>
      <c r="J309" s="264">
        <v>2.16</v>
      </c>
      <c r="K309" s="264">
        <v>0</v>
      </c>
      <c r="L309" s="264">
        <v>0</v>
      </c>
      <c r="M309" s="283" t="s">
        <v>723</v>
      </c>
    </row>
    <row r="310" ht="27" spans="1:13">
      <c r="A310" s="262"/>
      <c r="B310" s="262"/>
      <c r="C310" s="263" t="s">
        <v>724</v>
      </c>
      <c r="D310" s="264">
        <f t="shared" si="148"/>
        <v>1232.02</v>
      </c>
      <c r="E310" s="264">
        <f t="shared" si="149"/>
        <v>1229.86</v>
      </c>
      <c r="F310" s="264">
        <v>1151.9</v>
      </c>
      <c r="G310" s="264">
        <v>0</v>
      </c>
      <c r="H310" s="264">
        <v>77.96</v>
      </c>
      <c r="I310" s="264">
        <f t="shared" si="150"/>
        <v>2.16</v>
      </c>
      <c r="J310" s="264">
        <v>2.16</v>
      </c>
      <c r="K310" s="264">
        <v>0</v>
      </c>
      <c r="L310" s="264">
        <v>0</v>
      </c>
      <c r="M310" s="283" t="s">
        <v>723</v>
      </c>
    </row>
    <row r="311" ht="30" spans="1:13">
      <c r="A311" s="262"/>
      <c r="B311" s="262"/>
      <c r="C311" s="263" t="s">
        <v>725</v>
      </c>
      <c r="D311" s="264">
        <f t="shared" si="148"/>
        <v>796.44</v>
      </c>
      <c r="E311" s="264">
        <f t="shared" si="149"/>
        <v>790.28</v>
      </c>
      <c r="F311" s="264">
        <v>711.74</v>
      </c>
      <c r="G311" s="264">
        <v>0</v>
      </c>
      <c r="H311" s="264">
        <v>78.54</v>
      </c>
      <c r="I311" s="264">
        <f t="shared" si="150"/>
        <v>6.16</v>
      </c>
      <c r="J311" s="264">
        <v>6.16</v>
      </c>
      <c r="K311" s="264">
        <v>0</v>
      </c>
      <c r="L311" s="264">
        <v>0</v>
      </c>
      <c r="M311" s="283" t="s">
        <v>726</v>
      </c>
    </row>
    <row r="312" ht="30" spans="1:13">
      <c r="A312" s="262"/>
      <c r="B312" s="262"/>
      <c r="C312" s="263" t="s">
        <v>727</v>
      </c>
      <c r="D312" s="264">
        <f t="shared" si="148"/>
        <v>1334.12</v>
      </c>
      <c r="E312" s="264">
        <f t="shared" si="149"/>
        <v>1328.2</v>
      </c>
      <c r="F312" s="264">
        <v>1217.23</v>
      </c>
      <c r="G312" s="264">
        <v>0</v>
      </c>
      <c r="H312" s="264">
        <v>110.97</v>
      </c>
      <c r="I312" s="264">
        <f t="shared" si="150"/>
        <v>5.92</v>
      </c>
      <c r="J312" s="264">
        <v>5.92</v>
      </c>
      <c r="K312" s="264">
        <v>0</v>
      </c>
      <c r="L312" s="264">
        <v>0</v>
      </c>
      <c r="M312" s="283" t="s">
        <v>728</v>
      </c>
    </row>
    <row r="313" ht="40.5" spans="1:13">
      <c r="A313" s="262"/>
      <c r="B313" s="262"/>
      <c r="C313" s="263" t="s">
        <v>729</v>
      </c>
      <c r="D313" s="264">
        <f t="shared" si="148"/>
        <v>1079.05</v>
      </c>
      <c r="E313" s="264">
        <f t="shared" si="149"/>
        <v>1070.89</v>
      </c>
      <c r="F313" s="264">
        <v>995.26</v>
      </c>
      <c r="G313" s="264">
        <v>0</v>
      </c>
      <c r="H313" s="264">
        <v>75.63</v>
      </c>
      <c r="I313" s="264">
        <f t="shared" si="150"/>
        <v>8.16</v>
      </c>
      <c r="J313" s="264">
        <v>8.16</v>
      </c>
      <c r="K313" s="264">
        <v>0</v>
      </c>
      <c r="L313" s="264">
        <v>0</v>
      </c>
      <c r="M313" s="283" t="s">
        <v>730</v>
      </c>
    </row>
    <row r="314" ht="30" spans="1:13">
      <c r="A314" s="262"/>
      <c r="B314" s="262"/>
      <c r="C314" s="263" t="s">
        <v>731</v>
      </c>
      <c r="D314" s="264">
        <f t="shared" si="148"/>
        <v>818.5</v>
      </c>
      <c r="E314" s="264">
        <f t="shared" si="149"/>
        <v>811.06</v>
      </c>
      <c r="F314" s="264">
        <v>747.77</v>
      </c>
      <c r="G314" s="264">
        <v>0</v>
      </c>
      <c r="H314" s="264">
        <v>63.29</v>
      </c>
      <c r="I314" s="264">
        <f t="shared" si="150"/>
        <v>7.44</v>
      </c>
      <c r="J314" s="264">
        <v>7.44</v>
      </c>
      <c r="K314" s="264">
        <v>0</v>
      </c>
      <c r="L314" s="264">
        <v>0</v>
      </c>
      <c r="M314" s="283" t="s">
        <v>732</v>
      </c>
    </row>
    <row r="315" ht="30" spans="1:13">
      <c r="A315" s="262"/>
      <c r="B315" s="262"/>
      <c r="C315" s="263" t="s">
        <v>733</v>
      </c>
      <c r="D315" s="264">
        <f t="shared" si="148"/>
        <v>2172.61</v>
      </c>
      <c r="E315" s="264">
        <f t="shared" si="149"/>
        <v>2169.45</v>
      </c>
      <c r="F315" s="264">
        <v>2036.4</v>
      </c>
      <c r="G315" s="264">
        <v>0</v>
      </c>
      <c r="H315" s="264">
        <v>133.05</v>
      </c>
      <c r="I315" s="264">
        <f t="shared" si="150"/>
        <v>3.16</v>
      </c>
      <c r="J315" s="264">
        <v>3.16</v>
      </c>
      <c r="K315" s="264">
        <v>0</v>
      </c>
      <c r="L315" s="264">
        <v>0</v>
      </c>
      <c r="M315" s="283" t="s">
        <v>734</v>
      </c>
    </row>
    <row r="316" ht="30" spans="1:13">
      <c r="A316" s="262"/>
      <c r="B316" s="262"/>
      <c r="C316" s="263" t="s">
        <v>735</v>
      </c>
      <c r="D316" s="264">
        <f t="shared" si="148"/>
        <v>2239.1</v>
      </c>
      <c r="E316" s="264">
        <f t="shared" si="149"/>
        <v>2228.7</v>
      </c>
      <c r="F316" s="264">
        <v>2086.39</v>
      </c>
      <c r="G316" s="264">
        <v>0</v>
      </c>
      <c r="H316" s="264">
        <v>142.31</v>
      </c>
      <c r="I316" s="264">
        <f t="shared" si="150"/>
        <v>10.4</v>
      </c>
      <c r="J316" s="264">
        <v>10.4</v>
      </c>
      <c r="K316" s="264">
        <v>0</v>
      </c>
      <c r="L316" s="264">
        <v>0</v>
      </c>
      <c r="M316" s="283" t="s">
        <v>736</v>
      </c>
    </row>
    <row r="317" ht="30" spans="1:13">
      <c r="A317" s="262"/>
      <c r="B317" s="262"/>
      <c r="C317" s="263" t="s">
        <v>737</v>
      </c>
      <c r="D317" s="264">
        <f t="shared" si="148"/>
        <v>1666.25</v>
      </c>
      <c r="E317" s="264">
        <f t="shared" si="149"/>
        <v>1661.33</v>
      </c>
      <c r="F317" s="264">
        <v>1552.8</v>
      </c>
      <c r="G317" s="264">
        <v>0</v>
      </c>
      <c r="H317" s="264">
        <v>108.53</v>
      </c>
      <c r="I317" s="264">
        <f t="shared" si="150"/>
        <v>4.92</v>
      </c>
      <c r="J317" s="264">
        <v>4.92</v>
      </c>
      <c r="K317" s="264">
        <v>0</v>
      </c>
      <c r="L317" s="264">
        <v>0</v>
      </c>
      <c r="M317" s="283" t="s">
        <v>738</v>
      </c>
    </row>
    <row r="318" ht="27" customHeight="1" spans="1:13">
      <c r="A318" s="262"/>
      <c r="B318" s="262"/>
      <c r="C318" s="285" t="s">
        <v>301</v>
      </c>
      <c r="D318" s="264">
        <f t="shared" si="148"/>
        <v>0.3</v>
      </c>
      <c r="E318" s="264">
        <f t="shared" si="149"/>
        <v>0</v>
      </c>
      <c r="F318" s="264">
        <v>0</v>
      </c>
      <c r="G318" s="264">
        <v>0</v>
      </c>
      <c r="H318" s="264">
        <v>0</v>
      </c>
      <c r="I318" s="264">
        <f t="shared" si="150"/>
        <v>0.3</v>
      </c>
      <c r="J318" s="264">
        <v>0</v>
      </c>
      <c r="K318" s="286">
        <v>0.3</v>
      </c>
      <c r="L318" s="287"/>
      <c r="M318" s="284" t="s">
        <v>301</v>
      </c>
    </row>
    <row r="319" ht="27" customHeight="1" spans="1:13">
      <c r="A319" s="258" t="s">
        <v>739</v>
      </c>
      <c r="B319" s="259" t="s">
        <v>740</v>
      </c>
      <c r="C319" s="260"/>
      <c r="D319" s="261">
        <f t="shared" ref="D319:L319" si="151">SUM(D320:D333)</f>
        <v>10576.92</v>
      </c>
      <c r="E319" s="261">
        <f t="shared" si="151"/>
        <v>10064.2</v>
      </c>
      <c r="F319" s="261">
        <f t="shared" si="151"/>
        <v>9789.88</v>
      </c>
      <c r="G319" s="261">
        <f t="shared" si="151"/>
        <v>0</v>
      </c>
      <c r="H319" s="261">
        <f t="shared" si="151"/>
        <v>274.32</v>
      </c>
      <c r="I319" s="261">
        <f t="shared" si="151"/>
        <v>512.72</v>
      </c>
      <c r="J319" s="261">
        <f t="shared" si="151"/>
        <v>512.72</v>
      </c>
      <c r="K319" s="261">
        <f t="shared" si="151"/>
        <v>0</v>
      </c>
      <c r="L319" s="261">
        <f t="shared" si="151"/>
        <v>0</v>
      </c>
      <c r="M319" s="282" t="s">
        <v>301</v>
      </c>
    </row>
    <row r="320" ht="27" spans="1:13">
      <c r="A320" s="262"/>
      <c r="B320" s="262"/>
      <c r="C320" s="263" t="s">
        <v>680</v>
      </c>
      <c r="D320" s="264">
        <f t="shared" ref="D320:D333" si="152">E320+I320</f>
        <v>82.28</v>
      </c>
      <c r="E320" s="264">
        <f t="shared" ref="E320:E333" si="153">F320+G320+H320</f>
        <v>0</v>
      </c>
      <c r="F320" s="264">
        <v>0</v>
      </c>
      <c r="G320" s="264">
        <v>0</v>
      </c>
      <c r="H320" s="264">
        <v>0</v>
      </c>
      <c r="I320" s="264">
        <f t="shared" ref="I320:I333" si="154">J320+K320+L320</f>
        <v>82.28</v>
      </c>
      <c r="J320" s="264">
        <v>82.28</v>
      </c>
      <c r="K320" s="264">
        <v>0</v>
      </c>
      <c r="L320" s="264">
        <v>0</v>
      </c>
      <c r="M320" s="283" t="s">
        <v>741</v>
      </c>
    </row>
    <row r="321" ht="27" spans="1:13">
      <c r="A321" s="262"/>
      <c r="B321" s="262"/>
      <c r="C321" s="263" t="s">
        <v>722</v>
      </c>
      <c r="D321" s="264">
        <f t="shared" si="152"/>
        <v>315.24</v>
      </c>
      <c r="E321" s="264">
        <f t="shared" si="153"/>
        <v>315.24</v>
      </c>
      <c r="F321" s="264">
        <v>312.43</v>
      </c>
      <c r="G321" s="264">
        <v>0</v>
      </c>
      <c r="H321" s="264">
        <v>2.81</v>
      </c>
      <c r="I321" s="264">
        <f t="shared" si="154"/>
        <v>0</v>
      </c>
      <c r="J321" s="264">
        <v>0</v>
      </c>
      <c r="K321" s="264">
        <v>0</v>
      </c>
      <c r="L321" s="264">
        <v>0</v>
      </c>
      <c r="M321" s="284" t="s">
        <v>301</v>
      </c>
    </row>
    <row r="322" ht="27" spans="1:13">
      <c r="A322" s="262"/>
      <c r="B322" s="262"/>
      <c r="C322" s="263" t="s">
        <v>742</v>
      </c>
      <c r="D322" s="264">
        <f t="shared" si="152"/>
        <v>1320.72</v>
      </c>
      <c r="E322" s="264">
        <f t="shared" si="153"/>
        <v>1195.72</v>
      </c>
      <c r="F322" s="264">
        <v>1159.39</v>
      </c>
      <c r="G322" s="264">
        <v>0</v>
      </c>
      <c r="H322" s="264">
        <v>36.33</v>
      </c>
      <c r="I322" s="264">
        <f t="shared" si="154"/>
        <v>125</v>
      </c>
      <c r="J322" s="264">
        <v>125</v>
      </c>
      <c r="K322" s="264">
        <v>0</v>
      </c>
      <c r="L322" s="264">
        <v>0</v>
      </c>
      <c r="M322" s="293" t="s">
        <v>690</v>
      </c>
    </row>
    <row r="323" ht="28.5" spans="1:13">
      <c r="A323" s="262"/>
      <c r="B323" s="262"/>
      <c r="C323" s="263" t="s">
        <v>743</v>
      </c>
      <c r="D323" s="264">
        <f t="shared" si="152"/>
        <v>1148.53</v>
      </c>
      <c r="E323" s="264">
        <f t="shared" si="153"/>
        <v>1091.09</v>
      </c>
      <c r="F323" s="264">
        <v>1069.28</v>
      </c>
      <c r="G323" s="264">
        <v>0</v>
      </c>
      <c r="H323" s="264">
        <v>21.81</v>
      </c>
      <c r="I323" s="264">
        <f t="shared" si="154"/>
        <v>57.44</v>
      </c>
      <c r="J323" s="264">
        <v>57.44</v>
      </c>
      <c r="K323" s="264">
        <v>0</v>
      </c>
      <c r="L323" s="264">
        <v>0</v>
      </c>
      <c r="M323" s="293" t="s">
        <v>744</v>
      </c>
    </row>
    <row r="324" ht="27" spans="1:13">
      <c r="A324" s="262"/>
      <c r="B324" s="262"/>
      <c r="C324" s="263" t="s">
        <v>745</v>
      </c>
      <c r="D324" s="264">
        <f t="shared" si="152"/>
        <v>1318.68</v>
      </c>
      <c r="E324" s="264">
        <f t="shared" si="153"/>
        <v>1270.68</v>
      </c>
      <c r="F324" s="264">
        <v>1229.44</v>
      </c>
      <c r="G324" s="264">
        <v>0</v>
      </c>
      <c r="H324" s="264">
        <v>41.24</v>
      </c>
      <c r="I324" s="264">
        <f t="shared" si="154"/>
        <v>48</v>
      </c>
      <c r="J324" s="264">
        <v>48</v>
      </c>
      <c r="K324" s="264">
        <v>0</v>
      </c>
      <c r="L324" s="264">
        <v>0</v>
      </c>
      <c r="M324" s="293" t="s">
        <v>690</v>
      </c>
    </row>
    <row r="325" ht="27" spans="1:13">
      <c r="A325" s="262"/>
      <c r="B325" s="262"/>
      <c r="C325" s="263" t="s">
        <v>746</v>
      </c>
      <c r="D325" s="264">
        <f t="shared" si="152"/>
        <v>764.4</v>
      </c>
      <c r="E325" s="264">
        <f t="shared" si="153"/>
        <v>730.4</v>
      </c>
      <c r="F325" s="264">
        <v>730.35</v>
      </c>
      <c r="G325" s="264">
        <v>0</v>
      </c>
      <c r="H325" s="264">
        <v>0.05</v>
      </c>
      <c r="I325" s="264">
        <f t="shared" si="154"/>
        <v>34</v>
      </c>
      <c r="J325" s="264">
        <v>34</v>
      </c>
      <c r="K325" s="264">
        <v>0</v>
      </c>
      <c r="L325" s="264">
        <v>0</v>
      </c>
      <c r="M325" s="293" t="s">
        <v>690</v>
      </c>
    </row>
    <row r="326" ht="27" spans="1:13">
      <c r="A326" s="262"/>
      <c r="B326" s="262"/>
      <c r="C326" s="263" t="s">
        <v>747</v>
      </c>
      <c r="D326" s="264">
        <f t="shared" si="152"/>
        <v>491.49</v>
      </c>
      <c r="E326" s="264">
        <f t="shared" si="153"/>
        <v>481.49</v>
      </c>
      <c r="F326" s="264">
        <v>462.42</v>
      </c>
      <c r="G326" s="264">
        <v>0</v>
      </c>
      <c r="H326" s="264">
        <v>19.07</v>
      </c>
      <c r="I326" s="264">
        <f t="shared" si="154"/>
        <v>10</v>
      </c>
      <c r="J326" s="264">
        <v>10</v>
      </c>
      <c r="K326" s="264">
        <v>0</v>
      </c>
      <c r="L326" s="264">
        <v>0</v>
      </c>
      <c r="M326" s="293" t="s">
        <v>690</v>
      </c>
    </row>
    <row r="327" ht="27" spans="1:13">
      <c r="A327" s="262"/>
      <c r="B327" s="262"/>
      <c r="C327" s="263" t="s">
        <v>748</v>
      </c>
      <c r="D327" s="264">
        <f t="shared" si="152"/>
        <v>748.51</v>
      </c>
      <c r="E327" s="264">
        <f t="shared" si="153"/>
        <v>730.51</v>
      </c>
      <c r="F327" s="264">
        <v>701.13</v>
      </c>
      <c r="G327" s="264">
        <v>0</v>
      </c>
      <c r="H327" s="264">
        <v>29.38</v>
      </c>
      <c r="I327" s="264">
        <f t="shared" si="154"/>
        <v>18</v>
      </c>
      <c r="J327" s="264">
        <v>18</v>
      </c>
      <c r="K327" s="264">
        <v>0</v>
      </c>
      <c r="L327" s="264">
        <v>0</v>
      </c>
      <c r="M327" s="293" t="s">
        <v>690</v>
      </c>
    </row>
    <row r="328" ht="27" spans="1:13">
      <c r="A328" s="262"/>
      <c r="B328" s="262"/>
      <c r="C328" s="263" t="s">
        <v>749</v>
      </c>
      <c r="D328" s="264">
        <f t="shared" si="152"/>
        <v>697.29</v>
      </c>
      <c r="E328" s="264">
        <f t="shared" si="153"/>
        <v>685.29</v>
      </c>
      <c r="F328" s="264">
        <v>664.95</v>
      </c>
      <c r="G328" s="264">
        <v>0</v>
      </c>
      <c r="H328" s="264">
        <v>20.34</v>
      </c>
      <c r="I328" s="264">
        <f t="shared" si="154"/>
        <v>12</v>
      </c>
      <c r="J328" s="264">
        <v>12</v>
      </c>
      <c r="K328" s="264">
        <v>0</v>
      </c>
      <c r="L328" s="264">
        <v>0</v>
      </c>
      <c r="M328" s="293" t="s">
        <v>690</v>
      </c>
    </row>
    <row r="329" ht="40.5" spans="1:13">
      <c r="A329" s="262"/>
      <c r="B329" s="262"/>
      <c r="C329" s="263" t="s">
        <v>750</v>
      </c>
      <c r="D329" s="264">
        <f t="shared" si="152"/>
        <v>431.68</v>
      </c>
      <c r="E329" s="264">
        <f t="shared" si="153"/>
        <v>422.68</v>
      </c>
      <c r="F329" s="264">
        <v>415.27</v>
      </c>
      <c r="G329" s="264">
        <v>0</v>
      </c>
      <c r="H329" s="264">
        <v>7.41</v>
      </c>
      <c r="I329" s="264">
        <f t="shared" si="154"/>
        <v>9</v>
      </c>
      <c r="J329" s="264">
        <v>9</v>
      </c>
      <c r="K329" s="264">
        <v>0</v>
      </c>
      <c r="L329" s="264">
        <v>0</v>
      </c>
      <c r="M329" s="293" t="s">
        <v>690</v>
      </c>
    </row>
    <row r="330" ht="27" spans="1:13">
      <c r="A330" s="262"/>
      <c r="B330" s="262"/>
      <c r="C330" s="263" t="s">
        <v>751</v>
      </c>
      <c r="D330" s="264">
        <f t="shared" si="152"/>
        <v>595.11</v>
      </c>
      <c r="E330" s="264">
        <f t="shared" si="153"/>
        <v>585.11</v>
      </c>
      <c r="F330" s="264">
        <v>565.49</v>
      </c>
      <c r="G330" s="264">
        <v>0</v>
      </c>
      <c r="H330" s="264">
        <v>19.62</v>
      </c>
      <c r="I330" s="264">
        <f t="shared" si="154"/>
        <v>10</v>
      </c>
      <c r="J330" s="264">
        <v>10</v>
      </c>
      <c r="K330" s="264">
        <v>0</v>
      </c>
      <c r="L330" s="264">
        <v>0</v>
      </c>
      <c r="M330" s="293" t="s">
        <v>690</v>
      </c>
    </row>
    <row r="331" ht="27" spans="1:13">
      <c r="A331" s="262"/>
      <c r="B331" s="262"/>
      <c r="C331" s="263" t="s">
        <v>752</v>
      </c>
      <c r="D331" s="264">
        <f t="shared" si="152"/>
        <v>932.68</v>
      </c>
      <c r="E331" s="264">
        <f t="shared" si="153"/>
        <v>905.68</v>
      </c>
      <c r="F331" s="264">
        <v>892.31</v>
      </c>
      <c r="G331" s="264">
        <v>0</v>
      </c>
      <c r="H331" s="264">
        <v>13.37</v>
      </c>
      <c r="I331" s="264">
        <f t="shared" si="154"/>
        <v>27</v>
      </c>
      <c r="J331" s="264">
        <v>27</v>
      </c>
      <c r="K331" s="264">
        <v>0</v>
      </c>
      <c r="L331" s="264">
        <v>0</v>
      </c>
      <c r="M331" s="293" t="s">
        <v>690</v>
      </c>
    </row>
    <row r="332" ht="27" spans="1:13">
      <c r="A332" s="262"/>
      <c r="B332" s="262"/>
      <c r="C332" s="263" t="s">
        <v>753</v>
      </c>
      <c r="D332" s="264">
        <f t="shared" si="152"/>
        <v>913.34</v>
      </c>
      <c r="E332" s="264">
        <f t="shared" si="153"/>
        <v>889.34</v>
      </c>
      <c r="F332" s="264">
        <v>859.58</v>
      </c>
      <c r="G332" s="264">
        <v>0</v>
      </c>
      <c r="H332" s="264">
        <v>29.76</v>
      </c>
      <c r="I332" s="264">
        <f t="shared" si="154"/>
        <v>24</v>
      </c>
      <c r="J332" s="264">
        <v>24</v>
      </c>
      <c r="K332" s="264">
        <v>0</v>
      </c>
      <c r="L332" s="264">
        <v>0</v>
      </c>
      <c r="M332" s="293" t="s">
        <v>690</v>
      </c>
    </row>
    <row r="333" ht="27" spans="1:13">
      <c r="A333" s="262"/>
      <c r="B333" s="262"/>
      <c r="C333" s="263" t="s">
        <v>754</v>
      </c>
      <c r="D333" s="264">
        <f t="shared" si="152"/>
        <v>816.97</v>
      </c>
      <c r="E333" s="264">
        <f t="shared" si="153"/>
        <v>760.97</v>
      </c>
      <c r="F333" s="264">
        <v>727.84</v>
      </c>
      <c r="G333" s="264">
        <v>0</v>
      </c>
      <c r="H333" s="264">
        <v>33.13</v>
      </c>
      <c r="I333" s="264">
        <f t="shared" si="154"/>
        <v>56</v>
      </c>
      <c r="J333" s="264">
        <v>56</v>
      </c>
      <c r="K333" s="264">
        <v>0</v>
      </c>
      <c r="L333" s="264">
        <v>0</v>
      </c>
      <c r="M333" s="293" t="s">
        <v>690</v>
      </c>
    </row>
    <row r="334" ht="27" customHeight="1" spans="1:13">
      <c r="A334" s="258" t="s">
        <v>755</v>
      </c>
      <c r="B334" s="259" t="s">
        <v>756</v>
      </c>
      <c r="C334" s="260"/>
      <c r="D334" s="261">
        <f t="shared" ref="D334:L334" si="155">SUM(D335:D338)</f>
        <v>7933.285</v>
      </c>
      <c r="E334" s="261">
        <f t="shared" si="155"/>
        <v>4413.97</v>
      </c>
      <c r="F334" s="261">
        <f t="shared" si="155"/>
        <v>4329.39</v>
      </c>
      <c r="G334" s="261">
        <f t="shared" si="155"/>
        <v>0</v>
      </c>
      <c r="H334" s="261">
        <f t="shared" si="155"/>
        <v>84.58</v>
      </c>
      <c r="I334" s="261">
        <f t="shared" si="155"/>
        <v>3519.315</v>
      </c>
      <c r="J334" s="261">
        <f t="shared" si="155"/>
        <v>965.52</v>
      </c>
      <c r="K334" s="261">
        <f t="shared" si="155"/>
        <v>934.795</v>
      </c>
      <c r="L334" s="261">
        <f t="shared" si="155"/>
        <v>1619</v>
      </c>
      <c r="M334" s="282" t="s">
        <v>301</v>
      </c>
    </row>
    <row r="335" ht="45" spans="1:13">
      <c r="A335" s="262"/>
      <c r="B335" s="262"/>
      <c r="C335" s="263" t="s">
        <v>680</v>
      </c>
      <c r="D335" s="264">
        <f>E335+I335</f>
        <v>750.52</v>
      </c>
      <c r="E335" s="264">
        <f>F335+G335+H335</f>
        <v>0</v>
      </c>
      <c r="F335" s="264">
        <v>0</v>
      </c>
      <c r="G335" s="264">
        <v>0</v>
      </c>
      <c r="H335" s="264">
        <v>0</v>
      </c>
      <c r="I335" s="264">
        <f>J335+K335+L335</f>
        <v>750.52</v>
      </c>
      <c r="J335" s="264">
        <v>750.52</v>
      </c>
      <c r="K335" s="264">
        <v>0</v>
      </c>
      <c r="L335" s="264">
        <v>0</v>
      </c>
      <c r="M335" s="283" t="s">
        <v>757</v>
      </c>
    </row>
    <row r="336" s="222" customFormat="1" ht="30" spans="1:16380">
      <c r="A336" s="262"/>
      <c r="B336" s="262"/>
      <c r="C336" s="263" t="s">
        <v>758</v>
      </c>
      <c r="D336" s="264">
        <f>E336+I336</f>
        <v>3073.77</v>
      </c>
      <c r="E336" s="264">
        <f>F336+G336+H336</f>
        <v>2858.77</v>
      </c>
      <c r="F336" s="264">
        <v>2801.85</v>
      </c>
      <c r="G336" s="264">
        <v>0</v>
      </c>
      <c r="H336" s="264">
        <v>56.92</v>
      </c>
      <c r="I336" s="264">
        <f>J336+K336+L336</f>
        <v>215</v>
      </c>
      <c r="J336" s="264">
        <v>215</v>
      </c>
      <c r="K336" s="264">
        <v>0</v>
      </c>
      <c r="L336" s="264">
        <v>0</v>
      </c>
      <c r="M336" s="283" t="s">
        <v>759</v>
      </c>
      <c r="N336" s="223"/>
      <c r="O336" s="223"/>
      <c r="P336" s="227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3"/>
      <c r="AL336" s="223"/>
      <c r="AM336" s="223"/>
      <c r="AN336" s="223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AZ336" s="223"/>
      <c r="BA336" s="223"/>
      <c r="BB336" s="223"/>
      <c r="BC336" s="223"/>
      <c r="BD336" s="223"/>
      <c r="BE336" s="223"/>
      <c r="BF336" s="223"/>
      <c r="BG336" s="223"/>
      <c r="BH336" s="223"/>
      <c r="BI336" s="223"/>
      <c r="BJ336" s="223"/>
      <c r="BK336" s="223"/>
      <c r="BL336" s="223"/>
      <c r="BM336" s="223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  <c r="CG336" s="223"/>
      <c r="CH336" s="223"/>
      <c r="CI336" s="223"/>
      <c r="CJ336" s="223"/>
      <c r="CK336" s="223"/>
      <c r="CL336" s="223"/>
      <c r="CM336" s="223"/>
      <c r="CN336" s="223"/>
      <c r="CO336" s="223"/>
      <c r="CP336" s="223"/>
      <c r="CQ336" s="223"/>
      <c r="CR336" s="223"/>
      <c r="CS336" s="223"/>
      <c r="CT336" s="223"/>
      <c r="CU336" s="223"/>
      <c r="CV336" s="223"/>
      <c r="CW336" s="223"/>
      <c r="CX336" s="223"/>
      <c r="CY336" s="223"/>
      <c r="CZ336" s="223"/>
      <c r="DA336" s="223"/>
      <c r="DB336" s="223"/>
      <c r="DC336" s="223"/>
      <c r="DD336" s="223"/>
      <c r="DE336" s="223"/>
      <c r="DF336" s="223"/>
      <c r="DG336" s="223"/>
      <c r="DH336" s="223"/>
      <c r="DI336" s="223"/>
      <c r="DJ336" s="223"/>
      <c r="DK336" s="223"/>
      <c r="DL336" s="223"/>
      <c r="DM336" s="223"/>
      <c r="DN336" s="223"/>
      <c r="DO336" s="223"/>
      <c r="DP336" s="223"/>
      <c r="DQ336" s="223"/>
      <c r="DR336" s="223"/>
      <c r="DS336" s="223"/>
      <c r="DT336" s="223"/>
      <c r="DU336" s="223"/>
      <c r="DV336" s="223"/>
      <c r="DW336" s="223"/>
      <c r="DX336" s="223"/>
      <c r="DY336" s="223"/>
      <c r="DZ336" s="223"/>
      <c r="EA336" s="223"/>
      <c r="EB336" s="223"/>
      <c r="EC336" s="223"/>
      <c r="ED336" s="223"/>
      <c r="EE336" s="223"/>
      <c r="EF336" s="223"/>
      <c r="EG336" s="223"/>
      <c r="EH336" s="223"/>
      <c r="EI336" s="223"/>
      <c r="EJ336" s="223"/>
      <c r="EK336" s="223"/>
      <c r="EL336" s="223"/>
      <c r="EM336" s="223"/>
      <c r="EN336" s="223"/>
      <c r="EO336" s="223"/>
      <c r="EP336" s="223"/>
      <c r="EQ336" s="223"/>
      <c r="ER336" s="223"/>
      <c r="ES336" s="223"/>
      <c r="ET336" s="223"/>
      <c r="EU336" s="223"/>
      <c r="EV336" s="223"/>
      <c r="EW336" s="223"/>
      <c r="EX336" s="223"/>
      <c r="EY336" s="223"/>
      <c r="EZ336" s="223"/>
      <c r="FA336" s="223"/>
      <c r="FB336" s="223"/>
      <c r="FC336" s="223"/>
      <c r="FD336" s="223"/>
      <c r="FE336" s="223"/>
      <c r="FF336" s="223"/>
      <c r="FG336" s="223"/>
      <c r="FH336" s="223"/>
      <c r="FI336" s="223"/>
      <c r="FJ336" s="223"/>
      <c r="FK336" s="223"/>
      <c r="FL336" s="223"/>
      <c r="FM336" s="223"/>
      <c r="FN336" s="223"/>
      <c r="FO336" s="223"/>
      <c r="FP336" s="223"/>
      <c r="FQ336" s="223"/>
      <c r="FR336" s="223"/>
      <c r="FS336" s="223"/>
      <c r="FT336" s="223"/>
      <c r="FU336" s="223"/>
      <c r="FV336" s="223"/>
      <c r="FW336" s="223"/>
      <c r="FX336" s="223"/>
      <c r="FY336" s="223"/>
      <c r="FZ336" s="223"/>
      <c r="GA336" s="223"/>
      <c r="GB336" s="223"/>
      <c r="GC336" s="223"/>
      <c r="GD336" s="223"/>
      <c r="GE336" s="223"/>
      <c r="GF336" s="223"/>
      <c r="GG336" s="223"/>
      <c r="GH336" s="223"/>
      <c r="GI336" s="223"/>
      <c r="GJ336" s="223"/>
      <c r="GK336" s="223"/>
      <c r="GL336" s="223"/>
      <c r="GM336" s="223"/>
      <c r="GN336" s="223"/>
      <c r="GO336" s="223"/>
      <c r="GP336" s="223"/>
      <c r="GQ336" s="223"/>
      <c r="GR336" s="223"/>
      <c r="GS336" s="223"/>
      <c r="GT336" s="223"/>
      <c r="GU336" s="223"/>
      <c r="GV336" s="223"/>
      <c r="GW336" s="223"/>
      <c r="GX336" s="223"/>
      <c r="GY336" s="223"/>
      <c r="GZ336" s="223"/>
      <c r="HA336" s="223"/>
      <c r="HB336" s="223"/>
      <c r="HC336" s="223"/>
      <c r="HD336" s="223"/>
      <c r="HE336" s="223"/>
      <c r="HF336" s="223"/>
      <c r="HG336" s="223"/>
      <c r="HH336" s="223"/>
      <c r="HI336" s="223"/>
      <c r="HJ336" s="223"/>
      <c r="HK336" s="223"/>
      <c r="HL336" s="223"/>
      <c r="HM336" s="223"/>
      <c r="HN336" s="223"/>
      <c r="HO336" s="223"/>
      <c r="HP336" s="223"/>
      <c r="HQ336" s="223"/>
      <c r="HR336" s="223"/>
      <c r="HS336" s="223"/>
      <c r="HT336" s="223"/>
      <c r="HU336" s="223"/>
      <c r="HV336" s="223"/>
      <c r="HW336" s="223"/>
      <c r="HX336" s="223"/>
      <c r="HY336" s="223"/>
      <c r="HZ336" s="223"/>
      <c r="IA336" s="223"/>
      <c r="IB336" s="223"/>
      <c r="IC336" s="223"/>
      <c r="ID336" s="223"/>
      <c r="IE336" s="223"/>
      <c r="IF336" s="223"/>
      <c r="IG336" s="223"/>
      <c r="IH336" s="223"/>
      <c r="II336" s="223"/>
      <c r="IJ336" s="223"/>
      <c r="IK336" s="223"/>
      <c r="IL336" s="223"/>
      <c r="IM336" s="223"/>
      <c r="IN336" s="223"/>
      <c r="IO336" s="223"/>
      <c r="IP336" s="223"/>
      <c r="IQ336" s="223"/>
      <c r="IR336" s="223"/>
      <c r="IS336" s="223"/>
      <c r="IT336" s="223"/>
      <c r="IU336" s="223"/>
      <c r="IV336" s="223"/>
      <c r="IW336" s="223"/>
      <c r="IX336" s="223"/>
      <c r="IY336" s="223"/>
      <c r="IZ336" s="223"/>
      <c r="JA336" s="223"/>
      <c r="JB336" s="223"/>
      <c r="JC336" s="223"/>
      <c r="JD336" s="223"/>
      <c r="JE336" s="223"/>
      <c r="JF336" s="223"/>
      <c r="JG336" s="223"/>
      <c r="JH336" s="223"/>
      <c r="JI336" s="223"/>
      <c r="JJ336" s="223"/>
      <c r="JK336" s="223"/>
      <c r="JL336" s="223"/>
      <c r="JM336" s="223"/>
      <c r="JN336" s="223"/>
      <c r="JO336" s="223"/>
      <c r="JP336" s="223"/>
      <c r="JQ336" s="223"/>
      <c r="JR336" s="223"/>
      <c r="JS336" s="223"/>
      <c r="JT336" s="223"/>
      <c r="JU336" s="223"/>
      <c r="JV336" s="223"/>
      <c r="JW336" s="223"/>
      <c r="JX336" s="223"/>
      <c r="JY336" s="223"/>
      <c r="JZ336" s="223"/>
      <c r="KA336" s="223"/>
      <c r="KB336" s="223"/>
      <c r="KC336" s="223"/>
      <c r="KD336" s="223"/>
      <c r="KE336" s="223"/>
      <c r="KF336" s="223"/>
      <c r="KG336" s="223"/>
      <c r="KH336" s="223"/>
      <c r="KI336" s="223"/>
      <c r="KJ336" s="223"/>
      <c r="KK336" s="223"/>
      <c r="KL336" s="223"/>
      <c r="KM336" s="223"/>
      <c r="KN336" s="223"/>
      <c r="KO336" s="223"/>
      <c r="KP336" s="223"/>
      <c r="KQ336" s="223"/>
      <c r="KR336" s="223"/>
      <c r="KS336" s="223"/>
      <c r="KT336" s="223"/>
      <c r="KU336" s="223"/>
      <c r="KV336" s="223"/>
      <c r="KW336" s="223"/>
      <c r="KX336" s="223"/>
      <c r="KY336" s="223"/>
      <c r="KZ336" s="223"/>
      <c r="LA336" s="223"/>
      <c r="LB336" s="223"/>
      <c r="LC336" s="223"/>
      <c r="LD336" s="223"/>
      <c r="LE336" s="223"/>
      <c r="LF336" s="223"/>
      <c r="LG336" s="223"/>
      <c r="LH336" s="223"/>
      <c r="LI336" s="223"/>
      <c r="LJ336" s="223"/>
      <c r="LK336" s="223"/>
      <c r="LL336" s="223"/>
      <c r="LM336" s="223"/>
      <c r="LN336" s="223"/>
      <c r="LO336" s="223"/>
      <c r="LP336" s="223"/>
      <c r="LQ336" s="223"/>
      <c r="LR336" s="223"/>
      <c r="LS336" s="223"/>
      <c r="LT336" s="223"/>
      <c r="LU336" s="223"/>
      <c r="LV336" s="223"/>
      <c r="LW336" s="223"/>
      <c r="LX336" s="223"/>
      <c r="LY336" s="223"/>
      <c r="LZ336" s="223"/>
      <c r="MA336" s="223"/>
      <c r="MB336" s="223"/>
      <c r="MC336" s="223"/>
      <c r="MD336" s="223"/>
      <c r="ME336" s="223"/>
      <c r="MF336" s="223"/>
      <c r="MG336" s="223"/>
      <c r="MH336" s="223"/>
      <c r="MI336" s="223"/>
      <c r="MJ336" s="223"/>
      <c r="MK336" s="223"/>
      <c r="ML336" s="223"/>
      <c r="MM336" s="223"/>
      <c r="MN336" s="223"/>
      <c r="MO336" s="223"/>
      <c r="MP336" s="223"/>
      <c r="MQ336" s="223"/>
      <c r="MR336" s="223"/>
      <c r="MS336" s="223"/>
      <c r="MT336" s="223"/>
      <c r="MU336" s="223"/>
      <c r="MV336" s="223"/>
      <c r="MW336" s="223"/>
      <c r="MX336" s="223"/>
      <c r="MY336" s="223"/>
      <c r="MZ336" s="223"/>
      <c r="NA336" s="223"/>
      <c r="NB336" s="223"/>
      <c r="NC336" s="223"/>
      <c r="ND336" s="223"/>
      <c r="NE336" s="223"/>
      <c r="NF336" s="223"/>
      <c r="NG336" s="223"/>
      <c r="NH336" s="223"/>
      <c r="NI336" s="223"/>
      <c r="NJ336" s="223"/>
      <c r="NK336" s="223"/>
      <c r="NL336" s="223"/>
      <c r="NM336" s="223"/>
      <c r="NN336" s="223"/>
      <c r="NO336" s="223"/>
      <c r="NP336" s="223"/>
      <c r="NQ336" s="223"/>
      <c r="NR336" s="223"/>
      <c r="NS336" s="223"/>
      <c r="NT336" s="223"/>
      <c r="NU336" s="223"/>
      <c r="NV336" s="223"/>
      <c r="NW336" s="223"/>
      <c r="NX336" s="223"/>
      <c r="NY336" s="223"/>
      <c r="NZ336" s="223"/>
      <c r="OA336" s="223"/>
      <c r="OB336" s="223"/>
      <c r="OC336" s="223"/>
      <c r="OD336" s="223"/>
      <c r="OE336" s="223"/>
      <c r="OF336" s="223"/>
      <c r="OG336" s="223"/>
      <c r="OH336" s="223"/>
      <c r="OI336" s="223"/>
      <c r="OJ336" s="223"/>
      <c r="OK336" s="223"/>
      <c r="OL336" s="223"/>
      <c r="OM336" s="223"/>
      <c r="ON336" s="223"/>
      <c r="OO336" s="223"/>
      <c r="OP336" s="223"/>
      <c r="OQ336" s="223"/>
      <c r="OR336" s="223"/>
      <c r="OS336" s="223"/>
      <c r="OT336" s="223"/>
      <c r="OU336" s="223"/>
      <c r="OV336" s="223"/>
      <c r="OW336" s="223"/>
      <c r="OX336" s="223"/>
      <c r="OY336" s="223"/>
      <c r="OZ336" s="223"/>
      <c r="PA336" s="223"/>
      <c r="PB336" s="223"/>
      <c r="PC336" s="223"/>
      <c r="PD336" s="223"/>
      <c r="PE336" s="223"/>
      <c r="PF336" s="223"/>
      <c r="PG336" s="223"/>
      <c r="PH336" s="223"/>
      <c r="PI336" s="223"/>
      <c r="PJ336" s="223"/>
      <c r="PK336" s="223"/>
      <c r="PL336" s="223"/>
      <c r="PM336" s="223"/>
      <c r="PN336" s="223"/>
      <c r="PO336" s="223"/>
      <c r="PP336" s="223"/>
      <c r="PQ336" s="223"/>
      <c r="PR336" s="223"/>
      <c r="PS336" s="223"/>
      <c r="PT336" s="223"/>
      <c r="PU336" s="223"/>
      <c r="PV336" s="223"/>
      <c r="PW336" s="223"/>
      <c r="PX336" s="223"/>
      <c r="PY336" s="223"/>
      <c r="PZ336" s="223"/>
      <c r="QA336" s="223"/>
      <c r="QB336" s="223"/>
      <c r="QC336" s="223"/>
      <c r="QD336" s="223"/>
      <c r="QE336" s="223"/>
      <c r="QF336" s="223"/>
      <c r="QG336" s="223"/>
      <c r="QH336" s="223"/>
      <c r="QI336" s="223"/>
      <c r="QJ336" s="223"/>
      <c r="QK336" s="223"/>
      <c r="QL336" s="223"/>
      <c r="QM336" s="223"/>
      <c r="QN336" s="223"/>
      <c r="QO336" s="223"/>
      <c r="QP336" s="223"/>
      <c r="QQ336" s="223"/>
      <c r="QR336" s="223"/>
      <c r="QS336" s="223"/>
      <c r="QT336" s="223"/>
      <c r="QU336" s="223"/>
      <c r="QV336" s="223"/>
      <c r="QW336" s="223"/>
      <c r="QX336" s="223"/>
      <c r="QY336" s="223"/>
      <c r="QZ336" s="223"/>
      <c r="RA336" s="223"/>
      <c r="RB336" s="223"/>
      <c r="RC336" s="223"/>
      <c r="RD336" s="223"/>
      <c r="RE336" s="223"/>
      <c r="RF336" s="223"/>
      <c r="RG336" s="223"/>
      <c r="RH336" s="223"/>
      <c r="RI336" s="223"/>
      <c r="RJ336" s="223"/>
      <c r="RK336" s="223"/>
      <c r="RL336" s="223"/>
      <c r="RM336" s="223"/>
      <c r="RN336" s="223"/>
      <c r="RO336" s="223"/>
      <c r="RP336" s="223"/>
      <c r="RQ336" s="223"/>
      <c r="RR336" s="223"/>
      <c r="RS336" s="223"/>
      <c r="RT336" s="223"/>
      <c r="RU336" s="223"/>
      <c r="RV336" s="223"/>
      <c r="RW336" s="223"/>
      <c r="RX336" s="223"/>
      <c r="RY336" s="223"/>
      <c r="RZ336" s="223"/>
      <c r="SA336" s="223"/>
      <c r="SB336" s="223"/>
      <c r="SC336" s="223"/>
      <c r="SD336" s="223"/>
      <c r="SE336" s="223"/>
      <c r="SF336" s="223"/>
      <c r="SG336" s="223"/>
      <c r="SH336" s="223"/>
      <c r="SI336" s="223"/>
      <c r="SJ336" s="223"/>
      <c r="SK336" s="223"/>
      <c r="SL336" s="223"/>
      <c r="SM336" s="223"/>
      <c r="SN336" s="223"/>
      <c r="SO336" s="223"/>
      <c r="SP336" s="223"/>
      <c r="SQ336" s="223"/>
      <c r="SR336" s="223"/>
      <c r="SS336" s="223"/>
      <c r="ST336" s="223"/>
      <c r="SU336" s="223"/>
      <c r="SV336" s="223"/>
      <c r="SW336" s="223"/>
      <c r="SX336" s="223"/>
      <c r="SY336" s="223"/>
      <c r="SZ336" s="223"/>
      <c r="TA336" s="223"/>
      <c r="TB336" s="223"/>
      <c r="TC336" s="223"/>
      <c r="TD336" s="223"/>
      <c r="TE336" s="223"/>
      <c r="TF336" s="223"/>
      <c r="TG336" s="223"/>
      <c r="TH336" s="223"/>
      <c r="TI336" s="223"/>
      <c r="TJ336" s="223"/>
      <c r="TK336" s="223"/>
      <c r="TL336" s="223"/>
      <c r="TM336" s="223"/>
      <c r="TN336" s="223"/>
      <c r="TO336" s="223"/>
      <c r="TP336" s="223"/>
      <c r="TQ336" s="223"/>
      <c r="TR336" s="223"/>
      <c r="TS336" s="223"/>
      <c r="TT336" s="223"/>
      <c r="TU336" s="223"/>
      <c r="TV336" s="223"/>
      <c r="TW336" s="223"/>
      <c r="TX336" s="223"/>
      <c r="TY336" s="223"/>
      <c r="TZ336" s="223"/>
      <c r="UA336" s="223"/>
      <c r="UB336" s="223"/>
      <c r="UC336" s="223"/>
      <c r="UD336" s="223"/>
      <c r="UE336" s="223"/>
      <c r="UF336" s="223"/>
      <c r="UG336" s="223"/>
      <c r="UH336" s="223"/>
      <c r="UI336" s="223"/>
      <c r="UJ336" s="223"/>
      <c r="UK336" s="223"/>
      <c r="UL336" s="223"/>
      <c r="UM336" s="223"/>
      <c r="UN336" s="223"/>
      <c r="UO336" s="223"/>
      <c r="UP336" s="223"/>
      <c r="UQ336" s="223"/>
      <c r="UR336" s="223"/>
      <c r="US336" s="223"/>
      <c r="UT336" s="223"/>
      <c r="UU336" s="223"/>
      <c r="UV336" s="223"/>
      <c r="UW336" s="223"/>
      <c r="UX336" s="223"/>
      <c r="UY336" s="223"/>
      <c r="UZ336" s="223"/>
      <c r="VA336" s="223"/>
      <c r="VB336" s="223"/>
      <c r="VC336" s="223"/>
      <c r="VD336" s="223"/>
      <c r="VE336" s="223"/>
      <c r="VF336" s="223"/>
      <c r="VG336" s="223"/>
      <c r="VH336" s="223"/>
      <c r="VI336" s="223"/>
      <c r="VJ336" s="223"/>
      <c r="VK336" s="223"/>
      <c r="VL336" s="223"/>
      <c r="VM336" s="223"/>
      <c r="VN336" s="223"/>
      <c r="VO336" s="223"/>
      <c r="VP336" s="223"/>
      <c r="VQ336" s="223"/>
      <c r="VR336" s="223"/>
      <c r="VS336" s="223"/>
      <c r="VT336" s="223"/>
      <c r="VU336" s="223"/>
      <c r="VV336" s="223"/>
      <c r="VW336" s="223"/>
      <c r="VX336" s="223"/>
      <c r="VY336" s="223"/>
      <c r="VZ336" s="223"/>
      <c r="WA336" s="223"/>
      <c r="WB336" s="223"/>
      <c r="WC336" s="223"/>
      <c r="WD336" s="223"/>
      <c r="WE336" s="223"/>
      <c r="WF336" s="223"/>
      <c r="WG336" s="223"/>
      <c r="WH336" s="223"/>
      <c r="WI336" s="223"/>
      <c r="WJ336" s="223"/>
      <c r="WK336" s="223"/>
      <c r="WL336" s="223"/>
      <c r="WM336" s="223"/>
      <c r="WN336" s="223"/>
      <c r="WO336" s="223"/>
      <c r="WP336" s="223"/>
      <c r="WQ336" s="223"/>
      <c r="WR336" s="223"/>
      <c r="WS336" s="223"/>
      <c r="WT336" s="223"/>
      <c r="WU336" s="223"/>
      <c r="WV336" s="223"/>
      <c r="WW336" s="223"/>
      <c r="WX336" s="223"/>
      <c r="WY336" s="223"/>
      <c r="WZ336" s="223"/>
      <c r="XA336" s="223"/>
      <c r="XB336" s="223"/>
      <c r="XC336" s="223"/>
      <c r="XD336" s="223"/>
      <c r="XE336" s="223"/>
      <c r="XF336" s="223"/>
      <c r="XG336" s="223"/>
      <c r="XH336" s="223"/>
      <c r="XI336" s="223"/>
      <c r="XJ336" s="223"/>
      <c r="XK336" s="223"/>
      <c r="XL336" s="223"/>
      <c r="XM336" s="223"/>
      <c r="XN336" s="223"/>
      <c r="XO336" s="223"/>
      <c r="XP336" s="223"/>
      <c r="XQ336" s="223"/>
      <c r="XR336" s="223"/>
      <c r="XS336" s="223"/>
      <c r="XT336" s="223"/>
      <c r="XU336" s="223"/>
      <c r="XV336" s="223"/>
      <c r="XW336" s="223"/>
      <c r="XX336" s="223"/>
      <c r="XY336" s="223"/>
      <c r="XZ336" s="223"/>
      <c r="YA336" s="223"/>
      <c r="YB336" s="223"/>
      <c r="YC336" s="223"/>
      <c r="YD336" s="223"/>
      <c r="YE336" s="223"/>
      <c r="YF336" s="223"/>
      <c r="YG336" s="223"/>
      <c r="YH336" s="223"/>
      <c r="YI336" s="223"/>
      <c r="YJ336" s="223"/>
      <c r="YK336" s="223"/>
      <c r="YL336" s="223"/>
      <c r="YM336" s="223"/>
      <c r="YN336" s="223"/>
      <c r="YO336" s="223"/>
      <c r="YP336" s="223"/>
      <c r="YQ336" s="223"/>
      <c r="YR336" s="223"/>
      <c r="YS336" s="223"/>
      <c r="YT336" s="223"/>
      <c r="YU336" s="223"/>
      <c r="YV336" s="223"/>
      <c r="YW336" s="223"/>
      <c r="YX336" s="223"/>
      <c r="YY336" s="223"/>
      <c r="YZ336" s="223"/>
      <c r="ZA336" s="223"/>
      <c r="ZB336" s="223"/>
      <c r="ZC336" s="223"/>
      <c r="ZD336" s="223"/>
      <c r="ZE336" s="223"/>
      <c r="ZF336" s="223"/>
      <c r="ZG336" s="223"/>
      <c r="ZH336" s="223"/>
      <c r="ZI336" s="223"/>
      <c r="ZJ336" s="223"/>
      <c r="ZK336" s="223"/>
      <c r="ZL336" s="223"/>
      <c r="ZM336" s="223"/>
      <c r="ZN336" s="223"/>
      <c r="ZO336" s="223"/>
      <c r="ZP336" s="223"/>
      <c r="ZQ336" s="223"/>
      <c r="ZR336" s="223"/>
      <c r="ZS336" s="223"/>
      <c r="ZT336" s="223"/>
      <c r="ZU336" s="223"/>
      <c r="ZV336" s="223"/>
      <c r="ZW336" s="223"/>
      <c r="ZX336" s="223"/>
      <c r="ZY336" s="223"/>
      <c r="ZZ336" s="223"/>
      <c r="AAA336" s="223"/>
      <c r="AAB336" s="223"/>
      <c r="AAC336" s="223"/>
      <c r="AAD336" s="223"/>
      <c r="AAE336" s="223"/>
      <c r="AAF336" s="223"/>
      <c r="AAG336" s="223"/>
      <c r="AAH336" s="223"/>
      <c r="AAI336" s="223"/>
      <c r="AAJ336" s="223"/>
      <c r="AAK336" s="223"/>
      <c r="AAL336" s="223"/>
      <c r="AAM336" s="223"/>
      <c r="AAN336" s="223"/>
      <c r="AAO336" s="223"/>
      <c r="AAP336" s="223"/>
      <c r="AAQ336" s="223"/>
      <c r="AAR336" s="223"/>
      <c r="AAS336" s="223"/>
      <c r="AAT336" s="223"/>
      <c r="AAU336" s="223"/>
      <c r="AAV336" s="223"/>
      <c r="AAW336" s="223"/>
      <c r="AAX336" s="223"/>
      <c r="AAY336" s="223"/>
      <c r="AAZ336" s="223"/>
      <c r="ABA336" s="223"/>
      <c r="ABB336" s="223"/>
      <c r="ABC336" s="223"/>
      <c r="ABD336" s="223"/>
      <c r="ABE336" s="223"/>
      <c r="ABF336" s="223"/>
      <c r="ABG336" s="223"/>
      <c r="ABH336" s="223"/>
      <c r="ABI336" s="223"/>
      <c r="ABJ336" s="223"/>
      <c r="ABK336" s="223"/>
      <c r="ABL336" s="223"/>
      <c r="ABM336" s="223"/>
      <c r="ABN336" s="223"/>
      <c r="ABO336" s="223"/>
      <c r="ABP336" s="223"/>
      <c r="ABQ336" s="223"/>
      <c r="ABR336" s="223"/>
      <c r="ABS336" s="223"/>
      <c r="ABT336" s="223"/>
      <c r="ABU336" s="223"/>
      <c r="ABV336" s="223"/>
      <c r="ABW336" s="223"/>
      <c r="ABX336" s="223"/>
      <c r="ABY336" s="223"/>
      <c r="ABZ336" s="223"/>
      <c r="ACA336" s="223"/>
      <c r="ACB336" s="223"/>
      <c r="ACC336" s="223"/>
      <c r="ACD336" s="223"/>
      <c r="ACE336" s="223"/>
      <c r="ACF336" s="223"/>
      <c r="ACG336" s="223"/>
      <c r="ACH336" s="223"/>
      <c r="ACI336" s="223"/>
      <c r="ACJ336" s="223"/>
      <c r="ACK336" s="223"/>
      <c r="ACL336" s="223"/>
      <c r="ACM336" s="223"/>
      <c r="ACN336" s="223"/>
      <c r="ACO336" s="223"/>
      <c r="ACP336" s="223"/>
      <c r="ACQ336" s="223"/>
      <c r="ACR336" s="223"/>
      <c r="ACS336" s="223"/>
      <c r="ACT336" s="223"/>
      <c r="ACU336" s="223"/>
      <c r="ACV336" s="223"/>
      <c r="ACW336" s="223"/>
      <c r="ACX336" s="223"/>
      <c r="ACY336" s="223"/>
      <c r="ACZ336" s="223"/>
      <c r="ADA336" s="223"/>
      <c r="ADB336" s="223"/>
      <c r="ADC336" s="223"/>
      <c r="ADD336" s="223"/>
      <c r="ADE336" s="223"/>
      <c r="ADF336" s="223"/>
      <c r="ADG336" s="223"/>
      <c r="ADH336" s="223"/>
      <c r="ADI336" s="223"/>
      <c r="ADJ336" s="223"/>
      <c r="ADK336" s="223"/>
      <c r="ADL336" s="223"/>
      <c r="ADM336" s="223"/>
      <c r="ADN336" s="223"/>
      <c r="ADO336" s="223"/>
      <c r="ADP336" s="223"/>
      <c r="ADQ336" s="223"/>
      <c r="ADR336" s="223"/>
      <c r="ADS336" s="223"/>
      <c r="ADT336" s="223"/>
      <c r="ADU336" s="223"/>
      <c r="ADV336" s="223"/>
      <c r="ADW336" s="223"/>
      <c r="ADX336" s="223"/>
      <c r="ADY336" s="223"/>
      <c r="ADZ336" s="223"/>
      <c r="AEA336" s="223"/>
      <c r="AEB336" s="223"/>
      <c r="AEC336" s="223"/>
      <c r="AED336" s="223"/>
      <c r="AEE336" s="223"/>
      <c r="AEF336" s="223"/>
      <c r="AEG336" s="223"/>
      <c r="AEH336" s="223"/>
      <c r="AEI336" s="223"/>
      <c r="AEJ336" s="223"/>
      <c r="AEK336" s="223"/>
      <c r="AEL336" s="223"/>
      <c r="AEM336" s="223"/>
      <c r="AEN336" s="223"/>
      <c r="AEO336" s="223"/>
      <c r="AEP336" s="223"/>
      <c r="AEQ336" s="223"/>
      <c r="AER336" s="223"/>
      <c r="AES336" s="223"/>
      <c r="AET336" s="223"/>
      <c r="AEU336" s="223"/>
      <c r="AEV336" s="223"/>
      <c r="AEW336" s="223"/>
      <c r="AEX336" s="223"/>
      <c r="AEY336" s="223"/>
      <c r="AEZ336" s="223"/>
      <c r="AFA336" s="223"/>
      <c r="AFB336" s="223"/>
      <c r="AFC336" s="223"/>
      <c r="AFD336" s="223"/>
      <c r="AFE336" s="223"/>
      <c r="AFF336" s="223"/>
      <c r="AFG336" s="223"/>
      <c r="AFH336" s="223"/>
      <c r="AFI336" s="223"/>
      <c r="AFJ336" s="223"/>
      <c r="AFK336" s="223"/>
      <c r="AFL336" s="223"/>
      <c r="AFM336" s="223"/>
      <c r="AFN336" s="223"/>
      <c r="AFO336" s="223"/>
      <c r="AFP336" s="223"/>
      <c r="AFQ336" s="223"/>
      <c r="AFR336" s="223"/>
      <c r="AFS336" s="223"/>
      <c r="AFT336" s="223"/>
      <c r="AFU336" s="223"/>
      <c r="AFV336" s="223"/>
      <c r="AFW336" s="223"/>
      <c r="AFX336" s="223"/>
      <c r="AFY336" s="223"/>
      <c r="AFZ336" s="223"/>
      <c r="AGA336" s="223"/>
      <c r="AGB336" s="223"/>
      <c r="AGC336" s="223"/>
      <c r="AGD336" s="223"/>
      <c r="AGE336" s="223"/>
      <c r="AGF336" s="223"/>
      <c r="AGG336" s="223"/>
      <c r="AGH336" s="223"/>
      <c r="AGI336" s="223"/>
      <c r="AGJ336" s="223"/>
      <c r="AGK336" s="223"/>
      <c r="AGL336" s="223"/>
      <c r="AGM336" s="223"/>
      <c r="AGN336" s="223"/>
      <c r="AGO336" s="223"/>
      <c r="AGP336" s="223"/>
      <c r="AGQ336" s="223"/>
      <c r="AGR336" s="223"/>
      <c r="AGS336" s="223"/>
      <c r="AGT336" s="223"/>
      <c r="AGU336" s="223"/>
      <c r="AGV336" s="223"/>
      <c r="AGW336" s="223"/>
      <c r="AGX336" s="223"/>
      <c r="AGY336" s="223"/>
      <c r="AGZ336" s="223"/>
      <c r="AHA336" s="223"/>
      <c r="AHB336" s="223"/>
      <c r="AHC336" s="223"/>
      <c r="AHD336" s="223"/>
      <c r="AHE336" s="223"/>
      <c r="AHF336" s="223"/>
      <c r="AHG336" s="223"/>
      <c r="AHH336" s="223"/>
      <c r="AHI336" s="223"/>
      <c r="AHJ336" s="223"/>
      <c r="AHK336" s="223"/>
      <c r="AHL336" s="223"/>
      <c r="AHM336" s="223"/>
      <c r="AHN336" s="223"/>
      <c r="AHO336" s="223"/>
      <c r="AHP336" s="223"/>
      <c r="AHQ336" s="223"/>
      <c r="AHR336" s="223"/>
      <c r="AHS336" s="223"/>
      <c r="AHT336" s="223"/>
      <c r="AHU336" s="223"/>
      <c r="AHV336" s="223"/>
      <c r="AHW336" s="223"/>
      <c r="AHX336" s="223"/>
      <c r="AHY336" s="223"/>
      <c r="AHZ336" s="223"/>
      <c r="AIA336" s="223"/>
      <c r="AIB336" s="223"/>
      <c r="AIC336" s="223"/>
      <c r="AID336" s="223"/>
      <c r="AIE336" s="223"/>
      <c r="AIF336" s="223"/>
      <c r="AIG336" s="223"/>
      <c r="AIH336" s="223"/>
      <c r="AII336" s="223"/>
      <c r="AIJ336" s="223"/>
      <c r="AIK336" s="223"/>
      <c r="AIL336" s="223"/>
      <c r="AIM336" s="223"/>
      <c r="AIN336" s="223"/>
      <c r="AIO336" s="223"/>
      <c r="AIP336" s="223"/>
      <c r="AIQ336" s="223"/>
      <c r="AIR336" s="223"/>
      <c r="AIS336" s="223"/>
      <c r="AIT336" s="223"/>
      <c r="AIU336" s="223"/>
      <c r="AIV336" s="223"/>
      <c r="AIW336" s="223"/>
      <c r="AIX336" s="223"/>
      <c r="AIY336" s="223"/>
      <c r="AIZ336" s="223"/>
      <c r="AJA336" s="223"/>
      <c r="AJB336" s="223"/>
      <c r="AJC336" s="223"/>
      <c r="AJD336" s="223"/>
      <c r="AJE336" s="223"/>
      <c r="AJF336" s="223"/>
      <c r="AJG336" s="223"/>
      <c r="AJH336" s="223"/>
      <c r="AJI336" s="223"/>
      <c r="AJJ336" s="223"/>
      <c r="AJK336" s="223"/>
      <c r="AJL336" s="223"/>
      <c r="AJM336" s="223"/>
      <c r="AJN336" s="223"/>
      <c r="AJO336" s="223"/>
      <c r="AJP336" s="223"/>
      <c r="AJQ336" s="223"/>
      <c r="AJR336" s="223"/>
      <c r="AJS336" s="223"/>
      <c r="AJT336" s="223"/>
      <c r="AJU336" s="223"/>
      <c r="AJV336" s="223"/>
      <c r="AJW336" s="223"/>
      <c r="AJX336" s="223"/>
      <c r="AJY336" s="223"/>
      <c r="AJZ336" s="223"/>
      <c r="AKA336" s="223"/>
      <c r="AKB336" s="223"/>
      <c r="AKC336" s="223"/>
      <c r="AKD336" s="223"/>
      <c r="AKE336" s="223"/>
      <c r="AKF336" s="223"/>
      <c r="AKG336" s="223"/>
      <c r="AKH336" s="223"/>
      <c r="AKI336" s="223"/>
      <c r="AKJ336" s="223"/>
      <c r="AKK336" s="223"/>
      <c r="AKL336" s="223"/>
      <c r="AKM336" s="223"/>
      <c r="AKN336" s="223"/>
      <c r="AKO336" s="223"/>
      <c r="AKP336" s="223"/>
      <c r="AKQ336" s="223"/>
      <c r="AKR336" s="223"/>
      <c r="AKS336" s="223"/>
      <c r="AKT336" s="223"/>
      <c r="AKU336" s="223"/>
      <c r="AKV336" s="223"/>
      <c r="AKW336" s="223"/>
      <c r="AKX336" s="223"/>
      <c r="AKY336" s="223"/>
      <c r="AKZ336" s="223"/>
      <c r="ALA336" s="223"/>
      <c r="ALB336" s="223"/>
      <c r="ALC336" s="223"/>
      <c r="ALD336" s="223"/>
      <c r="ALE336" s="223"/>
      <c r="ALF336" s="223"/>
      <c r="ALG336" s="223"/>
      <c r="ALH336" s="223"/>
      <c r="ALI336" s="223"/>
      <c r="ALJ336" s="223"/>
      <c r="ALK336" s="223"/>
      <c r="ALL336" s="223"/>
      <c r="ALM336" s="223"/>
      <c r="ALN336" s="223"/>
      <c r="ALO336" s="223"/>
      <c r="ALP336" s="223"/>
      <c r="ALQ336" s="223"/>
      <c r="ALR336" s="223"/>
      <c r="ALS336" s="223"/>
      <c r="ALT336" s="223"/>
      <c r="ALU336" s="223"/>
      <c r="ALV336" s="223"/>
      <c r="ALW336" s="223"/>
      <c r="ALX336" s="223"/>
      <c r="ALY336" s="223"/>
      <c r="ALZ336" s="223"/>
      <c r="AMA336" s="223"/>
      <c r="AMB336" s="223"/>
      <c r="AMC336" s="223"/>
      <c r="AMD336" s="223"/>
      <c r="AME336" s="223"/>
      <c r="AMF336" s="223"/>
      <c r="AMG336" s="223"/>
      <c r="AMH336" s="223"/>
      <c r="AMI336" s="223"/>
      <c r="AMJ336" s="223"/>
      <c r="AMK336" s="223"/>
      <c r="AML336" s="223"/>
      <c r="AMM336" s="223"/>
      <c r="AMN336" s="223"/>
      <c r="AMO336" s="223"/>
      <c r="AMP336" s="223"/>
      <c r="AMQ336" s="223"/>
      <c r="AMR336" s="223"/>
      <c r="AMS336" s="223"/>
      <c r="AMT336" s="223"/>
      <c r="AMU336" s="223"/>
      <c r="AMV336" s="223"/>
      <c r="AMW336" s="223"/>
      <c r="AMX336" s="223"/>
      <c r="AMY336" s="223"/>
      <c r="AMZ336" s="223"/>
      <c r="ANA336" s="223"/>
      <c r="ANB336" s="223"/>
      <c r="ANC336" s="223"/>
      <c r="AND336" s="223"/>
      <c r="ANE336" s="223"/>
      <c r="ANF336" s="223"/>
      <c r="ANG336" s="223"/>
      <c r="ANH336" s="223"/>
      <c r="ANI336" s="223"/>
      <c r="ANJ336" s="223"/>
      <c r="ANK336" s="223"/>
      <c r="ANL336" s="223"/>
      <c r="ANM336" s="223"/>
      <c r="ANN336" s="223"/>
      <c r="ANO336" s="223"/>
      <c r="ANP336" s="223"/>
      <c r="ANQ336" s="223"/>
      <c r="ANR336" s="223"/>
      <c r="ANS336" s="223"/>
      <c r="ANT336" s="223"/>
      <c r="ANU336" s="223"/>
      <c r="ANV336" s="223"/>
      <c r="ANW336" s="223"/>
      <c r="ANX336" s="223"/>
      <c r="ANY336" s="223"/>
      <c r="ANZ336" s="223"/>
      <c r="AOA336" s="223"/>
      <c r="AOB336" s="223"/>
      <c r="AOC336" s="223"/>
      <c r="AOD336" s="223"/>
      <c r="AOE336" s="223"/>
      <c r="AOF336" s="223"/>
      <c r="AOG336" s="223"/>
      <c r="AOH336" s="223"/>
      <c r="AOI336" s="223"/>
      <c r="AOJ336" s="223"/>
      <c r="AOK336" s="223"/>
      <c r="AOL336" s="223"/>
      <c r="AOM336" s="223"/>
      <c r="AON336" s="223"/>
      <c r="AOO336" s="223"/>
      <c r="AOP336" s="223"/>
      <c r="AOQ336" s="223"/>
      <c r="AOR336" s="223"/>
      <c r="AOS336" s="223"/>
      <c r="AOT336" s="223"/>
      <c r="AOU336" s="223"/>
      <c r="AOV336" s="223"/>
      <c r="AOW336" s="223"/>
      <c r="AOX336" s="223"/>
      <c r="AOY336" s="223"/>
      <c r="AOZ336" s="223"/>
      <c r="APA336" s="223"/>
      <c r="APB336" s="223"/>
      <c r="APC336" s="223"/>
      <c r="APD336" s="223"/>
      <c r="APE336" s="223"/>
      <c r="APF336" s="223"/>
      <c r="APG336" s="223"/>
      <c r="APH336" s="223"/>
      <c r="API336" s="223"/>
      <c r="APJ336" s="223"/>
      <c r="APK336" s="223"/>
      <c r="APL336" s="223"/>
      <c r="APM336" s="223"/>
      <c r="APN336" s="223"/>
      <c r="APO336" s="223"/>
      <c r="APP336" s="223"/>
      <c r="APQ336" s="223"/>
      <c r="APR336" s="223"/>
      <c r="APS336" s="223"/>
      <c r="APT336" s="223"/>
      <c r="APU336" s="223"/>
      <c r="APV336" s="223"/>
      <c r="APW336" s="223"/>
      <c r="APX336" s="223"/>
      <c r="APY336" s="223"/>
      <c r="APZ336" s="223"/>
      <c r="AQA336" s="223"/>
      <c r="AQB336" s="223"/>
      <c r="AQC336" s="223"/>
      <c r="AQD336" s="223"/>
      <c r="AQE336" s="223"/>
      <c r="AQF336" s="223"/>
      <c r="AQG336" s="223"/>
      <c r="AQH336" s="223"/>
      <c r="AQI336" s="223"/>
      <c r="AQJ336" s="223"/>
      <c r="AQK336" s="223"/>
      <c r="AQL336" s="223"/>
      <c r="AQM336" s="223"/>
      <c r="AQN336" s="223"/>
      <c r="AQO336" s="223"/>
      <c r="AQP336" s="223"/>
      <c r="AQQ336" s="223"/>
      <c r="AQR336" s="223"/>
      <c r="AQS336" s="223"/>
      <c r="AQT336" s="223"/>
      <c r="AQU336" s="223"/>
      <c r="AQV336" s="223"/>
      <c r="AQW336" s="223"/>
      <c r="AQX336" s="223"/>
      <c r="AQY336" s="223"/>
      <c r="AQZ336" s="223"/>
      <c r="ARA336" s="223"/>
      <c r="ARB336" s="223"/>
      <c r="ARC336" s="223"/>
      <c r="ARD336" s="223"/>
      <c r="ARE336" s="223"/>
      <c r="ARF336" s="223"/>
      <c r="ARG336" s="223"/>
      <c r="ARH336" s="223"/>
      <c r="ARI336" s="223"/>
      <c r="ARJ336" s="223"/>
      <c r="ARK336" s="223"/>
      <c r="ARL336" s="223"/>
      <c r="ARM336" s="223"/>
      <c r="ARN336" s="223"/>
      <c r="ARO336" s="223"/>
      <c r="ARP336" s="223"/>
      <c r="ARQ336" s="223"/>
      <c r="ARR336" s="223"/>
      <c r="ARS336" s="223"/>
      <c r="ART336" s="223"/>
      <c r="ARU336" s="223"/>
      <c r="ARV336" s="223"/>
      <c r="ARW336" s="223"/>
      <c r="ARX336" s="223"/>
      <c r="ARY336" s="223"/>
      <c r="ARZ336" s="223"/>
      <c r="ASA336" s="223"/>
      <c r="ASB336" s="223"/>
      <c r="ASC336" s="223"/>
      <c r="ASD336" s="223"/>
      <c r="ASE336" s="223"/>
      <c r="ASF336" s="223"/>
      <c r="ASG336" s="223"/>
      <c r="ASH336" s="223"/>
      <c r="ASI336" s="223"/>
      <c r="ASJ336" s="223"/>
      <c r="ASK336" s="223"/>
      <c r="ASL336" s="223"/>
      <c r="ASM336" s="223"/>
      <c r="ASN336" s="223"/>
      <c r="ASO336" s="223"/>
      <c r="ASP336" s="223"/>
      <c r="ASQ336" s="223"/>
      <c r="ASR336" s="223"/>
      <c r="ASS336" s="223"/>
      <c r="AST336" s="223"/>
      <c r="ASU336" s="223"/>
      <c r="ASV336" s="223"/>
      <c r="ASW336" s="223"/>
      <c r="ASX336" s="223"/>
      <c r="ASY336" s="223"/>
      <c r="ASZ336" s="223"/>
      <c r="ATA336" s="223"/>
      <c r="ATB336" s="223"/>
      <c r="ATC336" s="223"/>
      <c r="ATD336" s="223"/>
      <c r="ATE336" s="223"/>
      <c r="ATF336" s="223"/>
      <c r="ATG336" s="223"/>
      <c r="ATH336" s="223"/>
      <c r="ATI336" s="223"/>
      <c r="ATJ336" s="223"/>
      <c r="ATK336" s="223"/>
      <c r="ATL336" s="223"/>
      <c r="ATM336" s="223"/>
      <c r="ATN336" s="223"/>
      <c r="ATO336" s="223"/>
      <c r="ATP336" s="223"/>
      <c r="ATQ336" s="223"/>
      <c r="ATR336" s="223"/>
      <c r="ATS336" s="223"/>
      <c r="ATT336" s="223"/>
      <c r="ATU336" s="223"/>
      <c r="ATV336" s="223"/>
      <c r="ATW336" s="223"/>
      <c r="ATX336" s="223"/>
      <c r="ATY336" s="223"/>
      <c r="ATZ336" s="223"/>
      <c r="AUA336" s="223"/>
      <c r="AUB336" s="223"/>
      <c r="AUC336" s="223"/>
      <c r="AUD336" s="223"/>
      <c r="AUE336" s="223"/>
      <c r="AUF336" s="223"/>
      <c r="AUG336" s="223"/>
      <c r="AUH336" s="223"/>
      <c r="AUI336" s="223"/>
      <c r="AUJ336" s="223"/>
      <c r="AUK336" s="223"/>
      <c r="AUL336" s="223"/>
      <c r="AUM336" s="223"/>
      <c r="AUN336" s="223"/>
      <c r="AUO336" s="223"/>
      <c r="AUP336" s="223"/>
      <c r="AUQ336" s="223"/>
      <c r="AUR336" s="223"/>
      <c r="AUS336" s="223"/>
      <c r="AUT336" s="223"/>
      <c r="AUU336" s="223"/>
      <c r="AUV336" s="223"/>
      <c r="AUW336" s="223"/>
      <c r="AUX336" s="223"/>
      <c r="AUY336" s="223"/>
      <c r="AUZ336" s="223"/>
      <c r="AVA336" s="223"/>
      <c r="AVB336" s="223"/>
      <c r="AVC336" s="223"/>
      <c r="AVD336" s="223"/>
      <c r="AVE336" s="223"/>
      <c r="AVF336" s="223"/>
      <c r="AVG336" s="223"/>
      <c r="AVH336" s="223"/>
      <c r="AVI336" s="223"/>
      <c r="AVJ336" s="223"/>
      <c r="AVK336" s="223"/>
      <c r="AVL336" s="223"/>
      <c r="AVM336" s="223"/>
      <c r="AVN336" s="223"/>
      <c r="AVO336" s="223"/>
      <c r="AVP336" s="223"/>
      <c r="AVQ336" s="223"/>
      <c r="AVR336" s="223"/>
      <c r="AVS336" s="223"/>
      <c r="AVT336" s="223"/>
      <c r="AVU336" s="223"/>
      <c r="AVV336" s="223"/>
      <c r="AVW336" s="223"/>
      <c r="AVX336" s="223"/>
      <c r="AVY336" s="223"/>
      <c r="AVZ336" s="223"/>
      <c r="AWA336" s="223"/>
      <c r="AWB336" s="223"/>
      <c r="AWC336" s="223"/>
      <c r="AWD336" s="223"/>
      <c r="AWE336" s="223"/>
      <c r="AWF336" s="223"/>
      <c r="AWG336" s="223"/>
      <c r="AWH336" s="223"/>
      <c r="AWI336" s="223"/>
      <c r="AWJ336" s="223"/>
      <c r="AWK336" s="223"/>
      <c r="AWL336" s="223"/>
      <c r="AWM336" s="223"/>
      <c r="AWN336" s="223"/>
      <c r="AWO336" s="223"/>
      <c r="AWP336" s="223"/>
      <c r="AWQ336" s="223"/>
      <c r="AWR336" s="223"/>
      <c r="AWS336" s="223"/>
      <c r="AWT336" s="223"/>
      <c r="AWU336" s="223"/>
      <c r="AWV336" s="223"/>
      <c r="AWW336" s="223"/>
      <c r="AWX336" s="223"/>
      <c r="AWY336" s="223"/>
      <c r="AWZ336" s="223"/>
      <c r="AXA336" s="223"/>
      <c r="AXB336" s="223"/>
      <c r="AXC336" s="223"/>
      <c r="AXD336" s="223"/>
      <c r="AXE336" s="223"/>
      <c r="AXF336" s="223"/>
      <c r="AXG336" s="223"/>
      <c r="AXH336" s="223"/>
      <c r="AXI336" s="223"/>
      <c r="AXJ336" s="223"/>
      <c r="AXK336" s="223"/>
      <c r="AXL336" s="223"/>
      <c r="AXM336" s="223"/>
      <c r="AXN336" s="223"/>
      <c r="AXO336" s="223"/>
      <c r="AXP336" s="223"/>
      <c r="AXQ336" s="223"/>
      <c r="AXR336" s="223"/>
      <c r="AXS336" s="223"/>
      <c r="AXT336" s="223"/>
      <c r="AXU336" s="223"/>
      <c r="AXV336" s="223"/>
      <c r="AXW336" s="223"/>
      <c r="AXX336" s="223"/>
      <c r="AXY336" s="223"/>
      <c r="AXZ336" s="223"/>
      <c r="AYA336" s="223"/>
      <c r="AYB336" s="223"/>
      <c r="AYC336" s="223"/>
      <c r="AYD336" s="223"/>
      <c r="AYE336" s="223"/>
      <c r="AYF336" s="223"/>
      <c r="AYG336" s="223"/>
      <c r="AYH336" s="223"/>
      <c r="AYI336" s="223"/>
      <c r="AYJ336" s="223"/>
      <c r="AYK336" s="223"/>
      <c r="AYL336" s="223"/>
      <c r="AYM336" s="223"/>
      <c r="AYN336" s="223"/>
      <c r="AYO336" s="223"/>
      <c r="AYP336" s="223"/>
      <c r="AYQ336" s="223"/>
      <c r="AYR336" s="223"/>
      <c r="AYS336" s="223"/>
      <c r="AYT336" s="223"/>
      <c r="AYU336" s="223"/>
      <c r="AYV336" s="223"/>
      <c r="AYW336" s="223"/>
      <c r="AYX336" s="223"/>
      <c r="AYY336" s="223"/>
      <c r="AYZ336" s="223"/>
      <c r="AZA336" s="223"/>
      <c r="AZB336" s="223"/>
      <c r="AZC336" s="223"/>
      <c r="AZD336" s="223"/>
      <c r="AZE336" s="223"/>
      <c r="AZF336" s="223"/>
      <c r="AZG336" s="223"/>
      <c r="AZH336" s="223"/>
      <c r="AZI336" s="223"/>
      <c r="AZJ336" s="223"/>
      <c r="AZK336" s="223"/>
      <c r="AZL336" s="223"/>
      <c r="AZM336" s="223"/>
      <c r="AZN336" s="223"/>
      <c r="AZO336" s="223"/>
      <c r="AZP336" s="223"/>
      <c r="AZQ336" s="223"/>
      <c r="AZR336" s="223"/>
      <c r="AZS336" s="223"/>
      <c r="AZT336" s="223"/>
      <c r="AZU336" s="223"/>
      <c r="AZV336" s="223"/>
      <c r="AZW336" s="223"/>
      <c r="AZX336" s="223"/>
      <c r="AZY336" s="223"/>
      <c r="AZZ336" s="223"/>
      <c r="BAA336" s="223"/>
      <c r="BAB336" s="223"/>
      <c r="BAC336" s="223"/>
      <c r="BAD336" s="223"/>
      <c r="BAE336" s="223"/>
      <c r="BAF336" s="223"/>
      <c r="BAG336" s="223"/>
      <c r="BAH336" s="223"/>
      <c r="BAI336" s="223"/>
      <c r="BAJ336" s="223"/>
      <c r="BAK336" s="223"/>
      <c r="BAL336" s="223"/>
      <c r="BAM336" s="223"/>
      <c r="BAN336" s="223"/>
      <c r="BAO336" s="223"/>
      <c r="BAP336" s="223"/>
      <c r="BAQ336" s="223"/>
      <c r="BAR336" s="223"/>
      <c r="BAS336" s="223"/>
      <c r="BAT336" s="223"/>
      <c r="BAU336" s="223"/>
      <c r="BAV336" s="223"/>
      <c r="BAW336" s="223"/>
      <c r="BAX336" s="223"/>
      <c r="BAY336" s="223"/>
      <c r="BAZ336" s="223"/>
      <c r="BBA336" s="223"/>
      <c r="BBB336" s="223"/>
      <c r="BBC336" s="223"/>
      <c r="BBD336" s="223"/>
      <c r="BBE336" s="223"/>
      <c r="BBF336" s="223"/>
      <c r="BBG336" s="223"/>
      <c r="BBH336" s="223"/>
      <c r="BBI336" s="223"/>
      <c r="BBJ336" s="223"/>
      <c r="BBK336" s="223"/>
      <c r="BBL336" s="223"/>
      <c r="BBM336" s="223"/>
      <c r="BBN336" s="223"/>
      <c r="BBO336" s="223"/>
      <c r="BBP336" s="223"/>
      <c r="BBQ336" s="223"/>
      <c r="BBR336" s="223"/>
      <c r="BBS336" s="223"/>
      <c r="BBT336" s="223"/>
      <c r="BBU336" s="223"/>
      <c r="BBV336" s="223"/>
      <c r="BBW336" s="223"/>
      <c r="BBX336" s="223"/>
      <c r="BBY336" s="223"/>
      <c r="BBZ336" s="223"/>
      <c r="BCA336" s="223"/>
      <c r="BCB336" s="223"/>
      <c r="BCC336" s="223"/>
      <c r="BCD336" s="223"/>
      <c r="BCE336" s="223"/>
      <c r="BCF336" s="223"/>
      <c r="BCG336" s="223"/>
      <c r="BCH336" s="223"/>
      <c r="BCI336" s="223"/>
      <c r="BCJ336" s="223"/>
      <c r="BCK336" s="223"/>
      <c r="BCL336" s="223"/>
      <c r="BCM336" s="223"/>
      <c r="BCN336" s="223"/>
      <c r="BCO336" s="223"/>
      <c r="BCP336" s="223"/>
      <c r="BCQ336" s="223"/>
      <c r="BCR336" s="223"/>
      <c r="BCS336" s="223"/>
      <c r="BCT336" s="223"/>
      <c r="BCU336" s="223"/>
      <c r="BCV336" s="223"/>
      <c r="BCW336" s="223"/>
      <c r="BCX336" s="223"/>
      <c r="BCY336" s="223"/>
      <c r="BCZ336" s="223"/>
      <c r="BDA336" s="223"/>
      <c r="BDB336" s="223"/>
      <c r="BDC336" s="223"/>
      <c r="BDD336" s="223"/>
      <c r="BDE336" s="223"/>
      <c r="BDF336" s="223"/>
      <c r="BDG336" s="223"/>
      <c r="BDH336" s="223"/>
      <c r="BDI336" s="223"/>
      <c r="BDJ336" s="223"/>
      <c r="BDK336" s="223"/>
      <c r="BDL336" s="223"/>
      <c r="BDM336" s="223"/>
      <c r="BDN336" s="223"/>
      <c r="BDO336" s="223"/>
      <c r="BDP336" s="223"/>
      <c r="BDQ336" s="223"/>
      <c r="BDR336" s="223"/>
      <c r="BDS336" s="223"/>
      <c r="BDT336" s="223"/>
      <c r="BDU336" s="223"/>
      <c r="BDV336" s="223"/>
      <c r="BDW336" s="223"/>
      <c r="BDX336" s="223"/>
      <c r="BDY336" s="223"/>
      <c r="BDZ336" s="223"/>
      <c r="BEA336" s="223"/>
      <c r="BEB336" s="223"/>
      <c r="BEC336" s="223"/>
      <c r="BED336" s="223"/>
      <c r="BEE336" s="223"/>
      <c r="BEF336" s="223"/>
      <c r="BEG336" s="223"/>
      <c r="BEH336" s="223"/>
      <c r="BEI336" s="223"/>
      <c r="BEJ336" s="223"/>
      <c r="BEK336" s="223"/>
      <c r="BEL336" s="223"/>
      <c r="BEM336" s="223"/>
      <c r="BEN336" s="223"/>
      <c r="BEO336" s="223"/>
      <c r="BEP336" s="223"/>
      <c r="BEQ336" s="223"/>
      <c r="BER336" s="223"/>
      <c r="BES336" s="223"/>
      <c r="BET336" s="223"/>
      <c r="BEU336" s="223"/>
      <c r="BEV336" s="223"/>
      <c r="BEW336" s="223"/>
      <c r="BEX336" s="223"/>
      <c r="BEY336" s="223"/>
      <c r="BEZ336" s="223"/>
      <c r="BFA336" s="223"/>
      <c r="BFB336" s="223"/>
      <c r="BFC336" s="223"/>
      <c r="BFD336" s="223"/>
      <c r="BFE336" s="223"/>
      <c r="BFF336" s="223"/>
      <c r="BFG336" s="223"/>
      <c r="BFH336" s="223"/>
      <c r="BFI336" s="223"/>
      <c r="BFJ336" s="223"/>
      <c r="BFK336" s="223"/>
      <c r="BFL336" s="223"/>
      <c r="BFM336" s="223"/>
      <c r="BFN336" s="223"/>
      <c r="BFO336" s="223"/>
      <c r="BFP336" s="223"/>
      <c r="BFQ336" s="223"/>
      <c r="BFR336" s="223"/>
      <c r="BFS336" s="223"/>
      <c r="BFT336" s="223"/>
      <c r="BFU336" s="223"/>
      <c r="BFV336" s="223"/>
      <c r="BFW336" s="223"/>
      <c r="BFX336" s="223"/>
      <c r="BFY336" s="223"/>
      <c r="BFZ336" s="223"/>
      <c r="BGA336" s="223"/>
      <c r="BGB336" s="223"/>
      <c r="BGC336" s="223"/>
      <c r="BGD336" s="223"/>
      <c r="BGE336" s="223"/>
      <c r="BGF336" s="223"/>
      <c r="BGG336" s="223"/>
      <c r="BGH336" s="223"/>
      <c r="BGI336" s="223"/>
      <c r="BGJ336" s="223"/>
      <c r="BGK336" s="223"/>
      <c r="BGL336" s="223"/>
      <c r="BGM336" s="223"/>
      <c r="BGN336" s="223"/>
      <c r="BGO336" s="223"/>
      <c r="BGP336" s="223"/>
      <c r="BGQ336" s="223"/>
      <c r="BGR336" s="223"/>
      <c r="BGS336" s="223"/>
      <c r="BGT336" s="223"/>
      <c r="BGU336" s="223"/>
      <c r="BGV336" s="223"/>
      <c r="BGW336" s="223"/>
      <c r="BGX336" s="223"/>
      <c r="BGY336" s="223"/>
      <c r="BGZ336" s="223"/>
      <c r="BHA336" s="223"/>
      <c r="BHB336" s="223"/>
      <c r="BHC336" s="223"/>
      <c r="BHD336" s="223"/>
      <c r="BHE336" s="223"/>
      <c r="BHF336" s="223"/>
      <c r="BHG336" s="223"/>
      <c r="BHH336" s="223"/>
      <c r="BHI336" s="223"/>
      <c r="BHJ336" s="223"/>
      <c r="BHK336" s="223"/>
      <c r="BHL336" s="223"/>
      <c r="BHM336" s="223"/>
      <c r="BHN336" s="223"/>
      <c r="BHO336" s="223"/>
      <c r="BHP336" s="223"/>
      <c r="BHQ336" s="223"/>
      <c r="BHR336" s="223"/>
      <c r="BHS336" s="223"/>
      <c r="BHT336" s="223"/>
      <c r="BHU336" s="223"/>
      <c r="BHV336" s="223"/>
      <c r="BHW336" s="223"/>
      <c r="BHX336" s="223"/>
      <c r="BHY336" s="223"/>
      <c r="BHZ336" s="223"/>
      <c r="BIA336" s="223"/>
      <c r="BIB336" s="223"/>
      <c r="BIC336" s="223"/>
      <c r="BID336" s="223"/>
      <c r="BIE336" s="223"/>
      <c r="BIF336" s="223"/>
      <c r="BIG336" s="223"/>
      <c r="BIH336" s="223"/>
      <c r="BII336" s="223"/>
      <c r="BIJ336" s="223"/>
      <c r="BIK336" s="223"/>
      <c r="BIL336" s="223"/>
      <c r="BIM336" s="223"/>
      <c r="BIN336" s="223"/>
      <c r="BIO336" s="223"/>
      <c r="BIP336" s="223"/>
      <c r="BIQ336" s="223"/>
      <c r="BIR336" s="223"/>
      <c r="BIS336" s="223"/>
      <c r="BIT336" s="223"/>
      <c r="BIU336" s="223"/>
      <c r="BIV336" s="223"/>
      <c r="BIW336" s="223"/>
      <c r="BIX336" s="223"/>
      <c r="BIY336" s="223"/>
      <c r="BIZ336" s="223"/>
      <c r="BJA336" s="223"/>
      <c r="BJB336" s="223"/>
      <c r="BJC336" s="223"/>
      <c r="BJD336" s="223"/>
      <c r="BJE336" s="223"/>
      <c r="BJF336" s="223"/>
      <c r="BJG336" s="223"/>
      <c r="BJH336" s="223"/>
      <c r="BJI336" s="223"/>
      <c r="BJJ336" s="223"/>
      <c r="BJK336" s="223"/>
      <c r="BJL336" s="223"/>
      <c r="BJM336" s="223"/>
      <c r="BJN336" s="223"/>
      <c r="BJO336" s="223"/>
      <c r="BJP336" s="223"/>
      <c r="BJQ336" s="223"/>
      <c r="BJR336" s="223"/>
      <c r="BJS336" s="223"/>
      <c r="BJT336" s="223"/>
      <c r="BJU336" s="223"/>
      <c r="BJV336" s="223"/>
      <c r="BJW336" s="223"/>
      <c r="BJX336" s="223"/>
      <c r="BJY336" s="223"/>
      <c r="BJZ336" s="223"/>
      <c r="BKA336" s="223"/>
      <c r="BKB336" s="223"/>
      <c r="BKC336" s="223"/>
      <c r="BKD336" s="223"/>
      <c r="BKE336" s="223"/>
      <c r="BKF336" s="223"/>
      <c r="BKG336" s="223"/>
      <c r="BKH336" s="223"/>
      <c r="BKI336" s="223"/>
      <c r="BKJ336" s="223"/>
      <c r="BKK336" s="223"/>
      <c r="BKL336" s="223"/>
      <c r="BKM336" s="223"/>
      <c r="BKN336" s="223"/>
      <c r="BKO336" s="223"/>
      <c r="BKP336" s="223"/>
      <c r="BKQ336" s="223"/>
      <c r="BKR336" s="223"/>
      <c r="BKS336" s="223"/>
      <c r="BKT336" s="223"/>
      <c r="BKU336" s="223"/>
      <c r="BKV336" s="223"/>
      <c r="BKW336" s="223"/>
      <c r="BKX336" s="223"/>
      <c r="BKY336" s="223"/>
      <c r="BKZ336" s="223"/>
      <c r="BLA336" s="223"/>
      <c r="BLB336" s="223"/>
      <c r="BLC336" s="223"/>
      <c r="BLD336" s="223"/>
      <c r="BLE336" s="223"/>
      <c r="BLF336" s="223"/>
      <c r="BLG336" s="223"/>
      <c r="BLH336" s="223"/>
      <c r="BLI336" s="223"/>
      <c r="BLJ336" s="223"/>
      <c r="BLK336" s="223"/>
      <c r="BLL336" s="223"/>
      <c r="BLM336" s="223"/>
      <c r="BLN336" s="223"/>
      <c r="BLO336" s="223"/>
      <c r="BLP336" s="223"/>
      <c r="BLQ336" s="223"/>
      <c r="BLR336" s="223"/>
      <c r="BLS336" s="223"/>
      <c r="BLT336" s="223"/>
      <c r="BLU336" s="223"/>
      <c r="BLV336" s="223"/>
      <c r="BLW336" s="223"/>
      <c r="BLX336" s="223"/>
      <c r="BLY336" s="223"/>
      <c r="BLZ336" s="223"/>
      <c r="BMA336" s="223"/>
      <c r="BMB336" s="223"/>
      <c r="BMC336" s="223"/>
      <c r="BMD336" s="223"/>
      <c r="BME336" s="223"/>
      <c r="BMF336" s="223"/>
      <c r="BMG336" s="223"/>
      <c r="BMH336" s="223"/>
      <c r="BMI336" s="223"/>
      <c r="BMJ336" s="223"/>
      <c r="BMK336" s="223"/>
      <c r="BML336" s="223"/>
      <c r="BMM336" s="223"/>
      <c r="BMN336" s="223"/>
      <c r="BMO336" s="223"/>
      <c r="BMP336" s="223"/>
      <c r="BMQ336" s="223"/>
      <c r="BMR336" s="223"/>
      <c r="BMS336" s="223"/>
      <c r="BMT336" s="223"/>
      <c r="BMU336" s="223"/>
      <c r="BMV336" s="223"/>
      <c r="BMW336" s="223"/>
      <c r="BMX336" s="223"/>
      <c r="BMY336" s="223"/>
      <c r="BMZ336" s="223"/>
      <c r="BNA336" s="223"/>
      <c r="BNB336" s="223"/>
      <c r="BNC336" s="223"/>
      <c r="BND336" s="223"/>
      <c r="BNE336" s="223"/>
      <c r="BNF336" s="223"/>
      <c r="BNG336" s="223"/>
      <c r="BNH336" s="223"/>
      <c r="BNI336" s="223"/>
      <c r="BNJ336" s="223"/>
      <c r="BNK336" s="223"/>
      <c r="BNL336" s="223"/>
      <c r="BNM336" s="223"/>
      <c r="BNN336" s="223"/>
      <c r="BNO336" s="223"/>
      <c r="BNP336" s="223"/>
      <c r="BNQ336" s="223"/>
      <c r="BNR336" s="223"/>
      <c r="BNS336" s="223"/>
      <c r="BNT336" s="223"/>
      <c r="BNU336" s="223"/>
      <c r="BNV336" s="223"/>
      <c r="BNW336" s="223"/>
      <c r="BNX336" s="223"/>
      <c r="BNY336" s="223"/>
      <c r="BNZ336" s="223"/>
      <c r="BOA336" s="223"/>
      <c r="BOB336" s="223"/>
      <c r="BOC336" s="223"/>
      <c r="BOD336" s="223"/>
      <c r="BOE336" s="223"/>
      <c r="BOF336" s="223"/>
      <c r="BOG336" s="223"/>
      <c r="BOH336" s="223"/>
      <c r="BOI336" s="223"/>
      <c r="BOJ336" s="223"/>
      <c r="BOK336" s="223"/>
      <c r="BOL336" s="223"/>
      <c r="BOM336" s="223"/>
      <c r="BON336" s="223"/>
      <c r="BOO336" s="223"/>
      <c r="BOP336" s="223"/>
      <c r="BOQ336" s="223"/>
      <c r="BOR336" s="223"/>
      <c r="BOS336" s="223"/>
      <c r="BOT336" s="223"/>
      <c r="BOU336" s="223"/>
      <c r="BOV336" s="223"/>
      <c r="BOW336" s="223"/>
      <c r="BOX336" s="223"/>
      <c r="BOY336" s="223"/>
      <c r="BOZ336" s="223"/>
      <c r="BPA336" s="223"/>
      <c r="BPB336" s="223"/>
      <c r="BPC336" s="223"/>
      <c r="BPD336" s="223"/>
      <c r="BPE336" s="223"/>
      <c r="BPF336" s="223"/>
      <c r="BPG336" s="223"/>
      <c r="BPH336" s="223"/>
      <c r="BPI336" s="223"/>
      <c r="BPJ336" s="223"/>
      <c r="BPK336" s="223"/>
      <c r="BPL336" s="223"/>
      <c r="BPM336" s="223"/>
      <c r="BPN336" s="223"/>
      <c r="BPO336" s="223"/>
      <c r="BPP336" s="223"/>
      <c r="BPQ336" s="223"/>
      <c r="BPR336" s="223"/>
      <c r="BPS336" s="223"/>
      <c r="BPT336" s="223"/>
      <c r="BPU336" s="223"/>
      <c r="BPV336" s="223"/>
      <c r="BPW336" s="223"/>
      <c r="BPX336" s="223"/>
      <c r="BPY336" s="223"/>
      <c r="BPZ336" s="223"/>
      <c r="BQA336" s="223"/>
      <c r="BQB336" s="223"/>
      <c r="BQC336" s="223"/>
      <c r="BQD336" s="223"/>
      <c r="BQE336" s="223"/>
      <c r="BQF336" s="223"/>
      <c r="BQG336" s="223"/>
      <c r="BQH336" s="223"/>
      <c r="BQI336" s="223"/>
      <c r="BQJ336" s="223"/>
      <c r="BQK336" s="223"/>
      <c r="BQL336" s="223"/>
      <c r="BQM336" s="223"/>
      <c r="BQN336" s="223"/>
      <c r="BQO336" s="223"/>
      <c r="BQP336" s="223"/>
      <c r="BQQ336" s="223"/>
      <c r="BQR336" s="223"/>
      <c r="BQS336" s="223"/>
      <c r="BQT336" s="223"/>
      <c r="BQU336" s="223"/>
      <c r="BQV336" s="223"/>
      <c r="BQW336" s="223"/>
      <c r="BQX336" s="223"/>
      <c r="BQY336" s="223"/>
      <c r="BQZ336" s="223"/>
      <c r="BRA336" s="223"/>
      <c r="BRB336" s="223"/>
      <c r="BRC336" s="223"/>
      <c r="BRD336" s="223"/>
      <c r="BRE336" s="223"/>
      <c r="BRF336" s="223"/>
      <c r="BRG336" s="223"/>
      <c r="BRH336" s="223"/>
      <c r="BRI336" s="223"/>
      <c r="BRJ336" s="223"/>
      <c r="BRK336" s="223"/>
      <c r="BRL336" s="223"/>
      <c r="BRM336" s="223"/>
      <c r="BRN336" s="223"/>
      <c r="BRO336" s="223"/>
      <c r="BRP336" s="223"/>
      <c r="BRQ336" s="223"/>
      <c r="BRR336" s="223"/>
      <c r="BRS336" s="223"/>
      <c r="BRT336" s="223"/>
      <c r="BRU336" s="223"/>
      <c r="BRV336" s="223"/>
      <c r="BRW336" s="223"/>
      <c r="BRX336" s="223"/>
      <c r="BRY336" s="223"/>
      <c r="BRZ336" s="223"/>
      <c r="BSA336" s="223"/>
      <c r="BSB336" s="223"/>
      <c r="BSC336" s="223"/>
      <c r="BSD336" s="223"/>
      <c r="BSE336" s="223"/>
      <c r="BSF336" s="223"/>
      <c r="BSG336" s="223"/>
      <c r="BSH336" s="223"/>
      <c r="BSI336" s="223"/>
      <c r="BSJ336" s="223"/>
      <c r="BSK336" s="223"/>
      <c r="BSL336" s="223"/>
      <c r="BSM336" s="223"/>
      <c r="BSN336" s="223"/>
      <c r="BSO336" s="223"/>
      <c r="BSP336" s="223"/>
      <c r="BSQ336" s="223"/>
      <c r="BSR336" s="223"/>
      <c r="BSS336" s="223"/>
      <c r="BST336" s="223"/>
      <c r="BSU336" s="223"/>
      <c r="BSV336" s="223"/>
      <c r="BSW336" s="223"/>
      <c r="BSX336" s="223"/>
      <c r="BSY336" s="223"/>
      <c r="BSZ336" s="223"/>
      <c r="BTA336" s="223"/>
      <c r="BTB336" s="223"/>
      <c r="BTC336" s="223"/>
      <c r="BTD336" s="223"/>
      <c r="BTE336" s="223"/>
      <c r="BTF336" s="223"/>
      <c r="BTG336" s="223"/>
      <c r="BTH336" s="223"/>
      <c r="BTI336" s="223"/>
      <c r="BTJ336" s="223"/>
      <c r="BTK336" s="223"/>
      <c r="BTL336" s="223"/>
      <c r="BTM336" s="223"/>
      <c r="BTN336" s="223"/>
      <c r="BTO336" s="223"/>
      <c r="BTP336" s="223"/>
      <c r="BTQ336" s="223"/>
      <c r="BTR336" s="223"/>
      <c r="BTS336" s="223"/>
      <c r="BTT336" s="223"/>
      <c r="BTU336" s="223"/>
      <c r="BTV336" s="223"/>
      <c r="BTW336" s="223"/>
      <c r="BTX336" s="223"/>
      <c r="BTY336" s="223"/>
      <c r="BTZ336" s="223"/>
      <c r="BUA336" s="223"/>
      <c r="BUB336" s="223"/>
      <c r="BUC336" s="223"/>
      <c r="BUD336" s="223"/>
      <c r="BUE336" s="223"/>
      <c r="BUF336" s="223"/>
      <c r="BUG336" s="223"/>
      <c r="BUH336" s="223"/>
      <c r="BUI336" s="223"/>
      <c r="BUJ336" s="223"/>
      <c r="BUK336" s="223"/>
      <c r="BUL336" s="223"/>
      <c r="BUM336" s="223"/>
      <c r="BUN336" s="223"/>
      <c r="BUO336" s="223"/>
      <c r="BUP336" s="223"/>
      <c r="BUQ336" s="223"/>
      <c r="BUR336" s="223"/>
      <c r="BUS336" s="223"/>
      <c r="BUT336" s="223"/>
      <c r="BUU336" s="223"/>
      <c r="BUV336" s="223"/>
      <c r="BUW336" s="223"/>
      <c r="BUX336" s="223"/>
      <c r="BUY336" s="223"/>
      <c r="BUZ336" s="223"/>
      <c r="BVA336" s="223"/>
      <c r="BVB336" s="223"/>
      <c r="BVC336" s="223"/>
      <c r="BVD336" s="223"/>
      <c r="BVE336" s="223"/>
      <c r="BVF336" s="223"/>
      <c r="BVG336" s="223"/>
      <c r="BVH336" s="223"/>
      <c r="BVI336" s="223"/>
      <c r="BVJ336" s="223"/>
      <c r="BVK336" s="223"/>
      <c r="BVL336" s="223"/>
      <c r="BVM336" s="223"/>
      <c r="BVN336" s="223"/>
      <c r="BVO336" s="223"/>
      <c r="BVP336" s="223"/>
      <c r="BVQ336" s="223"/>
      <c r="BVR336" s="223"/>
      <c r="BVS336" s="223"/>
      <c r="BVT336" s="223"/>
      <c r="BVU336" s="223"/>
      <c r="BVV336" s="223"/>
      <c r="BVW336" s="223"/>
      <c r="BVX336" s="223"/>
      <c r="BVY336" s="223"/>
      <c r="BVZ336" s="223"/>
      <c r="BWA336" s="223"/>
      <c r="BWB336" s="223"/>
      <c r="BWC336" s="223"/>
      <c r="BWD336" s="223"/>
      <c r="BWE336" s="223"/>
      <c r="BWF336" s="223"/>
      <c r="BWG336" s="223"/>
      <c r="BWH336" s="223"/>
      <c r="BWI336" s="223"/>
      <c r="BWJ336" s="223"/>
      <c r="BWK336" s="223"/>
      <c r="BWL336" s="223"/>
      <c r="BWM336" s="223"/>
      <c r="BWN336" s="223"/>
      <c r="BWO336" s="223"/>
      <c r="BWP336" s="223"/>
      <c r="BWQ336" s="223"/>
      <c r="BWR336" s="223"/>
      <c r="BWS336" s="223"/>
      <c r="BWT336" s="223"/>
      <c r="BWU336" s="223"/>
      <c r="BWV336" s="223"/>
      <c r="BWW336" s="223"/>
      <c r="BWX336" s="223"/>
      <c r="BWY336" s="223"/>
      <c r="BWZ336" s="223"/>
      <c r="BXA336" s="223"/>
      <c r="BXB336" s="223"/>
      <c r="BXC336" s="223"/>
      <c r="BXD336" s="223"/>
      <c r="BXE336" s="223"/>
      <c r="BXF336" s="223"/>
      <c r="BXG336" s="223"/>
      <c r="BXH336" s="223"/>
      <c r="BXI336" s="223"/>
      <c r="BXJ336" s="223"/>
      <c r="BXK336" s="223"/>
      <c r="BXL336" s="223"/>
      <c r="BXM336" s="223"/>
      <c r="BXN336" s="223"/>
      <c r="BXO336" s="223"/>
      <c r="BXP336" s="223"/>
      <c r="BXQ336" s="223"/>
      <c r="BXR336" s="223"/>
      <c r="BXS336" s="223"/>
      <c r="BXT336" s="223"/>
      <c r="BXU336" s="223"/>
      <c r="BXV336" s="223"/>
      <c r="BXW336" s="223"/>
      <c r="BXX336" s="223"/>
      <c r="BXY336" s="223"/>
      <c r="BXZ336" s="223"/>
      <c r="BYA336" s="223"/>
      <c r="BYB336" s="223"/>
      <c r="BYC336" s="223"/>
      <c r="BYD336" s="223"/>
      <c r="BYE336" s="223"/>
      <c r="BYF336" s="223"/>
      <c r="BYG336" s="223"/>
      <c r="BYH336" s="223"/>
      <c r="BYI336" s="223"/>
      <c r="BYJ336" s="223"/>
      <c r="BYK336" s="223"/>
      <c r="BYL336" s="223"/>
      <c r="BYM336" s="223"/>
      <c r="BYN336" s="223"/>
      <c r="BYO336" s="223"/>
      <c r="BYP336" s="223"/>
      <c r="BYQ336" s="223"/>
      <c r="BYR336" s="223"/>
      <c r="BYS336" s="223"/>
      <c r="BYT336" s="223"/>
      <c r="BYU336" s="223"/>
      <c r="BYV336" s="223"/>
      <c r="BYW336" s="223"/>
      <c r="BYX336" s="223"/>
      <c r="BYY336" s="223"/>
      <c r="BYZ336" s="223"/>
      <c r="BZA336" s="223"/>
      <c r="BZB336" s="223"/>
      <c r="BZC336" s="223"/>
      <c r="BZD336" s="223"/>
      <c r="BZE336" s="223"/>
      <c r="BZF336" s="223"/>
      <c r="BZG336" s="223"/>
      <c r="BZH336" s="223"/>
      <c r="BZI336" s="223"/>
      <c r="BZJ336" s="223"/>
      <c r="BZK336" s="223"/>
      <c r="BZL336" s="223"/>
      <c r="BZM336" s="223"/>
      <c r="BZN336" s="223"/>
      <c r="BZO336" s="223"/>
      <c r="BZP336" s="223"/>
      <c r="BZQ336" s="223"/>
      <c r="BZR336" s="223"/>
      <c r="BZS336" s="223"/>
      <c r="BZT336" s="223"/>
      <c r="BZU336" s="223"/>
      <c r="BZV336" s="223"/>
      <c r="BZW336" s="223"/>
      <c r="BZX336" s="223"/>
      <c r="BZY336" s="223"/>
      <c r="BZZ336" s="223"/>
      <c r="CAA336" s="223"/>
      <c r="CAB336" s="223"/>
      <c r="CAC336" s="223"/>
      <c r="CAD336" s="223"/>
      <c r="CAE336" s="223"/>
      <c r="CAF336" s="223"/>
      <c r="CAG336" s="223"/>
      <c r="CAH336" s="223"/>
      <c r="CAI336" s="223"/>
      <c r="CAJ336" s="223"/>
      <c r="CAK336" s="223"/>
      <c r="CAL336" s="223"/>
      <c r="CAM336" s="223"/>
      <c r="CAN336" s="223"/>
      <c r="CAO336" s="223"/>
      <c r="CAP336" s="223"/>
      <c r="CAQ336" s="223"/>
      <c r="CAR336" s="223"/>
      <c r="CAS336" s="223"/>
      <c r="CAT336" s="223"/>
      <c r="CAU336" s="223"/>
      <c r="CAV336" s="223"/>
      <c r="CAW336" s="223"/>
      <c r="CAX336" s="223"/>
      <c r="CAY336" s="223"/>
      <c r="CAZ336" s="223"/>
      <c r="CBA336" s="223"/>
      <c r="CBB336" s="223"/>
      <c r="CBC336" s="223"/>
      <c r="CBD336" s="223"/>
      <c r="CBE336" s="223"/>
      <c r="CBF336" s="223"/>
      <c r="CBG336" s="223"/>
      <c r="CBH336" s="223"/>
      <c r="CBI336" s="223"/>
      <c r="CBJ336" s="223"/>
      <c r="CBK336" s="223"/>
      <c r="CBL336" s="223"/>
      <c r="CBM336" s="223"/>
      <c r="CBN336" s="223"/>
      <c r="CBO336" s="223"/>
      <c r="CBP336" s="223"/>
      <c r="CBQ336" s="223"/>
      <c r="CBR336" s="223"/>
      <c r="CBS336" s="223"/>
      <c r="CBT336" s="223"/>
      <c r="CBU336" s="223"/>
      <c r="CBV336" s="223"/>
      <c r="CBW336" s="223"/>
      <c r="CBX336" s="223"/>
      <c r="CBY336" s="223"/>
      <c r="CBZ336" s="223"/>
      <c r="CCA336" s="223"/>
      <c r="CCB336" s="223"/>
      <c r="CCC336" s="223"/>
      <c r="CCD336" s="223"/>
      <c r="CCE336" s="223"/>
      <c r="CCF336" s="223"/>
      <c r="CCG336" s="223"/>
      <c r="CCH336" s="223"/>
      <c r="CCI336" s="223"/>
      <c r="CCJ336" s="223"/>
      <c r="CCK336" s="223"/>
      <c r="CCL336" s="223"/>
      <c r="CCM336" s="223"/>
      <c r="CCN336" s="223"/>
      <c r="CCO336" s="223"/>
      <c r="CCP336" s="223"/>
      <c r="CCQ336" s="223"/>
      <c r="CCR336" s="223"/>
      <c r="CCS336" s="223"/>
      <c r="CCT336" s="223"/>
      <c r="CCU336" s="223"/>
      <c r="CCV336" s="223"/>
      <c r="CCW336" s="223"/>
      <c r="CCX336" s="223"/>
      <c r="CCY336" s="223"/>
      <c r="CCZ336" s="223"/>
      <c r="CDA336" s="223"/>
      <c r="CDB336" s="223"/>
      <c r="CDC336" s="223"/>
      <c r="CDD336" s="223"/>
      <c r="CDE336" s="223"/>
      <c r="CDF336" s="223"/>
      <c r="CDG336" s="223"/>
      <c r="CDH336" s="223"/>
      <c r="CDI336" s="223"/>
      <c r="CDJ336" s="223"/>
      <c r="CDK336" s="223"/>
      <c r="CDL336" s="223"/>
      <c r="CDM336" s="223"/>
      <c r="CDN336" s="223"/>
      <c r="CDO336" s="223"/>
      <c r="CDP336" s="223"/>
      <c r="CDQ336" s="223"/>
      <c r="CDR336" s="223"/>
      <c r="CDS336" s="223"/>
      <c r="CDT336" s="223"/>
      <c r="CDU336" s="223"/>
      <c r="CDV336" s="223"/>
      <c r="CDW336" s="223"/>
      <c r="CDX336" s="223"/>
      <c r="CDY336" s="223"/>
      <c r="CDZ336" s="223"/>
      <c r="CEA336" s="223"/>
      <c r="CEB336" s="223"/>
      <c r="CEC336" s="223"/>
      <c r="CED336" s="223"/>
      <c r="CEE336" s="223"/>
      <c r="CEF336" s="223"/>
      <c r="CEG336" s="223"/>
      <c r="CEH336" s="223"/>
      <c r="CEI336" s="223"/>
      <c r="CEJ336" s="223"/>
      <c r="CEK336" s="223"/>
      <c r="CEL336" s="223"/>
      <c r="CEM336" s="223"/>
      <c r="CEN336" s="223"/>
      <c r="CEO336" s="223"/>
      <c r="CEP336" s="223"/>
      <c r="CEQ336" s="223"/>
      <c r="CER336" s="223"/>
      <c r="CES336" s="223"/>
      <c r="CET336" s="223"/>
      <c r="CEU336" s="223"/>
      <c r="CEV336" s="223"/>
      <c r="CEW336" s="223"/>
      <c r="CEX336" s="223"/>
      <c r="CEY336" s="223"/>
      <c r="CEZ336" s="223"/>
      <c r="CFA336" s="223"/>
      <c r="CFB336" s="223"/>
      <c r="CFC336" s="223"/>
      <c r="CFD336" s="223"/>
      <c r="CFE336" s="223"/>
      <c r="CFF336" s="223"/>
      <c r="CFG336" s="223"/>
      <c r="CFH336" s="223"/>
      <c r="CFI336" s="223"/>
      <c r="CFJ336" s="223"/>
      <c r="CFK336" s="223"/>
      <c r="CFL336" s="223"/>
      <c r="CFM336" s="223"/>
      <c r="CFN336" s="223"/>
      <c r="CFO336" s="223"/>
      <c r="CFP336" s="223"/>
      <c r="CFQ336" s="223"/>
      <c r="CFR336" s="223"/>
      <c r="CFS336" s="223"/>
      <c r="CFT336" s="223"/>
      <c r="CFU336" s="223"/>
      <c r="CFV336" s="223"/>
      <c r="CFW336" s="223"/>
      <c r="CFX336" s="223"/>
      <c r="CFY336" s="223"/>
      <c r="CFZ336" s="223"/>
      <c r="CGA336" s="223"/>
      <c r="CGB336" s="223"/>
      <c r="CGC336" s="223"/>
      <c r="CGD336" s="223"/>
      <c r="CGE336" s="223"/>
      <c r="CGF336" s="223"/>
      <c r="CGG336" s="223"/>
      <c r="CGH336" s="223"/>
      <c r="CGI336" s="223"/>
      <c r="CGJ336" s="223"/>
      <c r="CGK336" s="223"/>
      <c r="CGL336" s="223"/>
      <c r="CGM336" s="223"/>
      <c r="CGN336" s="223"/>
      <c r="CGO336" s="223"/>
      <c r="CGP336" s="223"/>
      <c r="CGQ336" s="223"/>
      <c r="CGR336" s="223"/>
      <c r="CGS336" s="223"/>
      <c r="CGT336" s="223"/>
      <c r="CGU336" s="223"/>
      <c r="CGV336" s="223"/>
      <c r="CGW336" s="223"/>
      <c r="CGX336" s="223"/>
      <c r="CGY336" s="223"/>
      <c r="CGZ336" s="223"/>
      <c r="CHA336" s="223"/>
      <c r="CHB336" s="223"/>
      <c r="CHC336" s="223"/>
      <c r="CHD336" s="223"/>
      <c r="CHE336" s="223"/>
      <c r="CHF336" s="223"/>
      <c r="CHG336" s="223"/>
      <c r="CHH336" s="223"/>
      <c r="CHI336" s="223"/>
      <c r="CHJ336" s="223"/>
      <c r="CHK336" s="223"/>
      <c r="CHL336" s="223"/>
      <c r="CHM336" s="223"/>
      <c r="CHN336" s="223"/>
      <c r="CHO336" s="223"/>
      <c r="CHP336" s="223"/>
      <c r="CHQ336" s="223"/>
      <c r="CHR336" s="223"/>
      <c r="CHS336" s="223"/>
      <c r="CHT336" s="223"/>
      <c r="CHU336" s="223"/>
      <c r="CHV336" s="223"/>
      <c r="CHW336" s="223"/>
      <c r="CHX336" s="223"/>
      <c r="CHY336" s="223"/>
      <c r="CHZ336" s="223"/>
      <c r="CIA336" s="223"/>
      <c r="CIB336" s="223"/>
      <c r="CIC336" s="223"/>
      <c r="CID336" s="223"/>
      <c r="CIE336" s="223"/>
      <c r="CIF336" s="223"/>
      <c r="CIG336" s="223"/>
      <c r="CIH336" s="223"/>
      <c r="CII336" s="223"/>
      <c r="CIJ336" s="223"/>
      <c r="CIK336" s="223"/>
      <c r="CIL336" s="223"/>
      <c r="CIM336" s="223"/>
      <c r="CIN336" s="223"/>
      <c r="CIO336" s="223"/>
      <c r="CIP336" s="223"/>
      <c r="CIQ336" s="223"/>
      <c r="CIR336" s="223"/>
      <c r="CIS336" s="223"/>
      <c r="CIT336" s="223"/>
      <c r="CIU336" s="223"/>
      <c r="CIV336" s="223"/>
      <c r="CIW336" s="223"/>
      <c r="CIX336" s="223"/>
      <c r="CIY336" s="223"/>
      <c r="CIZ336" s="223"/>
      <c r="CJA336" s="223"/>
      <c r="CJB336" s="223"/>
      <c r="CJC336" s="223"/>
      <c r="CJD336" s="223"/>
      <c r="CJE336" s="223"/>
      <c r="CJF336" s="223"/>
      <c r="CJG336" s="223"/>
      <c r="CJH336" s="223"/>
      <c r="CJI336" s="223"/>
      <c r="CJJ336" s="223"/>
      <c r="CJK336" s="223"/>
      <c r="CJL336" s="223"/>
      <c r="CJM336" s="223"/>
      <c r="CJN336" s="223"/>
      <c r="CJO336" s="223"/>
      <c r="CJP336" s="223"/>
      <c r="CJQ336" s="223"/>
      <c r="CJR336" s="223"/>
      <c r="CJS336" s="223"/>
      <c r="CJT336" s="223"/>
      <c r="CJU336" s="223"/>
      <c r="CJV336" s="223"/>
      <c r="CJW336" s="223"/>
      <c r="CJX336" s="223"/>
      <c r="CJY336" s="223"/>
      <c r="CJZ336" s="223"/>
      <c r="CKA336" s="223"/>
      <c r="CKB336" s="223"/>
      <c r="CKC336" s="223"/>
      <c r="CKD336" s="223"/>
      <c r="CKE336" s="223"/>
      <c r="CKF336" s="223"/>
      <c r="CKG336" s="223"/>
      <c r="CKH336" s="223"/>
      <c r="CKI336" s="223"/>
      <c r="CKJ336" s="223"/>
      <c r="CKK336" s="223"/>
      <c r="CKL336" s="223"/>
      <c r="CKM336" s="223"/>
      <c r="CKN336" s="223"/>
      <c r="CKO336" s="223"/>
      <c r="CKP336" s="223"/>
      <c r="CKQ336" s="223"/>
      <c r="CKR336" s="223"/>
      <c r="CKS336" s="223"/>
      <c r="CKT336" s="223"/>
      <c r="CKU336" s="223"/>
      <c r="CKV336" s="223"/>
      <c r="CKW336" s="223"/>
      <c r="CKX336" s="223"/>
      <c r="CKY336" s="223"/>
      <c r="CKZ336" s="223"/>
      <c r="CLA336" s="223"/>
      <c r="CLB336" s="223"/>
      <c r="CLC336" s="223"/>
      <c r="CLD336" s="223"/>
      <c r="CLE336" s="223"/>
      <c r="CLF336" s="223"/>
      <c r="CLG336" s="223"/>
      <c r="CLH336" s="223"/>
      <c r="CLI336" s="223"/>
      <c r="CLJ336" s="223"/>
      <c r="CLK336" s="223"/>
      <c r="CLL336" s="223"/>
      <c r="CLM336" s="223"/>
      <c r="CLN336" s="223"/>
      <c r="CLO336" s="223"/>
      <c r="CLP336" s="223"/>
      <c r="CLQ336" s="223"/>
      <c r="CLR336" s="223"/>
      <c r="CLS336" s="223"/>
      <c r="CLT336" s="223"/>
      <c r="CLU336" s="223"/>
      <c r="CLV336" s="223"/>
      <c r="CLW336" s="223"/>
      <c r="CLX336" s="223"/>
      <c r="CLY336" s="223"/>
      <c r="CLZ336" s="223"/>
      <c r="CMA336" s="223"/>
      <c r="CMB336" s="223"/>
      <c r="CMC336" s="223"/>
      <c r="CMD336" s="223"/>
      <c r="CME336" s="223"/>
      <c r="CMF336" s="223"/>
      <c r="CMG336" s="223"/>
      <c r="CMH336" s="223"/>
      <c r="CMI336" s="223"/>
      <c r="CMJ336" s="223"/>
      <c r="CMK336" s="223"/>
      <c r="CML336" s="223"/>
      <c r="CMM336" s="223"/>
      <c r="CMN336" s="223"/>
      <c r="CMO336" s="223"/>
      <c r="CMP336" s="223"/>
      <c r="CMQ336" s="223"/>
      <c r="CMR336" s="223"/>
      <c r="CMS336" s="223"/>
      <c r="CMT336" s="223"/>
      <c r="CMU336" s="223"/>
      <c r="CMV336" s="223"/>
      <c r="CMW336" s="223"/>
      <c r="CMX336" s="223"/>
      <c r="CMY336" s="223"/>
      <c r="CMZ336" s="223"/>
      <c r="CNA336" s="223"/>
      <c r="CNB336" s="223"/>
      <c r="CNC336" s="223"/>
      <c r="CND336" s="223"/>
      <c r="CNE336" s="223"/>
      <c r="CNF336" s="223"/>
      <c r="CNG336" s="223"/>
      <c r="CNH336" s="223"/>
      <c r="CNI336" s="223"/>
      <c r="CNJ336" s="223"/>
      <c r="CNK336" s="223"/>
      <c r="CNL336" s="223"/>
      <c r="CNM336" s="223"/>
      <c r="CNN336" s="223"/>
      <c r="CNO336" s="223"/>
      <c r="CNP336" s="223"/>
      <c r="CNQ336" s="223"/>
      <c r="CNR336" s="223"/>
      <c r="CNS336" s="223"/>
      <c r="CNT336" s="223"/>
      <c r="CNU336" s="223"/>
      <c r="CNV336" s="223"/>
      <c r="CNW336" s="223"/>
      <c r="CNX336" s="223"/>
      <c r="CNY336" s="223"/>
      <c r="CNZ336" s="223"/>
      <c r="COA336" s="223"/>
      <c r="COB336" s="223"/>
      <c r="COC336" s="223"/>
      <c r="COD336" s="223"/>
      <c r="COE336" s="223"/>
      <c r="COF336" s="223"/>
      <c r="COG336" s="223"/>
      <c r="COH336" s="223"/>
      <c r="COI336" s="223"/>
      <c r="COJ336" s="223"/>
      <c r="COK336" s="223"/>
      <c r="COL336" s="223"/>
      <c r="COM336" s="223"/>
      <c r="CON336" s="223"/>
      <c r="COO336" s="223"/>
      <c r="COP336" s="223"/>
      <c r="COQ336" s="223"/>
      <c r="COR336" s="223"/>
      <c r="COS336" s="223"/>
      <c r="COT336" s="223"/>
      <c r="COU336" s="223"/>
      <c r="COV336" s="223"/>
      <c r="COW336" s="223"/>
      <c r="COX336" s="223"/>
      <c r="COY336" s="223"/>
      <c r="COZ336" s="223"/>
      <c r="CPA336" s="223"/>
      <c r="CPB336" s="223"/>
      <c r="CPC336" s="223"/>
      <c r="CPD336" s="223"/>
      <c r="CPE336" s="223"/>
      <c r="CPF336" s="223"/>
      <c r="CPG336" s="223"/>
      <c r="CPH336" s="223"/>
      <c r="CPI336" s="223"/>
      <c r="CPJ336" s="223"/>
      <c r="CPK336" s="223"/>
      <c r="CPL336" s="223"/>
      <c r="CPM336" s="223"/>
      <c r="CPN336" s="223"/>
      <c r="CPO336" s="223"/>
      <c r="CPP336" s="223"/>
      <c r="CPQ336" s="223"/>
      <c r="CPR336" s="223"/>
      <c r="CPS336" s="223"/>
      <c r="CPT336" s="223"/>
      <c r="CPU336" s="223"/>
      <c r="CPV336" s="223"/>
      <c r="CPW336" s="223"/>
      <c r="CPX336" s="223"/>
      <c r="CPY336" s="223"/>
      <c r="CPZ336" s="223"/>
      <c r="CQA336" s="223"/>
      <c r="CQB336" s="223"/>
      <c r="CQC336" s="223"/>
      <c r="CQD336" s="223"/>
      <c r="CQE336" s="223"/>
      <c r="CQF336" s="223"/>
      <c r="CQG336" s="223"/>
      <c r="CQH336" s="223"/>
      <c r="CQI336" s="223"/>
      <c r="CQJ336" s="223"/>
      <c r="CQK336" s="223"/>
      <c r="CQL336" s="223"/>
      <c r="CQM336" s="223"/>
      <c r="CQN336" s="223"/>
      <c r="CQO336" s="223"/>
      <c r="CQP336" s="223"/>
      <c r="CQQ336" s="223"/>
      <c r="CQR336" s="223"/>
      <c r="CQS336" s="223"/>
      <c r="CQT336" s="223"/>
      <c r="CQU336" s="223"/>
      <c r="CQV336" s="223"/>
      <c r="CQW336" s="223"/>
      <c r="CQX336" s="223"/>
      <c r="CQY336" s="223"/>
      <c r="CQZ336" s="223"/>
      <c r="CRA336" s="223"/>
      <c r="CRB336" s="223"/>
      <c r="CRC336" s="223"/>
      <c r="CRD336" s="223"/>
      <c r="CRE336" s="223"/>
      <c r="CRF336" s="223"/>
      <c r="CRG336" s="223"/>
      <c r="CRH336" s="223"/>
      <c r="CRI336" s="223"/>
      <c r="CRJ336" s="223"/>
      <c r="CRK336" s="223"/>
      <c r="CRL336" s="223"/>
      <c r="CRM336" s="223"/>
      <c r="CRN336" s="223"/>
      <c r="CRO336" s="223"/>
      <c r="CRP336" s="223"/>
      <c r="CRQ336" s="223"/>
      <c r="CRR336" s="223"/>
      <c r="CRS336" s="223"/>
      <c r="CRT336" s="223"/>
      <c r="CRU336" s="223"/>
      <c r="CRV336" s="223"/>
      <c r="CRW336" s="223"/>
      <c r="CRX336" s="223"/>
      <c r="CRY336" s="223"/>
      <c r="CRZ336" s="223"/>
      <c r="CSA336" s="223"/>
      <c r="CSB336" s="223"/>
      <c r="CSC336" s="223"/>
      <c r="CSD336" s="223"/>
      <c r="CSE336" s="223"/>
      <c r="CSF336" s="223"/>
      <c r="CSG336" s="223"/>
      <c r="CSH336" s="223"/>
      <c r="CSI336" s="223"/>
      <c r="CSJ336" s="223"/>
      <c r="CSK336" s="223"/>
      <c r="CSL336" s="223"/>
      <c r="CSM336" s="223"/>
      <c r="CSN336" s="223"/>
      <c r="CSO336" s="223"/>
      <c r="CSP336" s="223"/>
      <c r="CSQ336" s="223"/>
      <c r="CSR336" s="223"/>
      <c r="CSS336" s="223"/>
      <c r="CST336" s="223"/>
      <c r="CSU336" s="223"/>
      <c r="CSV336" s="223"/>
      <c r="CSW336" s="223"/>
      <c r="CSX336" s="223"/>
      <c r="CSY336" s="223"/>
      <c r="CSZ336" s="223"/>
      <c r="CTA336" s="223"/>
      <c r="CTB336" s="223"/>
      <c r="CTC336" s="223"/>
      <c r="CTD336" s="223"/>
      <c r="CTE336" s="223"/>
      <c r="CTF336" s="223"/>
      <c r="CTG336" s="223"/>
      <c r="CTH336" s="223"/>
      <c r="CTI336" s="223"/>
      <c r="CTJ336" s="223"/>
      <c r="CTK336" s="223"/>
      <c r="CTL336" s="223"/>
      <c r="CTM336" s="223"/>
      <c r="CTN336" s="223"/>
      <c r="CTO336" s="223"/>
      <c r="CTP336" s="223"/>
      <c r="CTQ336" s="223"/>
      <c r="CTR336" s="223"/>
      <c r="CTS336" s="223"/>
      <c r="CTT336" s="223"/>
      <c r="CTU336" s="223"/>
      <c r="CTV336" s="223"/>
      <c r="CTW336" s="223"/>
      <c r="CTX336" s="223"/>
      <c r="CTY336" s="223"/>
      <c r="CTZ336" s="223"/>
      <c r="CUA336" s="223"/>
      <c r="CUB336" s="223"/>
      <c r="CUC336" s="223"/>
      <c r="CUD336" s="223"/>
      <c r="CUE336" s="223"/>
      <c r="CUF336" s="223"/>
      <c r="CUG336" s="223"/>
      <c r="CUH336" s="223"/>
      <c r="CUI336" s="223"/>
      <c r="CUJ336" s="223"/>
      <c r="CUK336" s="223"/>
      <c r="CUL336" s="223"/>
      <c r="CUM336" s="223"/>
      <c r="CUN336" s="223"/>
      <c r="CUO336" s="223"/>
      <c r="CUP336" s="223"/>
      <c r="CUQ336" s="223"/>
      <c r="CUR336" s="223"/>
      <c r="CUS336" s="223"/>
      <c r="CUT336" s="223"/>
      <c r="CUU336" s="223"/>
      <c r="CUV336" s="223"/>
      <c r="CUW336" s="223"/>
      <c r="CUX336" s="223"/>
      <c r="CUY336" s="223"/>
      <c r="CUZ336" s="223"/>
      <c r="CVA336" s="223"/>
      <c r="CVB336" s="223"/>
      <c r="CVC336" s="223"/>
      <c r="CVD336" s="223"/>
      <c r="CVE336" s="223"/>
      <c r="CVF336" s="223"/>
      <c r="CVG336" s="223"/>
      <c r="CVH336" s="223"/>
      <c r="CVI336" s="223"/>
      <c r="CVJ336" s="223"/>
      <c r="CVK336" s="223"/>
      <c r="CVL336" s="223"/>
      <c r="CVM336" s="223"/>
      <c r="CVN336" s="223"/>
      <c r="CVO336" s="223"/>
      <c r="CVP336" s="223"/>
      <c r="CVQ336" s="223"/>
      <c r="CVR336" s="223"/>
      <c r="CVS336" s="223"/>
      <c r="CVT336" s="223"/>
      <c r="CVU336" s="223"/>
      <c r="CVV336" s="223"/>
      <c r="CVW336" s="223"/>
      <c r="CVX336" s="223"/>
      <c r="CVY336" s="223"/>
      <c r="CVZ336" s="223"/>
      <c r="CWA336" s="223"/>
      <c r="CWB336" s="223"/>
      <c r="CWC336" s="223"/>
      <c r="CWD336" s="223"/>
      <c r="CWE336" s="223"/>
      <c r="CWF336" s="223"/>
      <c r="CWG336" s="223"/>
      <c r="CWH336" s="223"/>
      <c r="CWI336" s="223"/>
      <c r="CWJ336" s="223"/>
      <c r="CWK336" s="223"/>
      <c r="CWL336" s="223"/>
      <c r="CWM336" s="223"/>
      <c r="CWN336" s="223"/>
      <c r="CWO336" s="223"/>
      <c r="CWP336" s="223"/>
      <c r="CWQ336" s="223"/>
      <c r="CWR336" s="223"/>
      <c r="CWS336" s="223"/>
      <c r="CWT336" s="223"/>
      <c r="CWU336" s="223"/>
      <c r="CWV336" s="223"/>
      <c r="CWW336" s="223"/>
      <c r="CWX336" s="223"/>
      <c r="CWY336" s="223"/>
      <c r="CWZ336" s="223"/>
      <c r="CXA336" s="223"/>
      <c r="CXB336" s="223"/>
      <c r="CXC336" s="223"/>
      <c r="CXD336" s="223"/>
      <c r="CXE336" s="223"/>
      <c r="CXF336" s="223"/>
      <c r="CXG336" s="223"/>
      <c r="CXH336" s="223"/>
      <c r="CXI336" s="223"/>
      <c r="CXJ336" s="223"/>
      <c r="CXK336" s="223"/>
      <c r="CXL336" s="223"/>
      <c r="CXM336" s="223"/>
      <c r="CXN336" s="223"/>
      <c r="CXO336" s="223"/>
      <c r="CXP336" s="223"/>
      <c r="CXQ336" s="223"/>
      <c r="CXR336" s="223"/>
      <c r="CXS336" s="223"/>
      <c r="CXT336" s="223"/>
      <c r="CXU336" s="223"/>
      <c r="CXV336" s="223"/>
      <c r="CXW336" s="223"/>
      <c r="CXX336" s="223"/>
      <c r="CXY336" s="223"/>
      <c r="CXZ336" s="223"/>
      <c r="CYA336" s="223"/>
      <c r="CYB336" s="223"/>
      <c r="CYC336" s="223"/>
      <c r="CYD336" s="223"/>
      <c r="CYE336" s="223"/>
      <c r="CYF336" s="223"/>
      <c r="CYG336" s="223"/>
      <c r="CYH336" s="223"/>
      <c r="CYI336" s="223"/>
      <c r="CYJ336" s="223"/>
      <c r="CYK336" s="223"/>
      <c r="CYL336" s="223"/>
      <c r="CYM336" s="223"/>
      <c r="CYN336" s="223"/>
      <c r="CYO336" s="223"/>
      <c r="CYP336" s="223"/>
      <c r="CYQ336" s="223"/>
      <c r="CYR336" s="223"/>
      <c r="CYS336" s="223"/>
      <c r="CYT336" s="223"/>
      <c r="CYU336" s="223"/>
      <c r="CYV336" s="223"/>
      <c r="CYW336" s="223"/>
      <c r="CYX336" s="223"/>
      <c r="CYY336" s="223"/>
      <c r="CYZ336" s="223"/>
      <c r="CZA336" s="223"/>
      <c r="CZB336" s="223"/>
      <c r="CZC336" s="223"/>
      <c r="CZD336" s="223"/>
      <c r="CZE336" s="223"/>
      <c r="CZF336" s="223"/>
      <c r="CZG336" s="223"/>
      <c r="CZH336" s="223"/>
      <c r="CZI336" s="223"/>
      <c r="CZJ336" s="223"/>
      <c r="CZK336" s="223"/>
      <c r="CZL336" s="223"/>
      <c r="CZM336" s="223"/>
      <c r="CZN336" s="223"/>
      <c r="CZO336" s="223"/>
      <c r="CZP336" s="223"/>
      <c r="CZQ336" s="223"/>
      <c r="CZR336" s="223"/>
      <c r="CZS336" s="223"/>
      <c r="CZT336" s="223"/>
      <c r="CZU336" s="223"/>
      <c r="CZV336" s="223"/>
      <c r="CZW336" s="223"/>
      <c r="CZX336" s="223"/>
      <c r="CZY336" s="223"/>
      <c r="CZZ336" s="223"/>
      <c r="DAA336" s="223"/>
      <c r="DAB336" s="223"/>
      <c r="DAC336" s="223"/>
      <c r="DAD336" s="223"/>
      <c r="DAE336" s="223"/>
      <c r="DAF336" s="223"/>
      <c r="DAG336" s="223"/>
      <c r="DAH336" s="223"/>
      <c r="DAI336" s="223"/>
      <c r="DAJ336" s="223"/>
      <c r="DAK336" s="223"/>
      <c r="DAL336" s="223"/>
      <c r="DAM336" s="223"/>
      <c r="DAN336" s="223"/>
      <c r="DAO336" s="223"/>
      <c r="DAP336" s="223"/>
      <c r="DAQ336" s="223"/>
      <c r="DAR336" s="223"/>
      <c r="DAS336" s="223"/>
      <c r="DAT336" s="223"/>
      <c r="DAU336" s="223"/>
      <c r="DAV336" s="223"/>
      <c r="DAW336" s="223"/>
      <c r="DAX336" s="223"/>
      <c r="DAY336" s="223"/>
      <c r="DAZ336" s="223"/>
      <c r="DBA336" s="223"/>
      <c r="DBB336" s="223"/>
      <c r="DBC336" s="223"/>
      <c r="DBD336" s="223"/>
      <c r="DBE336" s="223"/>
      <c r="DBF336" s="223"/>
      <c r="DBG336" s="223"/>
      <c r="DBH336" s="223"/>
      <c r="DBI336" s="223"/>
      <c r="DBJ336" s="223"/>
      <c r="DBK336" s="223"/>
      <c r="DBL336" s="223"/>
      <c r="DBM336" s="223"/>
      <c r="DBN336" s="223"/>
      <c r="DBO336" s="223"/>
      <c r="DBP336" s="223"/>
      <c r="DBQ336" s="223"/>
      <c r="DBR336" s="223"/>
      <c r="DBS336" s="223"/>
      <c r="DBT336" s="223"/>
      <c r="DBU336" s="223"/>
      <c r="DBV336" s="223"/>
      <c r="DBW336" s="223"/>
      <c r="DBX336" s="223"/>
      <c r="DBY336" s="223"/>
      <c r="DBZ336" s="223"/>
      <c r="DCA336" s="223"/>
      <c r="DCB336" s="223"/>
      <c r="DCC336" s="223"/>
      <c r="DCD336" s="223"/>
      <c r="DCE336" s="223"/>
      <c r="DCF336" s="223"/>
      <c r="DCG336" s="223"/>
      <c r="DCH336" s="223"/>
      <c r="DCI336" s="223"/>
      <c r="DCJ336" s="223"/>
      <c r="DCK336" s="223"/>
      <c r="DCL336" s="223"/>
      <c r="DCM336" s="223"/>
      <c r="DCN336" s="223"/>
      <c r="DCO336" s="223"/>
      <c r="DCP336" s="223"/>
      <c r="DCQ336" s="223"/>
      <c r="DCR336" s="223"/>
      <c r="DCS336" s="223"/>
      <c r="DCT336" s="223"/>
      <c r="DCU336" s="223"/>
      <c r="DCV336" s="223"/>
      <c r="DCW336" s="223"/>
      <c r="DCX336" s="223"/>
      <c r="DCY336" s="223"/>
      <c r="DCZ336" s="223"/>
      <c r="DDA336" s="223"/>
      <c r="DDB336" s="223"/>
      <c r="DDC336" s="223"/>
      <c r="DDD336" s="223"/>
      <c r="DDE336" s="223"/>
      <c r="DDF336" s="223"/>
      <c r="DDG336" s="223"/>
      <c r="DDH336" s="223"/>
      <c r="DDI336" s="223"/>
      <c r="DDJ336" s="223"/>
      <c r="DDK336" s="223"/>
      <c r="DDL336" s="223"/>
      <c r="DDM336" s="223"/>
      <c r="DDN336" s="223"/>
      <c r="DDO336" s="223"/>
      <c r="DDP336" s="223"/>
      <c r="DDQ336" s="223"/>
      <c r="DDR336" s="223"/>
      <c r="DDS336" s="223"/>
      <c r="DDT336" s="223"/>
      <c r="DDU336" s="223"/>
      <c r="DDV336" s="223"/>
      <c r="DDW336" s="223"/>
      <c r="DDX336" s="223"/>
      <c r="DDY336" s="223"/>
      <c r="DDZ336" s="223"/>
      <c r="DEA336" s="223"/>
      <c r="DEB336" s="223"/>
      <c r="DEC336" s="223"/>
      <c r="DED336" s="223"/>
      <c r="DEE336" s="223"/>
      <c r="DEF336" s="223"/>
      <c r="DEG336" s="223"/>
      <c r="DEH336" s="223"/>
      <c r="DEI336" s="223"/>
      <c r="DEJ336" s="223"/>
      <c r="DEK336" s="223"/>
      <c r="DEL336" s="223"/>
      <c r="DEM336" s="223"/>
      <c r="DEN336" s="223"/>
      <c r="DEO336" s="223"/>
      <c r="DEP336" s="223"/>
      <c r="DEQ336" s="223"/>
      <c r="DER336" s="223"/>
      <c r="DES336" s="223"/>
      <c r="DET336" s="223"/>
      <c r="DEU336" s="223"/>
      <c r="DEV336" s="223"/>
      <c r="DEW336" s="223"/>
      <c r="DEX336" s="223"/>
      <c r="DEY336" s="223"/>
      <c r="DEZ336" s="223"/>
      <c r="DFA336" s="223"/>
      <c r="DFB336" s="223"/>
      <c r="DFC336" s="223"/>
      <c r="DFD336" s="223"/>
      <c r="DFE336" s="223"/>
      <c r="DFF336" s="223"/>
      <c r="DFG336" s="223"/>
      <c r="DFH336" s="223"/>
      <c r="DFI336" s="223"/>
      <c r="DFJ336" s="223"/>
      <c r="DFK336" s="223"/>
      <c r="DFL336" s="223"/>
      <c r="DFM336" s="223"/>
      <c r="DFN336" s="223"/>
      <c r="DFO336" s="223"/>
      <c r="DFP336" s="223"/>
      <c r="DFQ336" s="223"/>
      <c r="DFR336" s="223"/>
      <c r="DFS336" s="223"/>
      <c r="DFT336" s="223"/>
      <c r="DFU336" s="223"/>
      <c r="DFV336" s="223"/>
      <c r="DFW336" s="223"/>
      <c r="DFX336" s="223"/>
      <c r="DFY336" s="223"/>
      <c r="DFZ336" s="223"/>
      <c r="DGA336" s="223"/>
      <c r="DGB336" s="223"/>
      <c r="DGC336" s="223"/>
      <c r="DGD336" s="223"/>
      <c r="DGE336" s="223"/>
      <c r="DGF336" s="223"/>
      <c r="DGG336" s="223"/>
      <c r="DGH336" s="223"/>
      <c r="DGI336" s="223"/>
      <c r="DGJ336" s="223"/>
      <c r="DGK336" s="223"/>
      <c r="DGL336" s="223"/>
      <c r="DGM336" s="223"/>
      <c r="DGN336" s="223"/>
      <c r="DGO336" s="223"/>
      <c r="DGP336" s="223"/>
      <c r="DGQ336" s="223"/>
      <c r="DGR336" s="223"/>
      <c r="DGS336" s="223"/>
      <c r="DGT336" s="223"/>
      <c r="DGU336" s="223"/>
      <c r="DGV336" s="223"/>
      <c r="DGW336" s="223"/>
      <c r="DGX336" s="223"/>
      <c r="DGY336" s="223"/>
      <c r="DGZ336" s="223"/>
      <c r="DHA336" s="223"/>
      <c r="DHB336" s="223"/>
      <c r="DHC336" s="223"/>
      <c r="DHD336" s="223"/>
      <c r="DHE336" s="223"/>
      <c r="DHF336" s="223"/>
      <c r="DHG336" s="223"/>
      <c r="DHH336" s="223"/>
      <c r="DHI336" s="223"/>
      <c r="DHJ336" s="223"/>
      <c r="DHK336" s="223"/>
      <c r="DHL336" s="223"/>
      <c r="DHM336" s="223"/>
      <c r="DHN336" s="223"/>
      <c r="DHO336" s="223"/>
      <c r="DHP336" s="223"/>
      <c r="DHQ336" s="223"/>
      <c r="DHR336" s="223"/>
      <c r="DHS336" s="223"/>
      <c r="DHT336" s="223"/>
      <c r="DHU336" s="223"/>
      <c r="DHV336" s="223"/>
      <c r="DHW336" s="223"/>
      <c r="DHX336" s="223"/>
      <c r="DHY336" s="223"/>
      <c r="DHZ336" s="223"/>
      <c r="DIA336" s="223"/>
      <c r="DIB336" s="223"/>
      <c r="DIC336" s="223"/>
      <c r="DID336" s="223"/>
      <c r="DIE336" s="223"/>
      <c r="DIF336" s="223"/>
      <c r="DIG336" s="223"/>
      <c r="DIH336" s="223"/>
      <c r="DII336" s="223"/>
      <c r="DIJ336" s="223"/>
      <c r="DIK336" s="223"/>
      <c r="DIL336" s="223"/>
      <c r="DIM336" s="223"/>
      <c r="DIN336" s="223"/>
      <c r="DIO336" s="223"/>
      <c r="DIP336" s="223"/>
      <c r="DIQ336" s="223"/>
      <c r="DIR336" s="223"/>
      <c r="DIS336" s="223"/>
      <c r="DIT336" s="223"/>
      <c r="DIU336" s="223"/>
      <c r="DIV336" s="223"/>
      <c r="DIW336" s="223"/>
      <c r="DIX336" s="223"/>
      <c r="DIY336" s="223"/>
      <c r="DIZ336" s="223"/>
      <c r="DJA336" s="223"/>
      <c r="DJB336" s="223"/>
      <c r="DJC336" s="223"/>
      <c r="DJD336" s="223"/>
      <c r="DJE336" s="223"/>
      <c r="DJF336" s="223"/>
      <c r="DJG336" s="223"/>
      <c r="DJH336" s="223"/>
      <c r="DJI336" s="223"/>
      <c r="DJJ336" s="223"/>
      <c r="DJK336" s="223"/>
      <c r="DJL336" s="223"/>
      <c r="DJM336" s="223"/>
      <c r="DJN336" s="223"/>
      <c r="DJO336" s="223"/>
      <c r="DJP336" s="223"/>
      <c r="DJQ336" s="223"/>
      <c r="DJR336" s="223"/>
      <c r="DJS336" s="223"/>
      <c r="DJT336" s="223"/>
      <c r="DJU336" s="223"/>
      <c r="DJV336" s="223"/>
      <c r="DJW336" s="223"/>
      <c r="DJX336" s="223"/>
      <c r="DJY336" s="223"/>
      <c r="DJZ336" s="223"/>
      <c r="DKA336" s="223"/>
      <c r="DKB336" s="223"/>
      <c r="DKC336" s="223"/>
      <c r="DKD336" s="223"/>
      <c r="DKE336" s="223"/>
      <c r="DKF336" s="223"/>
      <c r="DKG336" s="223"/>
      <c r="DKH336" s="223"/>
      <c r="DKI336" s="223"/>
      <c r="DKJ336" s="223"/>
      <c r="DKK336" s="223"/>
      <c r="DKL336" s="223"/>
      <c r="DKM336" s="223"/>
      <c r="DKN336" s="223"/>
      <c r="DKO336" s="223"/>
      <c r="DKP336" s="223"/>
      <c r="DKQ336" s="223"/>
      <c r="DKR336" s="223"/>
      <c r="DKS336" s="223"/>
      <c r="DKT336" s="223"/>
      <c r="DKU336" s="223"/>
      <c r="DKV336" s="223"/>
      <c r="DKW336" s="223"/>
      <c r="DKX336" s="223"/>
      <c r="DKY336" s="223"/>
      <c r="DKZ336" s="223"/>
      <c r="DLA336" s="223"/>
      <c r="DLB336" s="223"/>
      <c r="DLC336" s="223"/>
      <c r="DLD336" s="223"/>
      <c r="DLE336" s="223"/>
      <c r="DLF336" s="223"/>
      <c r="DLG336" s="223"/>
      <c r="DLH336" s="223"/>
      <c r="DLI336" s="223"/>
      <c r="DLJ336" s="223"/>
      <c r="DLK336" s="223"/>
      <c r="DLL336" s="223"/>
      <c r="DLM336" s="223"/>
      <c r="DLN336" s="223"/>
      <c r="DLO336" s="223"/>
      <c r="DLP336" s="223"/>
      <c r="DLQ336" s="223"/>
      <c r="DLR336" s="223"/>
      <c r="DLS336" s="223"/>
      <c r="DLT336" s="223"/>
      <c r="DLU336" s="223"/>
      <c r="DLV336" s="223"/>
      <c r="DLW336" s="223"/>
      <c r="DLX336" s="223"/>
      <c r="DLY336" s="223"/>
      <c r="DLZ336" s="223"/>
      <c r="DMA336" s="223"/>
      <c r="DMB336" s="223"/>
      <c r="DMC336" s="223"/>
      <c r="DMD336" s="223"/>
      <c r="DME336" s="223"/>
      <c r="DMF336" s="223"/>
      <c r="DMG336" s="223"/>
      <c r="DMH336" s="223"/>
      <c r="DMI336" s="223"/>
      <c r="DMJ336" s="223"/>
      <c r="DMK336" s="223"/>
      <c r="DML336" s="223"/>
      <c r="DMM336" s="223"/>
      <c r="DMN336" s="223"/>
      <c r="DMO336" s="223"/>
      <c r="DMP336" s="223"/>
      <c r="DMQ336" s="223"/>
      <c r="DMR336" s="223"/>
      <c r="DMS336" s="223"/>
      <c r="DMT336" s="223"/>
      <c r="DMU336" s="223"/>
      <c r="DMV336" s="223"/>
      <c r="DMW336" s="223"/>
      <c r="DMX336" s="223"/>
      <c r="DMY336" s="223"/>
      <c r="DMZ336" s="223"/>
      <c r="DNA336" s="223"/>
      <c r="DNB336" s="223"/>
      <c r="DNC336" s="223"/>
      <c r="DND336" s="223"/>
      <c r="DNE336" s="223"/>
      <c r="DNF336" s="223"/>
      <c r="DNG336" s="223"/>
      <c r="DNH336" s="223"/>
      <c r="DNI336" s="223"/>
      <c r="DNJ336" s="223"/>
      <c r="DNK336" s="223"/>
      <c r="DNL336" s="223"/>
      <c r="DNM336" s="223"/>
      <c r="DNN336" s="223"/>
      <c r="DNO336" s="223"/>
      <c r="DNP336" s="223"/>
      <c r="DNQ336" s="223"/>
      <c r="DNR336" s="223"/>
      <c r="DNS336" s="223"/>
      <c r="DNT336" s="223"/>
      <c r="DNU336" s="223"/>
      <c r="DNV336" s="223"/>
      <c r="DNW336" s="223"/>
      <c r="DNX336" s="223"/>
      <c r="DNY336" s="223"/>
      <c r="DNZ336" s="223"/>
      <c r="DOA336" s="223"/>
      <c r="DOB336" s="223"/>
      <c r="DOC336" s="223"/>
      <c r="DOD336" s="223"/>
      <c r="DOE336" s="223"/>
      <c r="DOF336" s="223"/>
      <c r="DOG336" s="223"/>
      <c r="DOH336" s="223"/>
      <c r="DOI336" s="223"/>
      <c r="DOJ336" s="223"/>
      <c r="DOK336" s="223"/>
      <c r="DOL336" s="223"/>
      <c r="DOM336" s="223"/>
      <c r="DON336" s="223"/>
      <c r="DOO336" s="223"/>
      <c r="DOP336" s="223"/>
      <c r="DOQ336" s="223"/>
      <c r="DOR336" s="223"/>
      <c r="DOS336" s="223"/>
      <c r="DOT336" s="223"/>
      <c r="DOU336" s="223"/>
      <c r="DOV336" s="223"/>
      <c r="DOW336" s="223"/>
      <c r="DOX336" s="223"/>
      <c r="DOY336" s="223"/>
      <c r="DOZ336" s="223"/>
      <c r="DPA336" s="223"/>
      <c r="DPB336" s="223"/>
      <c r="DPC336" s="223"/>
      <c r="DPD336" s="223"/>
      <c r="DPE336" s="223"/>
      <c r="DPF336" s="223"/>
      <c r="DPG336" s="223"/>
      <c r="DPH336" s="223"/>
      <c r="DPI336" s="223"/>
      <c r="DPJ336" s="223"/>
      <c r="DPK336" s="223"/>
      <c r="DPL336" s="223"/>
      <c r="DPM336" s="223"/>
      <c r="DPN336" s="223"/>
      <c r="DPO336" s="223"/>
      <c r="DPP336" s="223"/>
      <c r="DPQ336" s="223"/>
      <c r="DPR336" s="223"/>
      <c r="DPS336" s="223"/>
      <c r="DPT336" s="223"/>
      <c r="DPU336" s="223"/>
      <c r="DPV336" s="223"/>
      <c r="DPW336" s="223"/>
      <c r="DPX336" s="223"/>
      <c r="DPY336" s="223"/>
      <c r="DPZ336" s="223"/>
      <c r="DQA336" s="223"/>
      <c r="DQB336" s="223"/>
      <c r="DQC336" s="223"/>
      <c r="DQD336" s="223"/>
      <c r="DQE336" s="223"/>
      <c r="DQF336" s="223"/>
      <c r="DQG336" s="223"/>
      <c r="DQH336" s="223"/>
      <c r="DQI336" s="223"/>
      <c r="DQJ336" s="223"/>
      <c r="DQK336" s="223"/>
      <c r="DQL336" s="223"/>
      <c r="DQM336" s="223"/>
      <c r="DQN336" s="223"/>
      <c r="DQO336" s="223"/>
      <c r="DQP336" s="223"/>
      <c r="DQQ336" s="223"/>
      <c r="DQR336" s="223"/>
      <c r="DQS336" s="223"/>
      <c r="DQT336" s="223"/>
      <c r="DQU336" s="223"/>
      <c r="DQV336" s="223"/>
      <c r="DQW336" s="223"/>
      <c r="DQX336" s="223"/>
      <c r="DQY336" s="223"/>
      <c r="DQZ336" s="223"/>
      <c r="DRA336" s="223"/>
      <c r="DRB336" s="223"/>
      <c r="DRC336" s="223"/>
      <c r="DRD336" s="223"/>
      <c r="DRE336" s="223"/>
      <c r="DRF336" s="223"/>
      <c r="DRG336" s="223"/>
      <c r="DRH336" s="223"/>
      <c r="DRI336" s="223"/>
      <c r="DRJ336" s="223"/>
      <c r="DRK336" s="223"/>
      <c r="DRL336" s="223"/>
      <c r="DRM336" s="223"/>
      <c r="DRN336" s="223"/>
      <c r="DRO336" s="223"/>
      <c r="DRP336" s="223"/>
      <c r="DRQ336" s="223"/>
      <c r="DRR336" s="223"/>
      <c r="DRS336" s="223"/>
      <c r="DRT336" s="223"/>
      <c r="DRU336" s="223"/>
      <c r="DRV336" s="223"/>
      <c r="DRW336" s="223"/>
      <c r="DRX336" s="223"/>
      <c r="DRY336" s="223"/>
      <c r="DRZ336" s="223"/>
      <c r="DSA336" s="223"/>
      <c r="DSB336" s="223"/>
      <c r="DSC336" s="223"/>
      <c r="DSD336" s="223"/>
      <c r="DSE336" s="223"/>
      <c r="DSF336" s="223"/>
      <c r="DSG336" s="223"/>
      <c r="DSH336" s="223"/>
      <c r="DSI336" s="223"/>
      <c r="DSJ336" s="223"/>
      <c r="DSK336" s="223"/>
      <c r="DSL336" s="223"/>
      <c r="DSM336" s="223"/>
      <c r="DSN336" s="223"/>
      <c r="DSO336" s="223"/>
      <c r="DSP336" s="223"/>
      <c r="DSQ336" s="223"/>
      <c r="DSR336" s="223"/>
      <c r="DSS336" s="223"/>
      <c r="DST336" s="223"/>
      <c r="DSU336" s="223"/>
      <c r="DSV336" s="223"/>
      <c r="DSW336" s="223"/>
      <c r="DSX336" s="223"/>
      <c r="DSY336" s="223"/>
      <c r="DSZ336" s="223"/>
      <c r="DTA336" s="223"/>
      <c r="DTB336" s="223"/>
      <c r="DTC336" s="223"/>
      <c r="DTD336" s="223"/>
      <c r="DTE336" s="223"/>
      <c r="DTF336" s="223"/>
      <c r="DTG336" s="223"/>
      <c r="DTH336" s="223"/>
      <c r="DTI336" s="223"/>
      <c r="DTJ336" s="223"/>
      <c r="DTK336" s="223"/>
      <c r="DTL336" s="223"/>
      <c r="DTM336" s="223"/>
      <c r="DTN336" s="223"/>
      <c r="DTO336" s="223"/>
      <c r="DTP336" s="223"/>
      <c r="DTQ336" s="223"/>
      <c r="DTR336" s="223"/>
      <c r="DTS336" s="223"/>
      <c r="DTT336" s="223"/>
      <c r="DTU336" s="223"/>
      <c r="DTV336" s="223"/>
      <c r="DTW336" s="223"/>
      <c r="DTX336" s="223"/>
      <c r="DTY336" s="223"/>
      <c r="DTZ336" s="223"/>
      <c r="DUA336" s="223"/>
      <c r="DUB336" s="223"/>
      <c r="DUC336" s="223"/>
      <c r="DUD336" s="223"/>
      <c r="DUE336" s="223"/>
      <c r="DUF336" s="223"/>
      <c r="DUG336" s="223"/>
      <c r="DUH336" s="223"/>
      <c r="DUI336" s="223"/>
      <c r="DUJ336" s="223"/>
      <c r="DUK336" s="223"/>
      <c r="DUL336" s="223"/>
      <c r="DUM336" s="223"/>
      <c r="DUN336" s="223"/>
      <c r="DUO336" s="223"/>
      <c r="DUP336" s="223"/>
      <c r="DUQ336" s="223"/>
      <c r="DUR336" s="223"/>
      <c r="DUS336" s="223"/>
      <c r="DUT336" s="223"/>
      <c r="DUU336" s="223"/>
      <c r="DUV336" s="223"/>
      <c r="DUW336" s="223"/>
      <c r="DUX336" s="223"/>
      <c r="DUY336" s="223"/>
      <c r="DUZ336" s="223"/>
      <c r="DVA336" s="223"/>
      <c r="DVB336" s="223"/>
      <c r="DVC336" s="223"/>
      <c r="DVD336" s="223"/>
      <c r="DVE336" s="223"/>
      <c r="DVF336" s="223"/>
      <c r="DVG336" s="223"/>
      <c r="DVH336" s="223"/>
      <c r="DVI336" s="223"/>
      <c r="DVJ336" s="223"/>
      <c r="DVK336" s="223"/>
      <c r="DVL336" s="223"/>
      <c r="DVM336" s="223"/>
      <c r="DVN336" s="223"/>
      <c r="DVO336" s="223"/>
      <c r="DVP336" s="223"/>
      <c r="DVQ336" s="223"/>
      <c r="DVR336" s="223"/>
      <c r="DVS336" s="223"/>
      <c r="DVT336" s="223"/>
      <c r="DVU336" s="223"/>
      <c r="DVV336" s="223"/>
      <c r="DVW336" s="223"/>
      <c r="DVX336" s="223"/>
      <c r="DVY336" s="223"/>
      <c r="DVZ336" s="223"/>
      <c r="DWA336" s="223"/>
      <c r="DWB336" s="223"/>
      <c r="DWC336" s="223"/>
      <c r="DWD336" s="223"/>
      <c r="DWE336" s="223"/>
      <c r="DWF336" s="223"/>
      <c r="DWG336" s="223"/>
      <c r="DWH336" s="223"/>
      <c r="DWI336" s="223"/>
      <c r="DWJ336" s="223"/>
      <c r="DWK336" s="223"/>
      <c r="DWL336" s="223"/>
      <c r="DWM336" s="223"/>
      <c r="DWN336" s="223"/>
      <c r="DWO336" s="223"/>
      <c r="DWP336" s="223"/>
      <c r="DWQ336" s="223"/>
      <c r="DWR336" s="223"/>
      <c r="DWS336" s="223"/>
      <c r="DWT336" s="223"/>
      <c r="DWU336" s="223"/>
      <c r="DWV336" s="223"/>
      <c r="DWW336" s="223"/>
      <c r="DWX336" s="223"/>
      <c r="DWY336" s="223"/>
      <c r="DWZ336" s="223"/>
      <c r="DXA336" s="223"/>
      <c r="DXB336" s="223"/>
      <c r="DXC336" s="223"/>
      <c r="DXD336" s="223"/>
      <c r="DXE336" s="223"/>
      <c r="DXF336" s="223"/>
      <c r="DXG336" s="223"/>
      <c r="DXH336" s="223"/>
      <c r="DXI336" s="223"/>
      <c r="DXJ336" s="223"/>
      <c r="DXK336" s="223"/>
      <c r="DXL336" s="223"/>
      <c r="DXM336" s="223"/>
      <c r="DXN336" s="223"/>
      <c r="DXO336" s="223"/>
      <c r="DXP336" s="223"/>
      <c r="DXQ336" s="223"/>
      <c r="DXR336" s="223"/>
      <c r="DXS336" s="223"/>
      <c r="DXT336" s="223"/>
      <c r="DXU336" s="223"/>
      <c r="DXV336" s="223"/>
      <c r="DXW336" s="223"/>
      <c r="DXX336" s="223"/>
      <c r="DXY336" s="223"/>
      <c r="DXZ336" s="223"/>
      <c r="DYA336" s="223"/>
      <c r="DYB336" s="223"/>
      <c r="DYC336" s="223"/>
      <c r="DYD336" s="223"/>
      <c r="DYE336" s="223"/>
      <c r="DYF336" s="223"/>
      <c r="DYG336" s="223"/>
      <c r="DYH336" s="223"/>
      <c r="DYI336" s="223"/>
      <c r="DYJ336" s="223"/>
      <c r="DYK336" s="223"/>
      <c r="DYL336" s="223"/>
      <c r="DYM336" s="223"/>
      <c r="DYN336" s="223"/>
      <c r="DYO336" s="223"/>
      <c r="DYP336" s="223"/>
      <c r="DYQ336" s="223"/>
      <c r="DYR336" s="223"/>
      <c r="DYS336" s="223"/>
      <c r="DYT336" s="223"/>
      <c r="DYU336" s="223"/>
      <c r="DYV336" s="223"/>
      <c r="DYW336" s="223"/>
      <c r="DYX336" s="223"/>
      <c r="DYY336" s="223"/>
      <c r="DYZ336" s="223"/>
      <c r="DZA336" s="223"/>
      <c r="DZB336" s="223"/>
      <c r="DZC336" s="223"/>
      <c r="DZD336" s="223"/>
      <c r="DZE336" s="223"/>
      <c r="DZF336" s="223"/>
      <c r="DZG336" s="223"/>
      <c r="DZH336" s="223"/>
      <c r="DZI336" s="223"/>
      <c r="DZJ336" s="223"/>
      <c r="DZK336" s="223"/>
      <c r="DZL336" s="223"/>
      <c r="DZM336" s="223"/>
      <c r="DZN336" s="223"/>
      <c r="DZO336" s="223"/>
      <c r="DZP336" s="223"/>
      <c r="DZQ336" s="223"/>
      <c r="DZR336" s="223"/>
      <c r="DZS336" s="223"/>
      <c r="DZT336" s="223"/>
      <c r="DZU336" s="223"/>
      <c r="DZV336" s="223"/>
      <c r="DZW336" s="223"/>
      <c r="DZX336" s="223"/>
      <c r="DZY336" s="223"/>
      <c r="DZZ336" s="223"/>
      <c r="EAA336" s="223"/>
      <c r="EAB336" s="223"/>
      <c r="EAC336" s="223"/>
      <c r="EAD336" s="223"/>
      <c r="EAE336" s="223"/>
      <c r="EAF336" s="223"/>
      <c r="EAG336" s="223"/>
      <c r="EAH336" s="223"/>
      <c r="EAI336" s="223"/>
      <c r="EAJ336" s="223"/>
      <c r="EAK336" s="223"/>
      <c r="EAL336" s="223"/>
      <c r="EAM336" s="223"/>
      <c r="EAN336" s="223"/>
      <c r="EAO336" s="223"/>
      <c r="EAP336" s="223"/>
      <c r="EAQ336" s="223"/>
      <c r="EAR336" s="223"/>
      <c r="EAS336" s="223"/>
      <c r="EAT336" s="223"/>
      <c r="EAU336" s="223"/>
      <c r="EAV336" s="223"/>
      <c r="EAW336" s="223"/>
      <c r="EAX336" s="223"/>
      <c r="EAY336" s="223"/>
      <c r="EAZ336" s="223"/>
      <c r="EBA336" s="223"/>
      <c r="EBB336" s="223"/>
      <c r="EBC336" s="223"/>
      <c r="EBD336" s="223"/>
      <c r="EBE336" s="223"/>
      <c r="EBF336" s="223"/>
      <c r="EBG336" s="223"/>
      <c r="EBH336" s="223"/>
      <c r="EBI336" s="223"/>
      <c r="EBJ336" s="223"/>
      <c r="EBK336" s="223"/>
      <c r="EBL336" s="223"/>
      <c r="EBM336" s="223"/>
      <c r="EBN336" s="223"/>
      <c r="EBO336" s="223"/>
      <c r="EBP336" s="223"/>
      <c r="EBQ336" s="223"/>
      <c r="EBR336" s="223"/>
      <c r="EBS336" s="223"/>
      <c r="EBT336" s="223"/>
      <c r="EBU336" s="223"/>
      <c r="EBV336" s="223"/>
      <c r="EBW336" s="223"/>
      <c r="EBX336" s="223"/>
      <c r="EBY336" s="223"/>
      <c r="EBZ336" s="223"/>
      <c r="ECA336" s="223"/>
      <c r="ECB336" s="223"/>
      <c r="ECC336" s="223"/>
      <c r="ECD336" s="223"/>
      <c r="ECE336" s="223"/>
      <c r="ECF336" s="223"/>
      <c r="ECG336" s="223"/>
      <c r="ECH336" s="223"/>
      <c r="ECI336" s="223"/>
      <c r="ECJ336" s="223"/>
      <c r="ECK336" s="223"/>
      <c r="ECL336" s="223"/>
      <c r="ECM336" s="223"/>
      <c r="ECN336" s="223"/>
      <c r="ECO336" s="223"/>
      <c r="ECP336" s="223"/>
      <c r="ECQ336" s="223"/>
      <c r="ECR336" s="223"/>
      <c r="ECS336" s="223"/>
      <c r="ECT336" s="223"/>
      <c r="ECU336" s="223"/>
      <c r="ECV336" s="223"/>
      <c r="ECW336" s="223"/>
      <c r="ECX336" s="223"/>
      <c r="ECY336" s="223"/>
      <c r="ECZ336" s="223"/>
      <c r="EDA336" s="223"/>
      <c r="EDB336" s="223"/>
      <c r="EDC336" s="223"/>
      <c r="EDD336" s="223"/>
      <c r="EDE336" s="223"/>
      <c r="EDF336" s="223"/>
      <c r="EDG336" s="223"/>
      <c r="EDH336" s="223"/>
      <c r="EDI336" s="223"/>
      <c r="EDJ336" s="223"/>
      <c r="EDK336" s="223"/>
      <c r="EDL336" s="223"/>
      <c r="EDM336" s="223"/>
      <c r="EDN336" s="223"/>
      <c r="EDO336" s="223"/>
      <c r="EDP336" s="223"/>
      <c r="EDQ336" s="223"/>
      <c r="EDR336" s="223"/>
      <c r="EDS336" s="223"/>
      <c r="EDT336" s="223"/>
      <c r="EDU336" s="223"/>
      <c r="EDV336" s="223"/>
      <c r="EDW336" s="223"/>
      <c r="EDX336" s="223"/>
      <c r="EDY336" s="223"/>
      <c r="EDZ336" s="223"/>
      <c r="EEA336" s="223"/>
      <c r="EEB336" s="223"/>
      <c r="EEC336" s="223"/>
      <c r="EED336" s="223"/>
      <c r="EEE336" s="223"/>
      <c r="EEF336" s="223"/>
      <c r="EEG336" s="223"/>
      <c r="EEH336" s="223"/>
      <c r="EEI336" s="223"/>
      <c r="EEJ336" s="223"/>
      <c r="EEK336" s="223"/>
      <c r="EEL336" s="223"/>
      <c r="EEM336" s="223"/>
      <c r="EEN336" s="223"/>
      <c r="EEO336" s="223"/>
      <c r="EEP336" s="223"/>
      <c r="EEQ336" s="223"/>
      <c r="EER336" s="223"/>
      <c r="EES336" s="223"/>
      <c r="EET336" s="223"/>
      <c r="EEU336" s="223"/>
      <c r="EEV336" s="223"/>
      <c r="EEW336" s="223"/>
      <c r="EEX336" s="223"/>
      <c r="EEY336" s="223"/>
      <c r="EEZ336" s="223"/>
      <c r="EFA336" s="223"/>
      <c r="EFB336" s="223"/>
      <c r="EFC336" s="223"/>
      <c r="EFD336" s="223"/>
      <c r="EFE336" s="223"/>
      <c r="EFF336" s="223"/>
      <c r="EFG336" s="223"/>
      <c r="EFH336" s="223"/>
      <c r="EFI336" s="223"/>
      <c r="EFJ336" s="223"/>
      <c r="EFK336" s="223"/>
      <c r="EFL336" s="223"/>
      <c r="EFM336" s="223"/>
      <c r="EFN336" s="223"/>
      <c r="EFO336" s="223"/>
      <c r="EFP336" s="223"/>
      <c r="EFQ336" s="223"/>
      <c r="EFR336" s="223"/>
      <c r="EFS336" s="223"/>
      <c r="EFT336" s="223"/>
      <c r="EFU336" s="223"/>
      <c r="EFV336" s="223"/>
      <c r="EFW336" s="223"/>
      <c r="EFX336" s="223"/>
      <c r="EFY336" s="223"/>
      <c r="EFZ336" s="223"/>
      <c r="EGA336" s="223"/>
      <c r="EGB336" s="223"/>
      <c r="EGC336" s="223"/>
      <c r="EGD336" s="223"/>
      <c r="EGE336" s="223"/>
      <c r="EGF336" s="223"/>
      <c r="EGG336" s="223"/>
      <c r="EGH336" s="223"/>
      <c r="EGI336" s="223"/>
      <c r="EGJ336" s="223"/>
      <c r="EGK336" s="223"/>
      <c r="EGL336" s="223"/>
      <c r="EGM336" s="223"/>
      <c r="EGN336" s="223"/>
      <c r="EGO336" s="223"/>
      <c r="EGP336" s="223"/>
      <c r="EGQ336" s="223"/>
      <c r="EGR336" s="223"/>
      <c r="EGS336" s="223"/>
      <c r="EGT336" s="223"/>
      <c r="EGU336" s="223"/>
      <c r="EGV336" s="223"/>
      <c r="EGW336" s="223"/>
      <c r="EGX336" s="223"/>
      <c r="EGY336" s="223"/>
      <c r="EGZ336" s="223"/>
      <c r="EHA336" s="223"/>
      <c r="EHB336" s="223"/>
      <c r="EHC336" s="223"/>
      <c r="EHD336" s="223"/>
      <c r="EHE336" s="223"/>
      <c r="EHF336" s="223"/>
      <c r="EHG336" s="223"/>
      <c r="EHH336" s="223"/>
      <c r="EHI336" s="223"/>
      <c r="EHJ336" s="223"/>
      <c r="EHK336" s="223"/>
      <c r="EHL336" s="223"/>
      <c r="EHM336" s="223"/>
      <c r="EHN336" s="223"/>
      <c r="EHO336" s="223"/>
      <c r="EHP336" s="223"/>
      <c r="EHQ336" s="223"/>
      <c r="EHR336" s="223"/>
      <c r="EHS336" s="223"/>
      <c r="EHT336" s="223"/>
      <c r="EHU336" s="223"/>
      <c r="EHV336" s="223"/>
      <c r="EHW336" s="223"/>
      <c r="EHX336" s="223"/>
      <c r="EHY336" s="223"/>
      <c r="EHZ336" s="223"/>
      <c r="EIA336" s="223"/>
      <c r="EIB336" s="223"/>
      <c r="EIC336" s="223"/>
      <c r="EID336" s="223"/>
      <c r="EIE336" s="223"/>
      <c r="EIF336" s="223"/>
      <c r="EIG336" s="223"/>
      <c r="EIH336" s="223"/>
      <c r="EII336" s="223"/>
      <c r="EIJ336" s="223"/>
      <c r="EIK336" s="223"/>
      <c r="EIL336" s="223"/>
      <c r="EIM336" s="223"/>
      <c r="EIN336" s="223"/>
      <c r="EIO336" s="223"/>
      <c r="EIP336" s="223"/>
      <c r="EIQ336" s="223"/>
      <c r="EIR336" s="223"/>
      <c r="EIS336" s="223"/>
      <c r="EIT336" s="223"/>
      <c r="EIU336" s="223"/>
      <c r="EIV336" s="223"/>
      <c r="EIW336" s="223"/>
      <c r="EIX336" s="223"/>
      <c r="EIY336" s="223"/>
      <c r="EIZ336" s="223"/>
      <c r="EJA336" s="223"/>
      <c r="EJB336" s="223"/>
      <c r="EJC336" s="223"/>
      <c r="EJD336" s="223"/>
      <c r="EJE336" s="223"/>
      <c r="EJF336" s="223"/>
      <c r="EJG336" s="223"/>
      <c r="EJH336" s="223"/>
      <c r="EJI336" s="223"/>
      <c r="EJJ336" s="223"/>
      <c r="EJK336" s="223"/>
      <c r="EJL336" s="223"/>
      <c r="EJM336" s="223"/>
      <c r="EJN336" s="223"/>
      <c r="EJO336" s="223"/>
      <c r="EJP336" s="223"/>
      <c r="EJQ336" s="223"/>
      <c r="EJR336" s="223"/>
      <c r="EJS336" s="223"/>
      <c r="EJT336" s="223"/>
      <c r="EJU336" s="223"/>
      <c r="EJV336" s="223"/>
      <c r="EJW336" s="223"/>
      <c r="EJX336" s="223"/>
      <c r="EJY336" s="223"/>
      <c r="EJZ336" s="223"/>
      <c r="EKA336" s="223"/>
      <c r="EKB336" s="223"/>
      <c r="EKC336" s="223"/>
      <c r="EKD336" s="223"/>
      <c r="EKE336" s="223"/>
      <c r="EKF336" s="223"/>
      <c r="EKG336" s="223"/>
      <c r="EKH336" s="223"/>
      <c r="EKI336" s="223"/>
      <c r="EKJ336" s="223"/>
      <c r="EKK336" s="223"/>
      <c r="EKL336" s="223"/>
      <c r="EKM336" s="223"/>
      <c r="EKN336" s="223"/>
      <c r="EKO336" s="223"/>
      <c r="EKP336" s="223"/>
      <c r="EKQ336" s="223"/>
      <c r="EKR336" s="223"/>
      <c r="EKS336" s="223"/>
      <c r="EKT336" s="223"/>
      <c r="EKU336" s="223"/>
      <c r="EKV336" s="223"/>
      <c r="EKW336" s="223"/>
      <c r="EKX336" s="223"/>
      <c r="EKY336" s="223"/>
      <c r="EKZ336" s="223"/>
      <c r="ELA336" s="223"/>
      <c r="ELB336" s="223"/>
      <c r="ELC336" s="223"/>
      <c r="ELD336" s="223"/>
      <c r="ELE336" s="223"/>
      <c r="ELF336" s="223"/>
      <c r="ELG336" s="223"/>
      <c r="ELH336" s="223"/>
      <c r="ELI336" s="223"/>
      <c r="ELJ336" s="223"/>
      <c r="ELK336" s="223"/>
      <c r="ELL336" s="223"/>
      <c r="ELM336" s="223"/>
      <c r="ELN336" s="223"/>
      <c r="ELO336" s="223"/>
      <c r="ELP336" s="223"/>
      <c r="ELQ336" s="223"/>
      <c r="ELR336" s="223"/>
      <c r="ELS336" s="223"/>
      <c r="ELT336" s="223"/>
      <c r="ELU336" s="223"/>
      <c r="ELV336" s="223"/>
      <c r="ELW336" s="223"/>
      <c r="ELX336" s="223"/>
      <c r="ELY336" s="223"/>
      <c r="ELZ336" s="223"/>
      <c r="EMA336" s="223"/>
      <c r="EMB336" s="223"/>
      <c r="EMC336" s="223"/>
      <c r="EMD336" s="223"/>
      <c r="EME336" s="223"/>
      <c r="EMF336" s="223"/>
      <c r="EMG336" s="223"/>
      <c r="EMH336" s="223"/>
      <c r="EMI336" s="223"/>
      <c r="EMJ336" s="223"/>
      <c r="EMK336" s="223"/>
      <c r="EML336" s="223"/>
      <c r="EMM336" s="223"/>
      <c r="EMN336" s="223"/>
      <c r="EMO336" s="223"/>
      <c r="EMP336" s="223"/>
      <c r="EMQ336" s="223"/>
      <c r="EMR336" s="223"/>
      <c r="EMS336" s="223"/>
      <c r="EMT336" s="223"/>
      <c r="EMU336" s="223"/>
      <c r="EMV336" s="223"/>
      <c r="EMW336" s="223"/>
      <c r="EMX336" s="223"/>
      <c r="EMY336" s="223"/>
      <c r="EMZ336" s="223"/>
      <c r="ENA336" s="223"/>
      <c r="ENB336" s="223"/>
      <c r="ENC336" s="223"/>
      <c r="END336" s="223"/>
      <c r="ENE336" s="223"/>
      <c r="ENF336" s="223"/>
      <c r="ENG336" s="223"/>
      <c r="ENH336" s="223"/>
      <c r="ENI336" s="223"/>
      <c r="ENJ336" s="223"/>
      <c r="ENK336" s="223"/>
      <c r="ENL336" s="223"/>
      <c r="ENM336" s="223"/>
      <c r="ENN336" s="223"/>
      <c r="ENO336" s="223"/>
      <c r="ENP336" s="223"/>
      <c r="ENQ336" s="223"/>
      <c r="ENR336" s="223"/>
      <c r="ENS336" s="223"/>
      <c r="ENT336" s="223"/>
      <c r="ENU336" s="223"/>
      <c r="ENV336" s="223"/>
      <c r="ENW336" s="223"/>
      <c r="ENX336" s="223"/>
      <c r="ENY336" s="223"/>
      <c r="ENZ336" s="223"/>
      <c r="EOA336" s="223"/>
      <c r="EOB336" s="223"/>
      <c r="EOC336" s="223"/>
      <c r="EOD336" s="223"/>
      <c r="EOE336" s="223"/>
      <c r="EOF336" s="223"/>
      <c r="EOG336" s="223"/>
      <c r="EOH336" s="223"/>
      <c r="EOI336" s="223"/>
      <c r="EOJ336" s="223"/>
      <c r="EOK336" s="223"/>
      <c r="EOL336" s="223"/>
      <c r="EOM336" s="223"/>
      <c r="EON336" s="223"/>
      <c r="EOO336" s="223"/>
      <c r="EOP336" s="223"/>
      <c r="EOQ336" s="223"/>
      <c r="EOR336" s="223"/>
      <c r="EOS336" s="223"/>
      <c r="EOT336" s="223"/>
      <c r="EOU336" s="223"/>
      <c r="EOV336" s="223"/>
      <c r="EOW336" s="223"/>
      <c r="EOX336" s="223"/>
      <c r="EOY336" s="223"/>
      <c r="EOZ336" s="223"/>
      <c r="EPA336" s="223"/>
      <c r="EPB336" s="223"/>
      <c r="EPC336" s="223"/>
      <c r="EPD336" s="223"/>
      <c r="EPE336" s="223"/>
      <c r="EPF336" s="223"/>
      <c r="EPG336" s="223"/>
      <c r="EPH336" s="223"/>
      <c r="EPI336" s="223"/>
      <c r="EPJ336" s="223"/>
      <c r="EPK336" s="223"/>
      <c r="EPL336" s="223"/>
      <c r="EPM336" s="223"/>
      <c r="EPN336" s="223"/>
      <c r="EPO336" s="223"/>
      <c r="EPP336" s="223"/>
      <c r="EPQ336" s="223"/>
      <c r="EPR336" s="223"/>
      <c r="EPS336" s="223"/>
      <c r="EPT336" s="223"/>
      <c r="EPU336" s="223"/>
      <c r="EPV336" s="223"/>
      <c r="EPW336" s="223"/>
      <c r="EPX336" s="223"/>
      <c r="EPY336" s="223"/>
      <c r="EPZ336" s="223"/>
      <c r="EQA336" s="223"/>
      <c r="EQB336" s="223"/>
      <c r="EQC336" s="223"/>
      <c r="EQD336" s="223"/>
      <c r="EQE336" s="223"/>
      <c r="EQF336" s="223"/>
      <c r="EQG336" s="223"/>
      <c r="EQH336" s="223"/>
      <c r="EQI336" s="223"/>
      <c r="EQJ336" s="223"/>
      <c r="EQK336" s="223"/>
      <c r="EQL336" s="223"/>
      <c r="EQM336" s="223"/>
      <c r="EQN336" s="223"/>
      <c r="EQO336" s="223"/>
      <c r="EQP336" s="223"/>
      <c r="EQQ336" s="223"/>
      <c r="EQR336" s="223"/>
      <c r="EQS336" s="223"/>
      <c r="EQT336" s="223"/>
      <c r="EQU336" s="223"/>
      <c r="EQV336" s="223"/>
      <c r="EQW336" s="223"/>
      <c r="EQX336" s="223"/>
      <c r="EQY336" s="223"/>
      <c r="EQZ336" s="223"/>
      <c r="ERA336" s="223"/>
      <c r="ERB336" s="223"/>
      <c r="ERC336" s="223"/>
      <c r="ERD336" s="223"/>
      <c r="ERE336" s="223"/>
      <c r="ERF336" s="223"/>
      <c r="ERG336" s="223"/>
      <c r="ERH336" s="223"/>
      <c r="ERI336" s="223"/>
      <c r="ERJ336" s="223"/>
      <c r="ERK336" s="223"/>
      <c r="ERL336" s="223"/>
      <c r="ERM336" s="223"/>
      <c r="ERN336" s="223"/>
      <c r="ERO336" s="223"/>
      <c r="ERP336" s="223"/>
      <c r="ERQ336" s="223"/>
      <c r="ERR336" s="223"/>
      <c r="ERS336" s="223"/>
      <c r="ERT336" s="223"/>
      <c r="ERU336" s="223"/>
      <c r="ERV336" s="223"/>
      <c r="ERW336" s="223"/>
      <c r="ERX336" s="223"/>
      <c r="ERY336" s="223"/>
      <c r="ERZ336" s="223"/>
      <c r="ESA336" s="223"/>
      <c r="ESB336" s="223"/>
      <c r="ESC336" s="223"/>
      <c r="ESD336" s="223"/>
      <c r="ESE336" s="223"/>
      <c r="ESF336" s="223"/>
      <c r="ESG336" s="223"/>
      <c r="ESH336" s="223"/>
      <c r="ESI336" s="223"/>
      <c r="ESJ336" s="223"/>
      <c r="ESK336" s="223"/>
      <c r="ESL336" s="223"/>
      <c r="ESM336" s="223"/>
      <c r="ESN336" s="223"/>
      <c r="ESO336" s="223"/>
      <c r="ESP336" s="223"/>
      <c r="ESQ336" s="223"/>
      <c r="ESR336" s="223"/>
      <c r="ESS336" s="223"/>
      <c r="EST336" s="223"/>
      <c r="ESU336" s="223"/>
      <c r="ESV336" s="223"/>
      <c r="ESW336" s="223"/>
      <c r="ESX336" s="223"/>
      <c r="ESY336" s="223"/>
      <c r="ESZ336" s="223"/>
      <c r="ETA336" s="223"/>
      <c r="ETB336" s="223"/>
      <c r="ETC336" s="223"/>
      <c r="ETD336" s="223"/>
      <c r="ETE336" s="223"/>
      <c r="ETF336" s="223"/>
      <c r="ETG336" s="223"/>
      <c r="ETH336" s="223"/>
      <c r="ETI336" s="223"/>
      <c r="ETJ336" s="223"/>
      <c r="ETK336" s="223"/>
      <c r="ETL336" s="223"/>
      <c r="ETM336" s="223"/>
      <c r="ETN336" s="223"/>
      <c r="ETO336" s="223"/>
      <c r="ETP336" s="223"/>
      <c r="ETQ336" s="223"/>
      <c r="ETR336" s="223"/>
      <c r="ETS336" s="223"/>
      <c r="ETT336" s="223"/>
      <c r="ETU336" s="223"/>
      <c r="ETV336" s="223"/>
      <c r="ETW336" s="223"/>
      <c r="ETX336" s="223"/>
      <c r="ETY336" s="223"/>
      <c r="ETZ336" s="223"/>
      <c r="EUA336" s="223"/>
      <c r="EUB336" s="223"/>
      <c r="EUC336" s="223"/>
      <c r="EUD336" s="223"/>
      <c r="EUE336" s="223"/>
      <c r="EUF336" s="223"/>
      <c r="EUG336" s="223"/>
      <c r="EUH336" s="223"/>
      <c r="EUI336" s="223"/>
      <c r="EUJ336" s="223"/>
      <c r="EUK336" s="223"/>
      <c r="EUL336" s="223"/>
      <c r="EUM336" s="223"/>
      <c r="EUN336" s="223"/>
      <c r="EUO336" s="223"/>
      <c r="EUP336" s="223"/>
      <c r="EUQ336" s="223"/>
      <c r="EUR336" s="223"/>
      <c r="EUS336" s="223"/>
      <c r="EUT336" s="223"/>
      <c r="EUU336" s="223"/>
      <c r="EUV336" s="223"/>
      <c r="EUW336" s="223"/>
      <c r="EUX336" s="223"/>
      <c r="EUY336" s="223"/>
      <c r="EUZ336" s="223"/>
      <c r="EVA336" s="223"/>
      <c r="EVB336" s="223"/>
      <c r="EVC336" s="223"/>
      <c r="EVD336" s="223"/>
      <c r="EVE336" s="223"/>
      <c r="EVF336" s="223"/>
      <c r="EVG336" s="223"/>
      <c r="EVH336" s="223"/>
      <c r="EVI336" s="223"/>
      <c r="EVJ336" s="223"/>
      <c r="EVK336" s="223"/>
      <c r="EVL336" s="223"/>
      <c r="EVM336" s="223"/>
      <c r="EVN336" s="223"/>
      <c r="EVO336" s="223"/>
      <c r="EVP336" s="223"/>
      <c r="EVQ336" s="223"/>
      <c r="EVR336" s="223"/>
      <c r="EVS336" s="223"/>
      <c r="EVT336" s="223"/>
      <c r="EVU336" s="223"/>
      <c r="EVV336" s="223"/>
      <c r="EVW336" s="223"/>
      <c r="EVX336" s="223"/>
      <c r="EVY336" s="223"/>
      <c r="EVZ336" s="223"/>
      <c r="EWA336" s="223"/>
      <c r="EWB336" s="223"/>
      <c r="EWC336" s="223"/>
      <c r="EWD336" s="223"/>
      <c r="EWE336" s="223"/>
      <c r="EWF336" s="223"/>
      <c r="EWG336" s="223"/>
      <c r="EWH336" s="223"/>
      <c r="EWI336" s="223"/>
      <c r="EWJ336" s="223"/>
      <c r="EWK336" s="223"/>
      <c r="EWL336" s="223"/>
      <c r="EWM336" s="223"/>
      <c r="EWN336" s="223"/>
      <c r="EWO336" s="223"/>
      <c r="EWP336" s="223"/>
      <c r="EWQ336" s="223"/>
      <c r="EWR336" s="223"/>
      <c r="EWS336" s="223"/>
      <c r="EWT336" s="223"/>
      <c r="EWU336" s="223"/>
      <c r="EWV336" s="223"/>
      <c r="EWW336" s="223"/>
      <c r="EWX336" s="223"/>
      <c r="EWY336" s="223"/>
      <c r="EWZ336" s="223"/>
      <c r="EXA336" s="223"/>
      <c r="EXB336" s="223"/>
      <c r="EXC336" s="223"/>
      <c r="EXD336" s="223"/>
      <c r="EXE336" s="223"/>
      <c r="EXF336" s="223"/>
      <c r="EXG336" s="223"/>
      <c r="EXH336" s="223"/>
      <c r="EXI336" s="223"/>
      <c r="EXJ336" s="223"/>
      <c r="EXK336" s="223"/>
      <c r="EXL336" s="223"/>
      <c r="EXM336" s="223"/>
      <c r="EXN336" s="223"/>
      <c r="EXO336" s="223"/>
      <c r="EXP336" s="223"/>
      <c r="EXQ336" s="223"/>
      <c r="EXR336" s="223"/>
      <c r="EXS336" s="223"/>
      <c r="EXT336" s="223"/>
      <c r="EXU336" s="223"/>
      <c r="EXV336" s="223"/>
      <c r="EXW336" s="223"/>
      <c r="EXX336" s="223"/>
      <c r="EXY336" s="223"/>
      <c r="EXZ336" s="223"/>
      <c r="EYA336" s="223"/>
      <c r="EYB336" s="223"/>
      <c r="EYC336" s="223"/>
      <c r="EYD336" s="223"/>
      <c r="EYE336" s="223"/>
      <c r="EYF336" s="223"/>
      <c r="EYG336" s="223"/>
      <c r="EYH336" s="223"/>
      <c r="EYI336" s="223"/>
      <c r="EYJ336" s="223"/>
      <c r="EYK336" s="223"/>
      <c r="EYL336" s="223"/>
      <c r="EYM336" s="223"/>
      <c r="EYN336" s="223"/>
      <c r="EYO336" s="223"/>
      <c r="EYP336" s="223"/>
      <c r="EYQ336" s="223"/>
      <c r="EYR336" s="223"/>
      <c r="EYS336" s="223"/>
      <c r="EYT336" s="223"/>
      <c r="EYU336" s="223"/>
      <c r="EYV336" s="223"/>
      <c r="EYW336" s="223"/>
      <c r="EYX336" s="223"/>
      <c r="EYY336" s="223"/>
      <c r="EYZ336" s="223"/>
      <c r="EZA336" s="223"/>
      <c r="EZB336" s="223"/>
      <c r="EZC336" s="223"/>
      <c r="EZD336" s="223"/>
      <c r="EZE336" s="223"/>
      <c r="EZF336" s="223"/>
      <c r="EZG336" s="223"/>
      <c r="EZH336" s="223"/>
      <c r="EZI336" s="223"/>
      <c r="EZJ336" s="223"/>
      <c r="EZK336" s="223"/>
      <c r="EZL336" s="223"/>
      <c r="EZM336" s="223"/>
      <c r="EZN336" s="223"/>
      <c r="EZO336" s="223"/>
      <c r="EZP336" s="223"/>
      <c r="EZQ336" s="223"/>
      <c r="EZR336" s="223"/>
      <c r="EZS336" s="223"/>
      <c r="EZT336" s="223"/>
      <c r="EZU336" s="223"/>
      <c r="EZV336" s="223"/>
      <c r="EZW336" s="223"/>
      <c r="EZX336" s="223"/>
      <c r="EZY336" s="223"/>
      <c r="EZZ336" s="223"/>
      <c r="FAA336" s="223"/>
      <c r="FAB336" s="223"/>
      <c r="FAC336" s="223"/>
      <c r="FAD336" s="223"/>
      <c r="FAE336" s="223"/>
      <c r="FAF336" s="223"/>
      <c r="FAG336" s="223"/>
      <c r="FAH336" s="223"/>
      <c r="FAI336" s="223"/>
      <c r="FAJ336" s="223"/>
      <c r="FAK336" s="223"/>
      <c r="FAL336" s="223"/>
      <c r="FAM336" s="223"/>
      <c r="FAN336" s="223"/>
      <c r="FAO336" s="223"/>
      <c r="FAP336" s="223"/>
      <c r="FAQ336" s="223"/>
      <c r="FAR336" s="223"/>
      <c r="FAS336" s="223"/>
      <c r="FAT336" s="223"/>
      <c r="FAU336" s="223"/>
      <c r="FAV336" s="223"/>
      <c r="FAW336" s="223"/>
      <c r="FAX336" s="223"/>
      <c r="FAY336" s="223"/>
      <c r="FAZ336" s="223"/>
      <c r="FBA336" s="223"/>
      <c r="FBB336" s="223"/>
      <c r="FBC336" s="223"/>
      <c r="FBD336" s="223"/>
      <c r="FBE336" s="223"/>
      <c r="FBF336" s="223"/>
      <c r="FBG336" s="223"/>
      <c r="FBH336" s="223"/>
      <c r="FBI336" s="223"/>
      <c r="FBJ336" s="223"/>
      <c r="FBK336" s="223"/>
      <c r="FBL336" s="223"/>
      <c r="FBM336" s="223"/>
      <c r="FBN336" s="223"/>
      <c r="FBO336" s="223"/>
      <c r="FBP336" s="223"/>
      <c r="FBQ336" s="223"/>
      <c r="FBR336" s="223"/>
      <c r="FBS336" s="223"/>
      <c r="FBT336" s="223"/>
      <c r="FBU336" s="223"/>
      <c r="FBV336" s="223"/>
      <c r="FBW336" s="223"/>
      <c r="FBX336" s="223"/>
      <c r="FBY336" s="223"/>
      <c r="FBZ336" s="223"/>
      <c r="FCA336" s="223"/>
      <c r="FCB336" s="223"/>
      <c r="FCC336" s="223"/>
      <c r="FCD336" s="223"/>
      <c r="FCE336" s="223"/>
      <c r="FCF336" s="223"/>
      <c r="FCG336" s="223"/>
      <c r="FCH336" s="223"/>
      <c r="FCI336" s="223"/>
      <c r="FCJ336" s="223"/>
      <c r="FCK336" s="223"/>
      <c r="FCL336" s="223"/>
      <c r="FCM336" s="223"/>
      <c r="FCN336" s="223"/>
      <c r="FCO336" s="223"/>
      <c r="FCP336" s="223"/>
      <c r="FCQ336" s="223"/>
      <c r="FCR336" s="223"/>
      <c r="FCS336" s="223"/>
      <c r="FCT336" s="223"/>
      <c r="FCU336" s="223"/>
      <c r="FCV336" s="223"/>
      <c r="FCW336" s="223"/>
      <c r="FCX336" s="223"/>
      <c r="FCY336" s="223"/>
      <c r="FCZ336" s="223"/>
      <c r="FDA336" s="223"/>
      <c r="FDB336" s="223"/>
      <c r="FDC336" s="223"/>
      <c r="FDD336" s="223"/>
      <c r="FDE336" s="223"/>
      <c r="FDF336" s="223"/>
      <c r="FDG336" s="223"/>
      <c r="FDH336" s="223"/>
      <c r="FDI336" s="223"/>
      <c r="FDJ336" s="223"/>
      <c r="FDK336" s="223"/>
      <c r="FDL336" s="223"/>
      <c r="FDM336" s="223"/>
      <c r="FDN336" s="223"/>
      <c r="FDO336" s="223"/>
      <c r="FDP336" s="223"/>
      <c r="FDQ336" s="223"/>
      <c r="FDR336" s="223"/>
      <c r="FDS336" s="223"/>
      <c r="FDT336" s="223"/>
      <c r="FDU336" s="223"/>
      <c r="FDV336" s="223"/>
      <c r="FDW336" s="223"/>
      <c r="FDX336" s="223"/>
      <c r="FDY336" s="223"/>
      <c r="FDZ336" s="223"/>
      <c r="FEA336" s="223"/>
      <c r="FEB336" s="223"/>
      <c r="FEC336" s="223"/>
      <c r="FED336" s="223"/>
      <c r="FEE336" s="223"/>
      <c r="FEF336" s="223"/>
      <c r="FEG336" s="223"/>
      <c r="FEH336" s="223"/>
      <c r="FEI336" s="223"/>
      <c r="FEJ336" s="223"/>
      <c r="FEK336" s="223"/>
      <c r="FEL336" s="223"/>
      <c r="FEM336" s="223"/>
      <c r="FEN336" s="223"/>
      <c r="FEO336" s="223"/>
      <c r="FEP336" s="223"/>
      <c r="FEQ336" s="223"/>
      <c r="FER336" s="223"/>
      <c r="FES336" s="223"/>
      <c r="FET336" s="223"/>
      <c r="FEU336" s="223"/>
      <c r="FEV336" s="223"/>
      <c r="FEW336" s="223"/>
      <c r="FEX336" s="223"/>
      <c r="FEY336" s="223"/>
      <c r="FEZ336" s="223"/>
      <c r="FFA336" s="223"/>
      <c r="FFB336" s="223"/>
      <c r="FFC336" s="223"/>
      <c r="FFD336" s="223"/>
      <c r="FFE336" s="223"/>
      <c r="FFF336" s="223"/>
      <c r="FFG336" s="223"/>
      <c r="FFH336" s="223"/>
      <c r="FFI336" s="223"/>
      <c r="FFJ336" s="223"/>
      <c r="FFK336" s="223"/>
      <c r="FFL336" s="223"/>
      <c r="FFM336" s="223"/>
      <c r="FFN336" s="223"/>
      <c r="FFO336" s="223"/>
      <c r="FFP336" s="223"/>
      <c r="FFQ336" s="223"/>
      <c r="FFR336" s="223"/>
      <c r="FFS336" s="223"/>
      <c r="FFT336" s="223"/>
      <c r="FFU336" s="223"/>
      <c r="FFV336" s="223"/>
      <c r="FFW336" s="223"/>
      <c r="FFX336" s="223"/>
      <c r="FFY336" s="223"/>
      <c r="FFZ336" s="223"/>
      <c r="FGA336" s="223"/>
      <c r="FGB336" s="223"/>
      <c r="FGC336" s="223"/>
      <c r="FGD336" s="223"/>
      <c r="FGE336" s="223"/>
      <c r="FGF336" s="223"/>
      <c r="FGG336" s="223"/>
      <c r="FGH336" s="223"/>
      <c r="FGI336" s="223"/>
      <c r="FGJ336" s="223"/>
      <c r="FGK336" s="223"/>
      <c r="FGL336" s="223"/>
      <c r="FGM336" s="223"/>
      <c r="FGN336" s="223"/>
      <c r="FGO336" s="223"/>
      <c r="FGP336" s="223"/>
      <c r="FGQ336" s="223"/>
      <c r="FGR336" s="223"/>
      <c r="FGS336" s="223"/>
      <c r="FGT336" s="223"/>
      <c r="FGU336" s="223"/>
      <c r="FGV336" s="223"/>
      <c r="FGW336" s="223"/>
      <c r="FGX336" s="223"/>
      <c r="FGY336" s="223"/>
      <c r="FGZ336" s="223"/>
      <c r="FHA336" s="223"/>
      <c r="FHB336" s="223"/>
      <c r="FHC336" s="223"/>
      <c r="FHD336" s="223"/>
      <c r="FHE336" s="223"/>
      <c r="FHF336" s="223"/>
      <c r="FHG336" s="223"/>
      <c r="FHH336" s="223"/>
      <c r="FHI336" s="223"/>
      <c r="FHJ336" s="223"/>
      <c r="FHK336" s="223"/>
      <c r="FHL336" s="223"/>
      <c r="FHM336" s="223"/>
      <c r="FHN336" s="223"/>
      <c r="FHO336" s="223"/>
      <c r="FHP336" s="223"/>
      <c r="FHQ336" s="223"/>
      <c r="FHR336" s="223"/>
      <c r="FHS336" s="223"/>
      <c r="FHT336" s="223"/>
      <c r="FHU336" s="223"/>
      <c r="FHV336" s="223"/>
      <c r="FHW336" s="223"/>
      <c r="FHX336" s="223"/>
      <c r="FHY336" s="223"/>
      <c r="FHZ336" s="223"/>
      <c r="FIA336" s="223"/>
      <c r="FIB336" s="223"/>
      <c r="FIC336" s="223"/>
      <c r="FID336" s="223"/>
      <c r="FIE336" s="223"/>
      <c r="FIF336" s="223"/>
      <c r="FIG336" s="223"/>
      <c r="FIH336" s="223"/>
      <c r="FII336" s="223"/>
      <c r="FIJ336" s="223"/>
      <c r="FIK336" s="223"/>
      <c r="FIL336" s="223"/>
      <c r="FIM336" s="223"/>
      <c r="FIN336" s="223"/>
      <c r="FIO336" s="223"/>
      <c r="FIP336" s="223"/>
      <c r="FIQ336" s="223"/>
      <c r="FIR336" s="223"/>
      <c r="FIS336" s="223"/>
      <c r="FIT336" s="223"/>
      <c r="FIU336" s="223"/>
      <c r="FIV336" s="223"/>
      <c r="FIW336" s="223"/>
      <c r="FIX336" s="223"/>
      <c r="FIY336" s="223"/>
      <c r="FIZ336" s="223"/>
      <c r="FJA336" s="223"/>
      <c r="FJB336" s="223"/>
      <c r="FJC336" s="223"/>
      <c r="FJD336" s="223"/>
      <c r="FJE336" s="223"/>
      <c r="FJF336" s="223"/>
      <c r="FJG336" s="223"/>
      <c r="FJH336" s="223"/>
      <c r="FJI336" s="223"/>
      <c r="FJJ336" s="223"/>
      <c r="FJK336" s="223"/>
      <c r="FJL336" s="223"/>
      <c r="FJM336" s="223"/>
      <c r="FJN336" s="223"/>
      <c r="FJO336" s="223"/>
      <c r="FJP336" s="223"/>
      <c r="FJQ336" s="223"/>
      <c r="FJR336" s="223"/>
      <c r="FJS336" s="223"/>
      <c r="FJT336" s="223"/>
      <c r="FJU336" s="223"/>
      <c r="FJV336" s="223"/>
      <c r="FJW336" s="223"/>
      <c r="FJX336" s="223"/>
      <c r="FJY336" s="223"/>
      <c r="FJZ336" s="223"/>
      <c r="FKA336" s="223"/>
      <c r="FKB336" s="223"/>
      <c r="FKC336" s="223"/>
      <c r="FKD336" s="223"/>
      <c r="FKE336" s="223"/>
      <c r="FKF336" s="223"/>
      <c r="FKG336" s="223"/>
      <c r="FKH336" s="223"/>
      <c r="FKI336" s="223"/>
      <c r="FKJ336" s="223"/>
      <c r="FKK336" s="223"/>
      <c r="FKL336" s="223"/>
      <c r="FKM336" s="223"/>
      <c r="FKN336" s="223"/>
      <c r="FKO336" s="223"/>
      <c r="FKP336" s="223"/>
      <c r="FKQ336" s="223"/>
      <c r="FKR336" s="223"/>
      <c r="FKS336" s="223"/>
      <c r="FKT336" s="223"/>
      <c r="FKU336" s="223"/>
      <c r="FKV336" s="223"/>
      <c r="FKW336" s="223"/>
      <c r="FKX336" s="223"/>
      <c r="FKY336" s="223"/>
      <c r="FKZ336" s="223"/>
      <c r="FLA336" s="223"/>
      <c r="FLB336" s="223"/>
      <c r="FLC336" s="223"/>
      <c r="FLD336" s="223"/>
      <c r="FLE336" s="223"/>
      <c r="FLF336" s="223"/>
      <c r="FLG336" s="223"/>
      <c r="FLH336" s="223"/>
      <c r="FLI336" s="223"/>
      <c r="FLJ336" s="223"/>
      <c r="FLK336" s="223"/>
      <c r="FLL336" s="223"/>
      <c r="FLM336" s="223"/>
      <c r="FLN336" s="223"/>
      <c r="FLO336" s="223"/>
      <c r="FLP336" s="223"/>
      <c r="FLQ336" s="223"/>
      <c r="FLR336" s="223"/>
      <c r="FLS336" s="223"/>
      <c r="FLT336" s="223"/>
      <c r="FLU336" s="223"/>
      <c r="FLV336" s="223"/>
      <c r="FLW336" s="223"/>
      <c r="FLX336" s="223"/>
      <c r="FLY336" s="223"/>
      <c r="FLZ336" s="223"/>
      <c r="FMA336" s="223"/>
      <c r="FMB336" s="223"/>
      <c r="FMC336" s="223"/>
      <c r="FMD336" s="223"/>
      <c r="FME336" s="223"/>
      <c r="FMF336" s="223"/>
      <c r="FMG336" s="223"/>
      <c r="FMH336" s="223"/>
      <c r="FMI336" s="223"/>
      <c r="FMJ336" s="223"/>
      <c r="FMK336" s="223"/>
      <c r="FML336" s="223"/>
      <c r="FMM336" s="223"/>
      <c r="FMN336" s="223"/>
      <c r="FMO336" s="223"/>
      <c r="FMP336" s="223"/>
      <c r="FMQ336" s="223"/>
      <c r="FMR336" s="223"/>
      <c r="FMS336" s="223"/>
      <c r="FMT336" s="223"/>
      <c r="FMU336" s="223"/>
      <c r="FMV336" s="223"/>
      <c r="FMW336" s="223"/>
      <c r="FMX336" s="223"/>
      <c r="FMY336" s="223"/>
      <c r="FMZ336" s="223"/>
      <c r="FNA336" s="223"/>
      <c r="FNB336" s="223"/>
      <c r="FNC336" s="223"/>
      <c r="FND336" s="223"/>
      <c r="FNE336" s="223"/>
      <c r="FNF336" s="223"/>
      <c r="FNG336" s="223"/>
      <c r="FNH336" s="223"/>
      <c r="FNI336" s="223"/>
      <c r="FNJ336" s="223"/>
      <c r="FNK336" s="223"/>
      <c r="FNL336" s="223"/>
      <c r="FNM336" s="223"/>
      <c r="FNN336" s="223"/>
      <c r="FNO336" s="223"/>
      <c r="FNP336" s="223"/>
      <c r="FNQ336" s="223"/>
      <c r="FNR336" s="223"/>
      <c r="FNS336" s="223"/>
      <c r="FNT336" s="223"/>
      <c r="FNU336" s="223"/>
      <c r="FNV336" s="223"/>
      <c r="FNW336" s="223"/>
      <c r="FNX336" s="223"/>
      <c r="FNY336" s="223"/>
      <c r="FNZ336" s="223"/>
      <c r="FOA336" s="223"/>
      <c r="FOB336" s="223"/>
      <c r="FOC336" s="223"/>
      <c r="FOD336" s="223"/>
      <c r="FOE336" s="223"/>
      <c r="FOF336" s="223"/>
      <c r="FOG336" s="223"/>
      <c r="FOH336" s="223"/>
      <c r="FOI336" s="223"/>
      <c r="FOJ336" s="223"/>
      <c r="FOK336" s="223"/>
      <c r="FOL336" s="223"/>
      <c r="FOM336" s="223"/>
      <c r="FON336" s="223"/>
      <c r="FOO336" s="223"/>
      <c r="FOP336" s="223"/>
      <c r="FOQ336" s="223"/>
      <c r="FOR336" s="223"/>
      <c r="FOS336" s="223"/>
      <c r="FOT336" s="223"/>
      <c r="FOU336" s="223"/>
      <c r="FOV336" s="223"/>
      <c r="FOW336" s="223"/>
      <c r="FOX336" s="223"/>
      <c r="FOY336" s="223"/>
      <c r="FOZ336" s="223"/>
      <c r="FPA336" s="223"/>
      <c r="FPB336" s="223"/>
      <c r="FPC336" s="223"/>
      <c r="FPD336" s="223"/>
      <c r="FPE336" s="223"/>
      <c r="FPF336" s="223"/>
      <c r="FPG336" s="223"/>
      <c r="FPH336" s="223"/>
      <c r="FPI336" s="223"/>
      <c r="FPJ336" s="223"/>
      <c r="FPK336" s="223"/>
      <c r="FPL336" s="223"/>
      <c r="FPM336" s="223"/>
      <c r="FPN336" s="223"/>
      <c r="FPO336" s="223"/>
      <c r="FPP336" s="223"/>
      <c r="FPQ336" s="223"/>
      <c r="FPR336" s="223"/>
      <c r="FPS336" s="223"/>
      <c r="FPT336" s="223"/>
      <c r="FPU336" s="223"/>
      <c r="FPV336" s="223"/>
      <c r="FPW336" s="223"/>
      <c r="FPX336" s="223"/>
      <c r="FPY336" s="223"/>
      <c r="FPZ336" s="223"/>
      <c r="FQA336" s="223"/>
      <c r="FQB336" s="223"/>
      <c r="FQC336" s="223"/>
      <c r="FQD336" s="223"/>
      <c r="FQE336" s="223"/>
      <c r="FQF336" s="223"/>
      <c r="FQG336" s="223"/>
      <c r="FQH336" s="223"/>
      <c r="FQI336" s="223"/>
      <c r="FQJ336" s="223"/>
      <c r="FQK336" s="223"/>
      <c r="FQL336" s="223"/>
      <c r="FQM336" s="223"/>
      <c r="FQN336" s="223"/>
      <c r="FQO336" s="223"/>
      <c r="FQP336" s="223"/>
      <c r="FQQ336" s="223"/>
      <c r="FQR336" s="223"/>
      <c r="FQS336" s="223"/>
      <c r="FQT336" s="223"/>
      <c r="FQU336" s="223"/>
      <c r="FQV336" s="223"/>
      <c r="FQW336" s="223"/>
      <c r="FQX336" s="223"/>
      <c r="FQY336" s="223"/>
      <c r="FQZ336" s="223"/>
      <c r="FRA336" s="223"/>
      <c r="FRB336" s="223"/>
      <c r="FRC336" s="223"/>
      <c r="FRD336" s="223"/>
      <c r="FRE336" s="223"/>
      <c r="FRF336" s="223"/>
      <c r="FRG336" s="223"/>
      <c r="FRH336" s="223"/>
      <c r="FRI336" s="223"/>
      <c r="FRJ336" s="223"/>
      <c r="FRK336" s="223"/>
      <c r="FRL336" s="223"/>
      <c r="FRM336" s="223"/>
      <c r="FRN336" s="223"/>
      <c r="FRO336" s="223"/>
      <c r="FRP336" s="223"/>
      <c r="FRQ336" s="223"/>
      <c r="FRR336" s="223"/>
      <c r="FRS336" s="223"/>
      <c r="FRT336" s="223"/>
      <c r="FRU336" s="223"/>
      <c r="FRV336" s="223"/>
      <c r="FRW336" s="223"/>
      <c r="FRX336" s="223"/>
      <c r="FRY336" s="223"/>
      <c r="FRZ336" s="223"/>
      <c r="FSA336" s="223"/>
      <c r="FSB336" s="223"/>
      <c r="FSC336" s="223"/>
      <c r="FSD336" s="223"/>
      <c r="FSE336" s="223"/>
      <c r="FSF336" s="223"/>
      <c r="FSG336" s="223"/>
      <c r="FSH336" s="223"/>
      <c r="FSI336" s="223"/>
      <c r="FSJ336" s="223"/>
      <c r="FSK336" s="223"/>
      <c r="FSL336" s="223"/>
      <c r="FSM336" s="223"/>
      <c r="FSN336" s="223"/>
      <c r="FSO336" s="223"/>
      <c r="FSP336" s="223"/>
      <c r="FSQ336" s="223"/>
      <c r="FSR336" s="223"/>
      <c r="FSS336" s="223"/>
      <c r="FST336" s="223"/>
      <c r="FSU336" s="223"/>
      <c r="FSV336" s="223"/>
      <c r="FSW336" s="223"/>
      <c r="FSX336" s="223"/>
      <c r="FSY336" s="223"/>
      <c r="FSZ336" s="223"/>
      <c r="FTA336" s="223"/>
      <c r="FTB336" s="223"/>
      <c r="FTC336" s="223"/>
      <c r="FTD336" s="223"/>
      <c r="FTE336" s="223"/>
      <c r="FTF336" s="223"/>
      <c r="FTG336" s="223"/>
      <c r="FTH336" s="223"/>
      <c r="FTI336" s="223"/>
      <c r="FTJ336" s="223"/>
      <c r="FTK336" s="223"/>
      <c r="FTL336" s="223"/>
      <c r="FTM336" s="223"/>
      <c r="FTN336" s="223"/>
      <c r="FTO336" s="223"/>
      <c r="FTP336" s="223"/>
      <c r="FTQ336" s="223"/>
      <c r="FTR336" s="223"/>
      <c r="FTS336" s="223"/>
      <c r="FTT336" s="223"/>
      <c r="FTU336" s="223"/>
      <c r="FTV336" s="223"/>
      <c r="FTW336" s="223"/>
      <c r="FTX336" s="223"/>
      <c r="FTY336" s="223"/>
      <c r="FTZ336" s="223"/>
      <c r="FUA336" s="223"/>
      <c r="FUB336" s="223"/>
      <c r="FUC336" s="223"/>
      <c r="FUD336" s="223"/>
      <c r="FUE336" s="223"/>
      <c r="FUF336" s="223"/>
      <c r="FUG336" s="223"/>
      <c r="FUH336" s="223"/>
      <c r="FUI336" s="223"/>
      <c r="FUJ336" s="223"/>
      <c r="FUK336" s="223"/>
      <c r="FUL336" s="223"/>
      <c r="FUM336" s="223"/>
      <c r="FUN336" s="223"/>
      <c r="FUO336" s="223"/>
      <c r="FUP336" s="223"/>
      <c r="FUQ336" s="223"/>
      <c r="FUR336" s="223"/>
      <c r="FUS336" s="223"/>
      <c r="FUT336" s="223"/>
      <c r="FUU336" s="223"/>
      <c r="FUV336" s="223"/>
      <c r="FUW336" s="223"/>
      <c r="FUX336" s="223"/>
      <c r="FUY336" s="223"/>
      <c r="FUZ336" s="223"/>
      <c r="FVA336" s="223"/>
      <c r="FVB336" s="223"/>
      <c r="FVC336" s="223"/>
      <c r="FVD336" s="223"/>
      <c r="FVE336" s="223"/>
      <c r="FVF336" s="223"/>
      <c r="FVG336" s="223"/>
      <c r="FVH336" s="223"/>
      <c r="FVI336" s="223"/>
      <c r="FVJ336" s="223"/>
      <c r="FVK336" s="223"/>
      <c r="FVL336" s="223"/>
      <c r="FVM336" s="223"/>
      <c r="FVN336" s="223"/>
      <c r="FVO336" s="223"/>
      <c r="FVP336" s="223"/>
      <c r="FVQ336" s="223"/>
      <c r="FVR336" s="223"/>
      <c r="FVS336" s="223"/>
      <c r="FVT336" s="223"/>
      <c r="FVU336" s="223"/>
      <c r="FVV336" s="223"/>
      <c r="FVW336" s="223"/>
      <c r="FVX336" s="223"/>
      <c r="FVY336" s="223"/>
      <c r="FVZ336" s="223"/>
      <c r="FWA336" s="223"/>
      <c r="FWB336" s="223"/>
      <c r="FWC336" s="223"/>
      <c r="FWD336" s="223"/>
      <c r="FWE336" s="223"/>
      <c r="FWF336" s="223"/>
      <c r="FWG336" s="223"/>
      <c r="FWH336" s="223"/>
      <c r="FWI336" s="223"/>
      <c r="FWJ336" s="223"/>
      <c r="FWK336" s="223"/>
      <c r="FWL336" s="223"/>
      <c r="FWM336" s="223"/>
      <c r="FWN336" s="223"/>
      <c r="FWO336" s="223"/>
      <c r="FWP336" s="223"/>
      <c r="FWQ336" s="223"/>
      <c r="FWR336" s="223"/>
      <c r="FWS336" s="223"/>
      <c r="FWT336" s="223"/>
      <c r="FWU336" s="223"/>
      <c r="FWV336" s="223"/>
      <c r="FWW336" s="223"/>
      <c r="FWX336" s="223"/>
      <c r="FWY336" s="223"/>
      <c r="FWZ336" s="223"/>
      <c r="FXA336" s="223"/>
      <c r="FXB336" s="223"/>
      <c r="FXC336" s="223"/>
      <c r="FXD336" s="223"/>
      <c r="FXE336" s="223"/>
      <c r="FXF336" s="223"/>
      <c r="FXG336" s="223"/>
      <c r="FXH336" s="223"/>
      <c r="FXI336" s="223"/>
      <c r="FXJ336" s="223"/>
      <c r="FXK336" s="223"/>
      <c r="FXL336" s="223"/>
      <c r="FXM336" s="223"/>
      <c r="FXN336" s="223"/>
      <c r="FXO336" s="223"/>
      <c r="FXP336" s="223"/>
      <c r="FXQ336" s="223"/>
      <c r="FXR336" s="223"/>
      <c r="FXS336" s="223"/>
      <c r="FXT336" s="223"/>
      <c r="FXU336" s="223"/>
      <c r="FXV336" s="223"/>
      <c r="FXW336" s="223"/>
      <c r="FXX336" s="223"/>
      <c r="FXY336" s="223"/>
      <c r="FXZ336" s="223"/>
      <c r="FYA336" s="223"/>
      <c r="FYB336" s="223"/>
      <c r="FYC336" s="223"/>
      <c r="FYD336" s="223"/>
      <c r="FYE336" s="223"/>
      <c r="FYF336" s="223"/>
      <c r="FYG336" s="223"/>
      <c r="FYH336" s="223"/>
      <c r="FYI336" s="223"/>
      <c r="FYJ336" s="223"/>
      <c r="FYK336" s="223"/>
      <c r="FYL336" s="223"/>
      <c r="FYM336" s="223"/>
      <c r="FYN336" s="223"/>
      <c r="FYO336" s="223"/>
      <c r="FYP336" s="223"/>
      <c r="FYQ336" s="223"/>
      <c r="FYR336" s="223"/>
      <c r="FYS336" s="223"/>
      <c r="FYT336" s="223"/>
      <c r="FYU336" s="223"/>
      <c r="FYV336" s="223"/>
      <c r="FYW336" s="223"/>
      <c r="FYX336" s="223"/>
      <c r="FYY336" s="223"/>
      <c r="FYZ336" s="223"/>
      <c r="FZA336" s="223"/>
      <c r="FZB336" s="223"/>
      <c r="FZC336" s="223"/>
      <c r="FZD336" s="223"/>
      <c r="FZE336" s="223"/>
      <c r="FZF336" s="223"/>
      <c r="FZG336" s="223"/>
      <c r="FZH336" s="223"/>
      <c r="FZI336" s="223"/>
      <c r="FZJ336" s="223"/>
      <c r="FZK336" s="223"/>
      <c r="FZL336" s="223"/>
      <c r="FZM336" s="223"/>
      <c r="FZN336" s="223"/>
      <c r="FZO336" s="223"/>
      <c r="FZP336" s="223"/>
      <c r="FZQ336" s="223"/>
      <c r="FZR336" s="223"/>
      <c r="FZS336" s="223"/>
      <c r="FZT336" s="223"/>
      <c r="FZU336" s="223"/>
      <c r="FZV336" s="223"/>
      <c r="FZW336" s="223"/>
      <c r="FZX336" s="223"/>
      <c r="FZY336" s="223"/>
      <c r="FZZ336" s="223"/>
      <c r="GAA336" s="223"/>
      <c r="GAB336" s="223"/>
      <c r="GAC336" s="223"/>
      <c r="GAD336" s="223"/>
      <c r="GAE336" s="223"/>
      <c r="GAF336" s="223"/>
      <c r="GAG336" s="223"/>
      <c r="GAH336" s="223"/>
      <c r="GAI336" s="223"/>
      <c r="GAJ336" s="223"/>
      <c r="GAK336" s="223"/>
      <c r="GAL336" s="223"/>
      <c r="GAM336" s="223"/>
      <c r="GAN336" s="223"/>
      <c r="GAO336" s="223"/>
      <c r="GAP336" s="223"/>
      <c r="GAQ336" s="223"/>
      <c r="GAR336" s="223"/>
      <c r="GAS336" s="223"/>
      <c r="GAT336" s="223"/>
      <c r="GAU336" s="223"/>
      <c r="GAV336" s="223"/>
      <c r="GAW336" s="223"/>
      <c r="GAX336" s="223"/>
      <c r="GAY336" s="223"/>
      <c r="GAZ336" s="223"/>
      <c r="GBA336" s="223"/>
      <c r="GBB336" s="223"/>
      <c r="GBC336" s="223"/>
      <c r="GBD336" s="223"/>
      <c r="GBE336" s="223"/>
      <c r="GBF336" s="223"/>
      <c r="GBG336" s="223"/>
      <c r="GBH336" s="223"/>
      <c r="GBI336" s="223"/>
      <c r="GBJ336" s="223"/>
      <c r="GBK336" s="223"/>
      <c r="GBL336" s="223"/>
      <c r="GBM336" s="223"/>
      <c r="GBN336" s="223"/>
      <c r="GBO336" s="223"/>
      <c r="GBP336" s="223"/>
      <c r="GBQ336" s="223"/>
      <c r="GBR336" s="223"/>
      <c r="GBS336" s="223"/>
      <c r="GBT336" s="223"/>
      <c r="GBU336" s="223"/>
      <c r="GBV336" s="223"/>
      <c r="GBW336" s="223"/>
      <c r="GBX336" s="223"/>
      <c r="GBY336" s="223"/>
      <c r="GBZ336" s="223"/>
      <c r="GCA336" s="223"/>
      <c r="GCB336" s="223"/>
      <c r="GCC336" s="223"/>
      <c r="GCD336" s="223"/>
      <c r="GCE336" s="223"/>
      <c r="GCF336" s="223"/>
      <c r="GCG336" s="223"/>
      <c r="GCH336" s="223"/>
      <c r="GCI336" s="223"/>
      <c r="GCJ336" s="223"/>
      <c r="GCK336" s="223"/>
      <c r="GCL336" s="223"/>
      <c r="GCM336" s="223"/>
      <c r="GCN336" s="223"/>
      <c r="GCO336" s="223"/>
      <c r="GCP336" s="223"/>
      <c r="GCQ336" s="223"/>
      <c r="GCR336" s="223"/>
      <c r="GCS336" s="223"/>
      <c r="GCT336" s="223"/>
      <c r="GCU336" s="223"/>
      <c r="GCV336" s="223"/>
      <c r="GCW336" s="223"/>
      <c r="GCX336" s="223"/>
      <c r="GCY336" s="223"/>
      <c r="GCZ336" s="223"/>
      <c r="GDA336" s="223"/>
      <c r="GDB336" s="223"/>
      <c r="GDC336" s="223"/>
      <c r="GDD336" s="223"/>
      <c r="GDE336" s="223"/>
      <c r="GDF336" s="223"/>
      <c r="GDG336" s="223"/>
      <c r="GDH336" s="223"/>
      <c r="GDI336" s="223"/>
      <c r="GDJ336" s="223"/>
      <c r="GDK336" s="223"/>
      <c r="GDL336" s="223"/>
      <c r="GDM336" s="223"/>
      <c r="GDN336" s="223"/>
      <c r="GDO336" s="223"/>
      <c r="GDP336" s="223"/>
      <c r="GDQ336" s="223"/>
      <c r="GDR336" s="223"/>
      <c r="GDS336" s="223"/>
      <c r="GDT336" s="223"/>
      <c r="GDU336" s="223"/>
      <c r="GDV336" s="223"/>
      <c r="GDW336" s="223"/>
      <c r="GDX336" s="223"/>
      <c r="GDY336" s="223"/>
      <c r="GDZ336" s="223"/>
      <c r="GEA336" s="223"/>
      <c r="GEB336" s="223"/>
      <c r="GEC336" s="223"/>
      <c r="GED336" s="223"/>
      <c r="GEE336" s="223"/>
      <c r="GEF336" s="223"/>
      <c r="GEG336" s="223"/>
      <c r="GEH336" s="223"/>
      <c r="GEI336" s="223"/>
      <c r="GEJ336" s="223"/>
      <c r="GEK336" s="223"/>
      <c r="GEL336" s="223"/>
      <c r="GEM336" s="223"/>
      <c r="GEN336" s="223"/>
      <c r="GEO336" s="223"/>
      <c r="GEP336" s="223"/>
      <c r="GEQ336" s="223"/>
      <c r="GER336" s="223"/>
      <c r="GES336" s="223"/>
      <c r="GET336" s="223"/>
      <c r="GEU336" s="223"/>
      <c r="GEV336" s="223"/>
      <c r="GEW336" s="223"/>
      <c r="GEX336" s="223"/>
      <c r="GEY336" s="223"/>
      <c r="GEZ336" s="223"/>
      <c r="GFA336" s="223"/>
      <c r="GFB336" s="223"/>
      <c r="GFC336" s="223"/>
      <c r="GFD336" s="223"/>
      <c r="GFE336" s="223"/>
      <c r="GFF336" s="223"/>
      <c r="GFG336" s="223"/>
      <c r="GFH336" s="223"/>
      <c r="GFI336" s="223"/>
      <c r="GFJ336" s="223"/>
      <c r="GFK336" s="223"/>
      <c r="GFL336" s="223"/>
      <c r="GFM336" s="223"/>
      <c r="GFN336" s="223"/>
      <c r="GFO336" s="223"/>
      <c r="GFP336" s="223"/>
      <c r="GFQ336" s="223"/>
      <c r="GFR336" s="223"/>
      <c r="GFS336" s="223"/>
      <c r="GFT336" s="223"/>
      <c r="GFU336" s="223"/>
      <c r="GFV336" s="223"/>
      <c r="GFW336" s="223"/>
      <c r="GFX336" s="223"/>
      <c r="GFY336" s="223"/>
      <c r="GFZ336" s="223"/>
      <c r="GGA336" s="223"/>
      <c r="GGB336" s="223"/>
      <c r="GGC336" s="223"/>
      <c r="GGD336" s="223"/>
      <c r="GGE336" s="223"/>
      <c r="GGF336" s="223"/>
      <c r="GGG336" s="223"/>
      <c r="GGH336" s="223"/>
      <c r="GGI336" s="223"/>
      <c r="GGJ336" s="223"/>
      <c r="GGK336" s="223"/>
      <c r="GGL336" s="223"/>
      <c r="GGM336" s="223"/>
      <c r="GGN336" s="223"/>
      <c r="GGO336" s="223"/>
      <c r="GGP336" s="223"/>
      <c r="GGQ336" s="223"/>
      <c r="GGR336" s="223"/>
      <c r="GGS336" s="223"/>
      <c r="GGT336" s="223"/>
      <c r="GGU336" s="223"/>
      <c r="GGV336" s="223"/>
      <c r="GGW336" s="223"/>
      <c r="GGX336" s="223"/>
      <c r="GGY336" s="223"/>
      <c r="GGZ336" s="223"/>
      <c r="GHA336" s="223"/>
      <c r="GHB336" s="223"/>
      <c r="GHC336" s="223"/>
      <c r="GHD336" s="223"/>
      <c r="GHE336" s="223"/>
      <c r="GHF336" s="223"/>
      <c r="GHG336" s="223"/>
      <c r="GHH336" s="223"/>
      <c r="GHI336" s="223"/>
      <c r="GHJ336" s="223"/>
      <c r="GHK336" s="223"/>
      <c r="GHL336" s="223"/>
      <c r="GHM336" s="223"/>
      <c r="GHN336" s="223"/>
      <c r="GHO336" s="223"/>
      <c r="GHP336" s="223"/>
      <c r="GHQ336" s="223"/>
      <c r="GHR336" s="223"/>
      <c r="GHS336" s="223"/>
      <c r="GHT336" s="223"/>
      <c r="GHU336" s="223"/>
      <c r="GHV336" s="223"/>
      <c r="GHW336" s="223"/>
      <c r="GHX336" s="223"/>
      <c r="GHY336" s="223"/>
      <c r="GHZ336" s="223"/>
      <c r="GIA336" s="223"/>
      <c r="GIB336" s="223"/>
      <c r="GIC336" s="223"/>
      <c r="GID336" s="223"/>
      <c r="GIE336" s="223"/>
      <c r="GIF336" s="223"/>
      <c r="GIG336" s="223"/>
      <c r="GIH336" s="223"/>
      <c r="GII336" s="223"/>
      <c r="GIJ336" s="223"/>
      <c r="GIK336" s="223"/>
      <c r="GIL336" s="223"/>
      <c r="GIM336" s="223"/>
      <c r="GIN336" s="223"/>
      <c r="GIO336" s="223"/>
      <c r="GIP336" s="223"/>
      <c r="GIQ336" s="223"/>
      <c r="GIR336" s="223"/>
      <c r="GIS336" s="223"/>
      <c r="GIT336" s="223"/>
      <c r="GIU336" s="223"/>
      <c r="GIV336" s="223"/>
      <c r="GIW336" s="223"/>
      <c r="GIX336" s="223"/>
      <c r="GIY336" s="223"/>
      <c r="GIZ336" s="223"/>
      <c r="GJA336" s="223"/>
      <c r="GJB336" s="223"/>
      <c r="GJC336" s="223"/>
      <c r="GJD336" s="223"/>
      <c r="GJE336" s="223"/>
      <c r="GJF336" s="223"/>
      <c r="GJG336" s="223"/>
      <c r="GJH336" s="223"/>
      <c r="GJI336" s="223"/>
      <c r="GJJ336" s="223"/>
      <c r="GJK336" s="223"/>
      <c r="GJL336" s="223"/>
      <c r="GJM336" s="223"/>
      <c r="GJN336" s="223"/>
      <c r="GJO336" s="223"/>
      <c r="GJP336" s="223"/>
      <c r="GJQ336" s="223"/>
      <c r="GJR336" s="223"/>
      <c r="GJS336" s="223"/>
      <c r="GJT336" s="223"/>
      <c r="GJU336" s="223"/>
      <c r="GJV336" s="223"/>
      <c r="GJW336" s="223"/>
      <c r="GJX336" s="223"/>
      <c r="GJY336" s="223"/>
      <c r="GJZ336" s="223"/>
      <c r="GKA336" s="223"/>
      <c r="GKB336" s="223"/>
      <c r="GKC336" s="223"/>
      <c r="GKD336" s="223"/>
      <c r="GKE336" s="223"/>
      <c r="GKF336" s="223"/>
      <c r="GKG336" s="223"/>
      <c r="GKH336" s="223"/>
      <c r="GKI336" s="223"/>
      <c r="GKJ336" s="223"/>
      <c r="GKK336" s="223"/>
      <c r="GKL336" s="223"/>
      <c r="GKM336" s="223"/>
      <c r="GKN336" s="223"/>
      <c r="GKO336" s="223"/>
      <c r="GKP336" s="223"/>
      <c r="GKQ336" s="223"/>
      <c r="GKR336" s="223"/>
      <c r="GKS336" s="223"/>
      <c r="GKT336" s="223"/>
      <c r="GKU336" s="223"/>
      <c r="GKV336" s="223"/>
      <c r="GKW336" s="223"/>
      <c r="GKX336" s="223"/>
      <c r="GKY336" s="223"/>
      <c r="GKZ336" s="223"/>
      <c r="GLA336" s="223"/>
      <c r="GLB336" s="223"/>
      <c r="GLC336" s="223"/>
      <c r="GLD336" s="223"/>
      <c r="GLE336" s="223"/>
      <c r="GLF336" s="223"/>
      <c r="GLG336" s="223"/>
      <c r="GLH336" s="223"/>
      <c r="GLI336" s="223"/>
      <c r="GLJ336" s="223"/>
      <c r="GLK336" s="223"/>
      <c r="GLL336" s="223"/>
      <c r="GLM336" s="223"/>
      <c r="GLN336" s="223"/>
      <c r="GLO336" s="223"/>
      <c r="GLP336" s="223"/>
      <c r="GLQ336" s="223"/>
      <c r="GLR336" s="223"/>
      <c r="GLS336" s="223"/>
      <c r="GLT336" s="223"/>
      <c r="GLU336" s="223"/>
      <c r="GLV336" s="223"/>
      <c r="GLW336" s="223"/>
      <c r="GLX336" s="223"/>
      <c r="GLY336" s="223"/>
      <c r="GLZ336" s="223"/>
      <c r="GMA336" s="223"/>
      <c r="GMB336" s="223"/>
      <c r="GMC336" s="223"/>
      <c r="GMD336" s="223"/>
      <c r="GME336" s="223"/>
      <c r="GMF336" s="223"/>
      <c r="GMG336" s="223"/>
      <c r="GMH336" s="223"/>
      <c r="GMI336" s="223"/>
      <c r="GMJ336" s="223"/>
      <c r="GMK336" s="223"/>
      <c r="GML336" s="223"/>
      <c r="GMM336" s="223"/>
      <c r="GMN336" s="223"/>
      <c r="GMO336" s="223"/>
      <c r="GMP336" s="223"/>
      <c r="GMQ336" s="223"/>
      <c r="GMR336" s="223"/>
      <c r="GMS336" s="223"/>
      <c r="GMT336" s="223"/>
      <c r="GMU336" s="223"/>
      <c r="GMV336" s="223"/>
      <c r="GMW336" s="223"/>
      <c r="GMX336" s="223"/>
      <c r="GMY336" s="223"/>
      <c r="GMZ336" s="223"/>
      <c r="GNA336" s="223"/>
      <c r="GNB336" s="223"/>
      <c r="GNC336" s="223"/>
      <c r="GND336" s="223"/>
      <c r="GNE336" s="223"/>
      <c r="GNF336" s="223"/>
      <c r="GNG336" s="223"/>
      <c r="GNH336" s="223"/>
      <c r="GNI336" s="223"/>
      <c r="GNJ336" s="223"/>
      <c r="GNK336" s="223"/>
      <c r="GNL336" s="223"/>
      <c r="GNM336" s="223"/>
      <c r="GNN336" s="223"/>
      <c r="GNO336" s="223"/>
      <c r="GNP336" s="223"/>
      <c r="GNQ336" s="223"/>
      <c r="GNR336" s="223"/>
      <c r="GNS336" s="223"/>
      <c r="GNT336" s="223"/>
      <c r="GNU336" s="223"/>
      <c r="GNV336" s="223"/>
      <c r="GNW336" s="223"/>
      <c r="GNX336" s="223"/>
      <c r="GNY336" s="223"/>
      <c r="GNZ336" s="223"/>
      <c r="GOA336" s="223"/>
      <c r="GOB336" s="223"/>
      <c r="GOC336" s="223"/>
      <c r="GOD336" s="223"/>
      <c r="GOE336" s="223"/>
      <c r="GOF336" s="223"/>
      <c r="GOG336" s="223"/>
      <c r="GOH336" s="223"/>
      <c r="GOI336" s="223"/>
      <c r="GOJ336" s="223"/>
      <c r="GOK336" s="223"/>
      <c r="GOL336" s="223"/>
      <c r="GOM336" s="223"/>
      <c r="GON336" s="223"/>
      <c r="GOO336" s="223"/>
      <c r="GOP336" s="223"/>
      <c r="GOQ336" s="223"/>
      <c r="GOR336" s="223"/>
      <c r="GOS336" s="223"/>
      <c r="GOT336" s="223"/>
      <c r="GOU336" s="223"/>
      <c r="GOV336" s="223"/>
      <c r="GOW336" s="223"/>
      <c r="GOX336" s="223"/>
      <c r="GOY336" s="223"/>
      <c r="GOZ336" s="223"/>
      <c r="GPA336" s="223"/>
      <c r="GPB336" s="223"/>
      <c r="GPC336" s="223"/>
      <c r="GPD336" s="223"/>
      <c r="GPE336" s="223"/>
      <c r="GPF336" s="223"/>
      <c r="GPG336" s="223"/>
      <c r="GPH336" s="223"/>
      <c r="GPI336" s="223"/>
      <c r="GPJ336" s="223"/>
      <c r="GPK336" s="223"/>
      <c r="GPL336" s="223"/>
      <c r="GPM336" s="223"/>
      <c r="GPN336" s="223"/>
      <c r="GPO336" s="223"/>
      <c r="GPP336" s="223"/>
      <c r="GPQ336" s="223"/>
      <c r="GPR336" s="223"/>
      <c r="GPS336" s="223"/>
      <c r="GPT336" s="223"/>
      <c r="GPU336" s="223"/>
      <c r="GPV336" s="223"/>
      <c r="GPW336" s="223"/>
      <c r="GPX336" s="223"/>
      <c r="GPY336" s="223"/>
      <c r="GPZ336" s="223"/>
      <c r="GQA336" s="223"/>
      <c r="GQB336" s="223"/>
      <c r="GQC336" s="223"/>
      <c r="GQD336" s="223"/>
      <c r="GQE336" s="223"/>
      <c r="GQF336" s="223"/>
      <c r="GQG336" s="223"/>
      <c r="GQH336" s="223"/>
      <c r="GQI336" s="223"/>
      <c r="GQJ336" s="223"/>
      <c r="GQK336" s="223"/>
      <c r="GQL336" s="223"/>
      <c r="GQM336" s="223"/>
      <c r="GQN336" s="223"/>
      <c r="GQO336" s="223"/>
      <c r="GQP336" s="223"/>
      <c r="GQQ336" s="223"/>
      <c r="GQR336" s="223"/>
      <c r="GQS336" s="223"/>
      <c r="GQT336" s="223"/>
      <c r="GQU336" s="223"/>
      <c r="GQV336" s="223"/>
      <c r="GQW336" s="223"/>
      <c r="GQX336" s="223"/>
      <c r="GQY336" s="223"/>
      <c r="GQZ336" s="223"/>
      <c r="GRA336" s="223"/>
      <c r="GRB336" s="223"/>
      <c r="GRC336" s="223"/>
      <c r="GRD336" s="223"/>
      <c r="GRE336" s="223"/>
      <c r="GRF336" s="223"/>
      <c r="GRG336" s="223"/>
      <c r="GRH336" s="223"/>
      <c r="GRI336" s="223"/>
      <c r="GRJ336" s="223"/>
      <c r="GRK336" s="223"/>
      <c r="GRL336" s="223"/>
      <c r="GRM336" s="223"/>
      <c r="GRN336" s="223"/>
      <c r="GRO336" s="223"/>
      <c r="GRP336" s="223"/>
      <c r="GRQ336" s="223"/>
      <c r="GRR336" s="223"/>
      <c r="GRS336" s="223"/>
      <c r="GRT336" s="223"/>
      <c r="GRU336" s="223"/>
      <c r="GRV336" s="223"/>
      <c r="GRW336" s="223"/>
      <c r="GRX336" s="223"/>
      <c r="GRY336" s="223"/>
      <c r="GRZ336" s="223"/>
      <c r="GSA336" s="223"/>
      <c r="GSB336" s="223"/>
      <c r="GSC336" s="223"/>
      <c r="GSD336" s="223"/>
      <c r="GSE336" s="223"/>
      <c r="GSF336" s="223"/>
      <c r="GSG336" s="223"/>
      <c r="GSH336" s="223"/>
      <c r="GSI336" s="223"/>
      <c r="GSJ336" s="223"/>
      <c r="GSK336" s="223"/>
      <c r="GSL336" s="223"/>
      <c r="GSM336" s="223"/>
      <c r="GSN336" s="223"/>
      <c r="GSO336" s="223"/>
      <c r="GSP336" s="223"/>
      <c r="GSQ336" s="223"/>
      <c r="GSR336" s="223"/>
      <c r="GSS336" s="223"/>
      <c r="GST336" s="223"/>
      <c r="GSU336" s="223"/>
      <c r="GSV336" s="223"/>
      <c r="GSW336" s="223"/>
      <c r="GSX336" s="223"/>
      <c r="GSY336" s="223"/>
      <c r="GSZ336" s="223"/>
      <c r="GTA336" s="223"/>
      <c r="GTB336" s="223"/>
      <c r="GTC336" s="223"/>
      <c r="GTD336" s="223"/>
      <c r="GTE336" s="223"/>
      <c r="GTF336" s="223"/>
      <c r="GTG336" s="223"/>
      <c r="GTH336" s="223"/>
      <c r="GTI336" s="223"/>
      <c r="GTJ336" s="223"/>
      <c r="GTK336" s="223"/>
      <c r="GTL336" s="223"/>
      <c r="GTM336" s="223"/>
      <c r="GTN336" s="223"/>
      <c r="GTO336" s="223"/>
      <c r="GTP336" s="223"/>
      <c r="GTQ336" s="223"/>
      <c r="GTR336" s="223"/>
      <c r="GTS336" s="223"/>
      <c r="GTT336" s="223"/>
      <c r="GTU336" s="223"/>
      <c r="GTV336" s="223"/>
      <c r="GTW336" s="223"/>
      <c r="GTX336" s="223"/>
      <c r="GTY336" s="223"/>
      <c r="GTZ336" s="223"/>
      <c r="GUA336" s="223"/>
      <c r="GUB336" s="223"/>
      <c r="GUC336" s="223"/>
      <c r="GUD336" s="223"/>
      <c r="GUE336" s="223"/>
      <c r="GUF336" s="223"/>
      <c r="GUG336" s="223"/>
      <c r="GUH336" s="223"/>
      <c r="GUI336" s="223"/>
      <c r="GUJ336" s="223"/>
      <c r="GUK336" s="223"/>
      <c r="GUL336" s="223"/>
      <c r="GUM336" s="223"/>
      <c r="GUN336" s="223"/>
      <c r="GUO336" s="223"/>
      <c r="GUP336" s="223"/>
      <c r="GUQ336" s="223"/>
      <c r="GUR336" s="223"/>
      <c r="GUS336" s="223"/>
      <c r="GUT336" s="223"/>
      <c r="GUU336" s="223"/>
      <c r="GUV336" s="223"/>
      <c r="GUW336" s="223"/>
      <c r="GUX336" s="223"/>
      <c r="GUY336" s="223"/>
      <c r="GUZ336" s="223"/>
      <c r="GVA336" s="223"/>
      <c r="GVB336" s="223"/>
      <c r="GVC336" s="223"/>
      <c r="GVD336" s="223"/>
      <c r="GVE336" s="223"/>
      <c r="GVF336" s="223"/>
      <c r="GVG336" s="223"/>
      <c r="GVH336" s="223"/>
      <c r="GVI336" s="223"/>
      <c r="GVJ336" s="223"/>
      <c r="GVK336" s="223"/>
      <c r="GVL336" s="223"/>
      <c r="GVM336" s="223"/>
      <c r="GVN336" s="223"/>
      <c r="GVO336" s="223"/>
      <c r="GVP336" s="223"/>
      <c r="GVQ336" s="223"/>
      <c r="GVR336" s="223"/>
      <c r="GVS336" s="223"/>
      <c r="GVT336" s="223"/>
      <c r="GVU336" s="223"/>
      <c r="GVV336" s="223"/>
      <c r="GVW336" s="223"/>
      <c r="GVX336" s="223"/>
      <c r="GVY336" s="223"/>
      <c r="GVZ336" s="223"/>
      <c r="GWA336" s="223"/>
      <c r="GWB336" s="223"/>
      <c r="GWC336" s="223"/>
      <c r="GWD336" s="223"/>
      <c r="GWE336" s="223"/>
      <c r="GWF336" s="223"/>
      <c r="GWG336" s="223"/>
      <c r="GWH336" s="223"/>
      <c r="GWI336" s="223"/>
      <c r="GWJ336" s="223"/>
      <c r="GWK336" s="223"/>
      <c r="GWL336" s="223"/>
      <c r="GWM336" s="223"/>
      <c r="GWN336" s="223"/>
      <c r="GWO336" s="223"/>
      <c r="GWP336" s="223"/>
      <c r="GWQ336" s="223"/>
      <c r="GWR336" s="223"/>
      <c r="GWS336" s="223"/>
      <c r="GWT336" s="223"/>
      <c r="GWU336" s="223"/>
      <c r="GWV336" s="223"/>
      <c r="GWW336" s="223"/>
      <c r="GWX336" s="223"/>
      <c r="GWY336" s="223"/>
      <c r="GWZ336" s="223"/>
      <c r="GXA336" s="223"/>
      <c r="GXB336" s="223"/>
      <c r="GXC336" s="223"/>
      <c r="GXD336" s="223"/>
      <c r="GXE336" s="223"/>
      <c r="GXF336" s="223"/>
      <c r="GXG336" s="223"/>
      <c r="GXH336" s="223"/>
      <c r="GXI336" s="223"/>
      <c r="GXJ336" s="223"/>
      <c r="GXK336" s="223"/>
      <c r="GXL336" s="223"/>
      <c r="GXM336" s="223"/>
      <c r="GXN336" s="223"/>
      <c r="GXO336" s="223"/>
      <c r="GXP336" s="223"/>
      <c r="GXQ336" s="223"/>
      <c r="GXR336" s="223"/>
      <c r="GXS336" s="223"/>
      <c r="GXT336" s="223"/>
      <c r="GXU336" s="223"/>
      <c r="GXV336" s="223"/>
      <c r="GXW336" s="223"/>
      <c r="GXX336" s="223"/>
      <c r="GXY336" s="223"/>
      <c r="GXZ336" s="223"/>
      <c r="GYA336" s="223"/>
      <c r="GYB336" s="223"/>
      <c r="GYC336" s="223"/>
      <c r="GYD336" s="223"/>
      <c r="GYE336" s="223"/>
      <c r="GYF336" s="223"/>
      <c r="GYG336" s="223"/>
      <c r="GYH336" s="223"/>
      <c r="GYI336" s="223"/>
      <c r="GYJ336" s="223"/>
      <c r="GYK336" s="223"/>
      <c r="GYL336" s="223"/>
      <c r="GYM336" s="223"/>
      <c r="GYN336" s="223"/>
      <c r="GYO336" s="223"/>
      <c r="GYP336" s="223"/>
      <c r="GYQ336" s="223"/>
      <c r="GYR336" s="223"/>
      <c r="GYS336" s="223"/>
      <c r="GYT336" s="223"/>
      <c r="GYU336" s="223"/>
      <c r="GYV336" s="223"/>
      <c r="GYW336" s="223"/>
      <c r="GYX336" s="223"/>
      <c r="GYY336" s="223"/>
      <c r="GYZ336" s="223"/>
      <c r="GZA336" s="223"/>
      <c r="GZB336" s="223"/>
      <c r="GZC336" s="223"/>
      <c r="GZD336" s="223"/>
      <c r="GZE336" s="223"/>
      <c r="GZF336" s="223"/>
      <c r="GZG336" s="223"/>
      <c r="GZH336" s="223"/>
      <c r="GZI336" s="223"/>
      <c r="GZJ336" s="223"/>
      <c r="GZK336" s="223"/>
      <c r="GZL336" s="223"/>
      <c r="GZM336" s="223"/>
      <c r="GZN336" s="223"/>
      <c r="GZO336" s="223"/>
      <c r="GZP336" s="223"/>
      <c r="GZQ336" s="223"/>
      <c r="GZR336" s="223"/>
      <c r="GZS336" s="223"/>
      <c r="GZT336" s="223"/>
      <c r="GZU336" s="223"/>
      <c r="GZV336" s="223"/>
      <c r="GZW336" s="223"/>
      <c r="GZX336" s="223"/>
      <c r="GZY336" s="223"/>
      <c r="GZZ336" s="223"/>
      <c r="HAA336" s="223"/>
      <c r="HAB336" s="223"/>
      <c r="HAC336" s="223"/>
      <c r="HAD336" s="223"/>
      <c r="HAE336" s="223"/>
      <c r="HAF336" s="223"/>
      <c r="HAG336" s="223"/>
      <c r="HAH336" s="223"/>
      <c r="HAI336" s="223"/>
      <c r="HAJ336" s="223"/>
      <c r="HAK336" s="223"/>
      <c r="HAL336" s="223"/>
      <c r="HAM336" s="223"/>
      <c r="HAN336" s="223"/>
      <c r="HAO336" s="223"/>
      <c r="HAP336" s="223"/>
      <c r="HAQ336" s="223"/>
      <c r="HAR336" s="223"/>
      <c r="HAS336" s="223"/>
      <c r="HAT336" s="223"/>
      <c r="HAU336" s="223"/>
      <c r="HAV336" s="223"/>
      <c r="HAW336" s="223"/>
      <c r="HAX336" s="223"/>
      <c r="HAY336" s="223"/>
      <c r="HAZ336" s="223"/>
      <c r="HBA336" s="223"/>
      <c r="HBB336" s="223"/>
      <c r="HBC336" s="223"/>
      <c r="HBD336" s="223"/>
      <c r="HBE336" s="223"/>
      <c r="HBF336" s="223"/>
      <c r="HBG336" s="223"/>
      <c r="HBH336" s="223"/>
      <c r="HBI336" s="223"/>
      <c r="HBJ336" s="223"/>
      <c r="HBK336" s="223"/>
      <c r="HBL336" s="223"/>
      <c r="HBM336" s="223"/>
      <c r="HBN336" s="223"/>
      <c r="HBO336" s="223"/>
      <c r="HBP336" s="223"/>
      <c r="HBQ336" s="223"/>
      <c r="HBR336" s="223"/>
      <c r="HBS336" s="223"/>
      <c r="HBT336" s="223"/>
      <c r="HBU336" s="223"/>
      <c r="HBV336" s="223"/>
      <c r="HBW336" s="223"/>
      <c r="HBX336" s="223"/>
      <c r="HBY336" s="223"/>
      <c r="HBZ336" s="223"/>
      <c r="HCA336" s="223"/>
      <c r="HCB336" s="223"/>
      <c r="HCC336" s="223"/>
      <c r="HCD336" s="223"/>
      <c r="HCE336" s="223"/>
      <c r="HCF336" s="223"/>
      <c r="HCG336" s="223"/>
      <c r="HCH336" s="223"/>
      <c r="HCI336" s="223"/>
      <c r="HCJ336" s="223"/>
      <c r="HCK336" s="223"/>
      <c r="HCL336" s="223"/>
      <c r="HCM336" s="223"/>
      <c r="HCN336" s="223"/>
      <c r="HCO336" s="223"/>
      <c r="HCP336" s="223"/>
      <c r="HCQ336" s="223"/>
      <c r="HCR336" s="223"/>
      <c r="HCS336" s="223"/>
      <c r="HCT336" s="223"/>
      <c r="HCU336" s="223"/>
      <c r="HCV336" s="223"/>
      <c r="HCW336" s="223"/>
      <c r="HCX336" s="223"/>
      <c r="HCY336" s="223"/>
      <c r="HCZ336" s="223"/>
      <c r="HDA336" s="223"/>
      <c r="HDB336" s="223"/>
      <c r="HDC336" s="223"/>
      <c r="HDD336" s="223"/>
      <c r="HDE336" s="223"/>
      <c r="HDF336" s="223"/>
      <c r="HDG336" s="223"/>
      <c r="HDH336" s="223"/>
      <c r="HDI336" s="223"/>
      <c r="HDJ336" s="223"/>
      <c r="HDK336" s="223"/>
      <c r="HDL336" s="223"/>
      <c r="HDM336" s="223"/>
      <c r="HDN336" s="223"/>
      <c r="HDO336" s="223"/>
      <c r="HDP336" s="223"/>
      <c r="HDQ336" s="223"/>
      <c r="HDR336" s="223"/>
      <c r="HDS336" s="223"/>
      <c r="HDT336" s="223"/>
      <c r="HDU336" s="223"/>
      <c r="HDV336" s="223"/>
      <c r="HDW336" s="223"/>
      <c r="HDX336" s="223"/>
      <c r="HDY336" s="223"/>
      <c r="HDZ336" s="223"/>
      <c r="HEA336" s="223"/>
      <c r="HEB336" s="223"/>
      <c r="HEC336" s="223"/>
      <c r="HED336" s="223"/>
      <c r="HEE336" s="223"/>
      <c r="HEF336" s="223"/>
      <c r="HEG336" s="223"/>
      <c r="HEH336" s="223"/>
      <c r="HEI336" s="223"/>
      <c r="HEJ336" s="223"/>
      <c r="HEK336" s="223"/>
      <c r="HEL336" s="223"/>
      <c r="HEM336" s="223"/>
      <c r="HEN336" s="223"/>
      <c r="HEO336" s="223"/>
      <c r="HEP336" s="223"/>
      <c r="HEQ336" s="223"/>
      <c r="HER336" s="223"/>
      <c r="HES336" s="223"/>
      <c r="HET336" s="223"/>
      <c r="HEU336" s="223"/>
      <c r="HEV336" s="223"/>
      <c r="HEW336" s="223"/>
      <c r="HEX336" s="223"/>
      <c r="HEY336" s="223"/>
      <c r="HEZ336" s="223"/>
      <c r="HFA336" s="223"/>
      <c r="HFB336" s="223"/>
      <c r="HFC336" s="223"/>
      <c r="HFD336" s="223"/>
      <c r="HFE336" s="223"/>
      <c r="HFF336" s="223"/>
      <c r="HFG336" s="223"/>
      <c r="HFH336" s="223"/>
      <c r="HFI336" s="223"/>
      <c r="HFJ336" s="223"/>
      <c r="HFK336" s="223"/>
      <c r="HFL336" s="223"/>
      <c r="HFM336" s="223"/>
      <c r="HFN336" s="223"/>
      <c r="HFO336" s="223"/>
      <c r="HFP336" s="223"/>
      <c r="HFQ336" s="223"/>
      <c r="HFR336" s="223"/>
      <c r="HFS336" s="223"/>
      <c r="HFT336" s="223"/>
      <c r="HFU336" s="223"/>
      <c r="HFV336" s="223"/>
      <c r="HFW336" s="223"/>
      <c r="HFX336" s="223"/>
      <c r="HFY336" s="223"/>
      <c r="HFZ336" s="223"/>
      <c r="HGA336" s="223"/>
      <c r="HGB336" s="223"/>
      <c r="HGC336" s="223"/>
      <c r="HGD336" s="223"/>
      <c r="HGE336" s="223"/>
      <c r="HGF336" s="223"/>
      <c r="HGG336" s="223"/>
      <c r="HGH336" s="223"/>
      <c r="HGI336" s="223"/>
      <c r="HGJ336" s="223"/>
      <c r="HGK336" s="223"/>
      <c r="HGL336" s="223"/>
      <c r="HGM336" s="223"/>
      <c r="HGN336" s="223"/>
      <c r="HGO336" s="223"/>
      <c r="HGP336" s="223"/>
      <c r="HGQ336" s="223"/>
      <c r="HGR336" s="223"/>
      <c r="HGS336" s="223"/>
      <c r="HGT336" s="223"/>
      <c r="HGU336" s="223"/>
      <c r="HGV336" s="223"/>
      <c r="HGW336" s="223"/>
      <c r="HGX336" s="223"/>
      <c r="HGY336" s="223"/>
      <c r="HGZ336" s="223"/>
      <c r="HHA336" s="223"/>
      <c r="HHB336" s="223"/>
      <c r="HHC336" s="223"/>
      <c r="HHD336" s="223"/>
      <c r="HHE336" s="223"/>
      <c r="HHF336" s="223"/>
      <c r="HHG336" s="223"/>
      <c r="HHH336" s="223"/>
      <c r="HHI336" s="223"/>
      <c r="HHJ336" s="223"/>
      <c r="HHK336" s="223"/>
      <c r="HHL336" s="223"/>
      <c r="HHM336" s="223"/>
      <c r="HHN336" s="223"/>
      <c r="HHO336" s="223"/>
      <c r="HHP336" s="223"/>
      <c r="HHQ336" s="223"/>
      <c r="HHR336" s="223"/>
      <c r="HHS336" s="223"/>
      <c r="HHT336" s="223"/>
      <c r="HHU336" s="223"/>
      <c r="HHV336" s="223"/>
      <c r="HHW336" s="223"/>
      <c r="HHX336" s="223"/>
      <c r="HHY336" s="223"/>
      <c r="HHZ336" s="223"/>
      <c r="HIA336" s="223"/>
      <c r="HIB336" s="223"/>
      <c r="HIC336" s="223"/>
      <c r="HID336" s="223"/>
      <c r="HIE336" s="223"/>
      <c r="HIF336" s="223"/>
      <c r="HIG336" s="223"/>
      <c r="HIH336" s="223"/>
      <c r="HII336" s="223"/>
      <c r="HIJ336" s="223"/>
      <c r="HIK336" s="223"/>
      <c r="HIL336" s="223"/>
      <c r="HIM336" s="223"/>
      <c r="HIN336" s="223"/>
      <c r="HIO336" s="223"/>
      <c r="HIP336" s="223"/>
      <c r="HIQ336" s="223"/>
      <c r="HIR336" s="223"/>
      <c r="HIS336" s="223"/>
      <c r="HIT336" s="223"/>
      <c r="HIU336" s="223"/>
      <c r="HIV336" s="223"/>
      <c r="HIW336" s="223"/>
      <c r="HIX336" s="223"/>
      <c r="HIY336" s="223"/>
      <c r="HIZ336" s="223"/>
      <c r="HJA336" s="223"/>
      <c r="HJB336" s="223"/>
      <c r="HJC336" s="223"/>
      <c r="HJD336" s="223"/>
      <c r="HJE336" s="223"/>
      <c r="HJF336" s="223"/>
      <c r="HJG336" s="223"/>
      <c r="HJH336" s="223"/>
      <c r="HJI336" s="223"/>
      <c r="HJJ336" s="223"/>
      <c r="HJK336" s="223"/>
      <c r="HJL336" s="223"/>
      <c r="HJM336" s="223"/>
      <c r="HJN336" s="223"/>
      <c r="HJO336" s="223"/>
      <c r="HJP336" s="223"/>
      <c r="HJQ336" s="223"/>
      <c r="HJR336" s="223"/>
      <c r="HJS336" s="223"/>
      <c r="HJT336" s="223"/>
      <c r="HJU336" s="223"/>
      <c r="HJV336" s="223"/>
      <c r="HJW336" s="223"/>
      <c r="HJX336" s="223"/>
      <c r="HJY336" s="223"/>
      <c r="HJZ336" s="223"/>
      <c r="HKA336" s="223"/>
      <c r="HKB336" s="223"/>
      <c r="HKC336" s="223"/>
      <c r="HKD336" s="223"/>
      <c r="HKE336" s="223"/>
      <c r="HKF336" s="223"/>
      <c r="HKG336" s="223"/>
      <c r="HKH336" s="223"/>
      <c r="HKI336" s="223"/>
      <c r="HKJ336" s="223"/>
      <c r="HKK336" s="223"/>
      <c r="HKL336" s="223"/>
      <c r="HKM336" s="223"/>
      <c r="HKN336" s="223"/>
      <c r="HKO336" s="223"/>
      <c r="HKP336" s="223"/>
      <c r="HKQ336" s="223"/>
      <c r="HKR336" s="223"/>
      <c r="HKS336" s="223"/>
      <c r="HKT336" s="223"/>
      <c r="HKU336" s="223"/>
      <c r="HKV336" s="223"/>
      <c r="HKW336" s="223"/>
      <c r="HKX336" s="223"/>
      <c r="HKY336" s="223"/>
      <c r="HKZ336" s="223"/>
      <c r="HLA336" s="223"/>
      <c r="HLB336" s="223"/>
      <c r="HLC336" s="223"/>
      <c r="HLD336" s="223"/>
      <c r="HLE336" s="223"/>
      <c r="HLF336" s="223"/>
      <c r="HLG336" s="223"/>
      <c r="HLH336" s="223"/>
      <c r="HLI336" s="223"/>
      <c r="HLJ336" s="223"/>
      <c r="HLK336" s="223"/>
      <c r="HLL336" s="223"/>
      <c r="HLM336" s="223"/>
      <c r="HLN336" s="223"/>
      <c r="HLO336" s="223"/>
      <c r="HLP336" s="223"/>
      <c r="HLQ336" s="223"/>
      <c r="HLR336" s="223"/>
      <c r="HLS336" s="223"/>
      <c r="HLT336" s="223"/>
      <c r="HLU336" s="223"/>
      <c r="HLV336" s="223"/>
      <c r="HLW336" s="223"/>
      <c r="HLX336" s="223"/>
      <c r="HLY336" s="223"/>
      <c r="HLZ336" s="223"/>
      <c r="HMA336" s="223"/>
      <c r="HMB336" s="223"/>
      <c r="HMC336" s="223"/>
      <c r="HMD336" s="223"/>
      <c r="HME336" s="223"/>
      <c r="HMF336" s="223"/>
      <c r="HMG336" s="223"/>
      <c r="HMH336" s="223"/>
      <c r="HMI336" s="223"/>
      <c r="HMJ336" s="223"/>
      <c r="HMK336" s="223"/>
      <c r="HML336" s="223"/>
      <c r="HMM336" s="223"/>
      <c r="HMN336" s="223"/>
      <c r="HMO336" s="223"/>
      <c r="HMP336" s="223"/>
      <c r="HMQ336" s="223"/>
      <c r="HMR336" s="223"/>
      <c r="HMS336" s="223"/>
      <c r="HMT336" s="223"/>
      <c r="HMU336" s="223"/>
      <c r="HMV336" s="223"/>
      <c r="HMW336" s="223"/>
      <c r="HMX336" s="223"/>
      <c r="HMY336" s="223"/>
      <c r="HMZ336" s="223"/>
      <c r="HNA336" s="223"/>
      <c r="HNB336" s="223"/>
      <c r="HNC336" s="223"/>
      <c r="HND336" s="223"/>
      <c r="HNE336" s="223"/>
      <c r="HNF336" s="223"/>
      <c r="HNG336" s="223"/>
      <c r="HNH336" s="223"/>
      <c r="HNI336" s="223"/>
      <c r="HNJ336" s="223"/>
      <c r="HNK336" s="223"/>
      <c r="HNL336" s="223"/>
      <c r="HNM336" s="223"/>
      <c r="HNN336" s="223"/>
      <c r="HNO336" s="223"/>
      <c r="HNP336" s="223"/>
      <c r="HNQ336" s="223"/>
      <c r="HNR336" s="223"/>
      <c r="HNS336" s="223"/>
      <c r="HNT336" s="223"/>
      <c r="HNU336" s="223"/>
      <c r="HNV336" s="223"/>
      <c r="HNW336" s="223"/>
      <c r="HNX336" s="223"/>
      <c r="HNY336" s="223"/>
      <c r="HNZ336" s="223"/>
      <c r="HOA336" s="223"/>
      <c r="HOB336" s="223"/>
      <c r="HOC336" s="223"/>
      <c r="HOD336" s="223"/>
      <c r="HOE336" s="223"/>
      <c r="HOF336" s="223"/>
      <c r="HOG336" s="223"/>
      <c r="HOH336" s="223"/>
      <c r="HOI336" s="223"/>
      <c r="HOJ336" s="223"/>
      <c r="HOK336" s="223"/>
      <c r="HOL336" s="223"/>
      <c r="HOM336" s="223"/>
      <c r="HON336" s="223"/>
      <c r="HOO336" s="223"/>
      <c r="HOP336" s="223"/>
      <c r="HOQ336" s="223"/>
      <c r="HOR336" s="223"/>
      <c r="HOS336" s="223"/>
      <c r="HOT336" s="223"/>
      <c r="HOU336" s="223"/>
      <c r="HOV336" s="223"/>
      <c r="HOW336" s="223"/>
      <c r="HOX336" s="223"/>
      <c r="HOY336" s="223"/>
      <c r="HOZ336" s="223"/>
      <c r="HPA336" s="223"/>
      <c r="HPB336" s="223"/>
      <c r="HPC336" s="223"/>
      <c r="HPD336" s="223"/>
      <c r="HPE336" s="223"/>
      <c r="HPF336" s="223"/>
      <c r="HPG336" s="223"/>
      <c r="HPH336" s="223"/>
      <c r="HPI336" s="223"/>
      <c r="HPJ336" s="223"/>
      <c r="HPK336" s="223"/>
      <c r="HPL336" s="223"/>
      <c r="HPM336" s="223"/>
      <c r="HPN336" s="223"/>
      <c r="HPO336" s="223"/>
      <c r="HPP336" s="223"/>
      <c r="HPQ336" s="223"/>
      <c r="HPR336" s="223"/>
      <c r="HPS336" s="223"/>
      <c r="HPT336" s="223"/>
      <c r="HPU336" s="223"/>
      <c r="HPV336" s="223"/>
      <c r="HPW336" s="223"/>
      <c r="HPX336" s="223"/>
      <c r="HPY336" s="223"/>
      <c r="HPZ336" s="223"/>
      <c r="HQA336" s="223"/>
      <c r="HQB336" s="223"/>
      <c r="HQC336" s="223"/>
      <c r="HQD336" s="223"/>
      <c r="HQE336" s="223"/>
      <c r="HQF336" s="223"/>
      <c r="HQG336" s="223"/>
      <c r="HQH336" s="223"/>
      <c r="HQI336" s="223"/>
      <c r="HQJ336" s="223"/>
      <c r="HQK336" s="223"/>
      <c r="HQL336" s="223"/>
      <c r="HQM336" s="223"/>
      <c r="HQN336" s="223"/>
      <c r="HQO336" s="223"/>
      <c r="HQP336" s="223"/>
      <c r="HQQ336" s="223"/>
      <c r="HQR336" s="223"/>
      <c r="HQS336" s="223"/>
      <c r="HQT336" s="223"/>
      <c r="HQU336" s="223"/>
      <c r="HQV336" s="223"/>
      <c r="HQW336" s="223"/>
      <c r="HQX336" s="223"/>
      <c r="HQY336" s="223"/>
      <c r="HQZ336" s="223"/>
      <c r="HRA336" s="223"/>
      <c r="HRB336" s="223"/>
      <c r="HRC336" s="223"/>
      <c r="HRD336" s="223"/>
      <c r="HRE336" s="223"/>
      <c r="HRF336" s="223"/>
      <c r="HRG336" s="223"/>
      <c r="HRH336" s="223"/>
      <c r="HRI336" s="223"/>
      <c r="HRJ336" s="223"/>
      <c r="HRK336" s="223"/>
      <c r="HRL336" s="223"/>
      <c r="HRM336" s="223"/>
      <c r="HRN336" s="223"/>
      <c r="HRO336" s="223"/>
      <c r="HRP336" s="223"/>
      <c r="HRQ336" s="223"/>
      <c r="HRR336" s="223"/>
      <c r="HRS336" s="223"/>
      <c r="HRT336" s="223"/>
      <c r="HRU336" s="223"/>
      <c r="HRV336" s="223"/>
      <c r="HRW336" s="223"/>
      <c r="HRX336" s="223"/>
      <c r="HRY336" s="223"/>
      <c r="HRZ336" s="223"/>
      <c r="HSA336" s="223"/>
      <c r="HSB336" s="223"/>
      <c r="HSC336" s="223"/>
      <c r="HSD336" s="223"/>
      <c r="HSE336" s="223"/>
      <c r="HSF336" s="223"/>
      <c r="HSG336" s="223"/>
      <c r="HSH336" s="223"/>
      <c r="HSI336" s="223"/>
      <c r="HSJ336" s="223"/>
      <c r="HSK336" s="223"/>
      <c r="HSL336" s="223"/>
      <c r="HSM336" s="223"/>
      <c r="HSN336" s="223"/>
      <c r="HSO336" s="223"/>
      <c r="HSP336" s="223"/>
      <c r="HSQ336" s="223"/>
      <c r="HSR336" s="223"/>
      <c r="HSS336" s="223"/>
      <c r="HST336" s="223"/>
      <c r="HSU336" s="223"/>
      <c r="HSV336" s="223"/>
      <c r="HSW336" s="223"/>
      <c r="HSX336" s="223"/>
      <c r="HSY336" s="223"/>
      <c r="HSZ336" s="223"/>
      <c r="HTA336" s="223"/>
      <c r="HTB336" s="223"/>
      <c r="HTC336" s="223"/>
      <c r="HTD336" s="223"/>
      <c r="HTE336" s="223"/>
      <c r="HTF336" s="223"/>
      <c r="HTG336" s="223"/>
      <c r="HTH336" s="223"/>
      <c r="HTI336" s="223"/>
      <c r="HTJ336" s="223"/>
      <c r="HTK336" s="223"/>
      <c r="HTL336" s="223"/>
      <c r="HTM336" s="223"/>
      <c r="HTN336" s="223"/>
      <c r="HTO336" s="223"/>
      <c r="HTP336" s="223"/>
      <c r="HTQ336" s="223"/>
      <c r="HTR336" s="223"/>
      <c r="HTS336" s="223"/>
      <c r="HTT336" s="223"/>
      <c r="HTU336" s="223"/>
      <c r="HTV336" s="223"/>
      <c r="HTW336" s="223"/>
      <c r="HTX336" s="223"/>
      <c r="HTY336" s="223"/>
      <c r="HTZ336" s="223"/>
      <c r="HUA336" s="223"/>
      <c r="HUB336" s="223"/>
      <c r="HUC336" s="223"/>
      <c r="HUD336" s="223"/>
      <c r="HUE336" s="223"/>
      <c r="HUF336" s="223"/>
      <c r="HUG336" s="223"/>
      <c r="HUH336" s="223"/>
      <c r="HUI336" s="223"/>
      <c r="HUJ336" s="223"/>
      <c r="HUK336" s="223"/>
      <c r="HUL336" s="223"/>
      <c r="HUM336" s="223"/>
      <c r="HUN336" s="223"/>
      <c r="HUO336" s="223"/>
      <c r="HUP336" s="223"/>
      <c r="HUQ336" s="223"/>
      <c r="HUR336" s="223"/>
      <c r="HUS336" s="223"/>
      <c r="HUT336" s="223"/>
      <c r="HUU336" s="223"/>
      <c r="HUV336" s="223"/>
      <c r="HUW336" s="223"/>
      <c r="HUX336" s="223"/>
      <c r="HUY336" s="223"/>
      <c r="HUZ336" s="223"/>
      <c r="HVA336" s="223"/>
      <c r="HVB336" s="223"/>
      <c r="HVC336" s="223"/>
      <c r="HVD336" s="223"/>
      <c r="HVE336" s="223"/>
      <c r="HVF336" s="223"/>
      <c r="HVG336" s="223"/>
      <c r="HVH336" s="223"/>
      <c r="HVI336" s="223"/>
      <c r="HVJ336" s="223"/>
      <c r="HVK336" s="223"/>
      <c r="HVL336" s="223"/>
      <c r="HVM336" s="223"/>
      <c r="HVN336" s="223"/>
      <c r="HVO336" s="223"/>
      <c r="HVP336" s="223"/>
      <c r="HVQ336" s="223"/>
      <c r="HVR336" s="223"/>
      <c r="HVS336" s="223"/>
      <c r="HVT336" s="223"/>
      <c r="HVU336" s="223"/>
      <c r="HVV336" s="223"/>
      <c r="HVW336" s="223"/>
      <c r="HVX336" s="223"/>
      <c r="HVY336" s="223"/>
      <c r="HVZ336" s="223"/>
      <c r="HWA336" s="223"/>
      <c r="HWB336" s="223"/>
      <c r="HWC336" s="223"/>
      <c r="HWD336" s="223"/>
      <c r="HWE336" s="223"/>
      <c r="HWF336" s="223"/>
      <c r="HWG336" s="223"/>
      <c r="HWH336" s="223"/>
      <c r="HWI336" s="223"/>
      <c r="HWJ336" s="223"/>
      <c r="HWK336" s="223"/>
      <c r="HWL336" s="223"/>
      <c r="HWM336" s="223"/>
      <c r="HWN336" s="223"/>
      <c r="HWO336" s="223"/>
      <c r="HWP336" s="223"/>
      <c r="HWQ336" s="223"/>
      <c r="HWR336" s="223"/>
      <c r="HWS336" s="223"/>
      <c r="HWT336" s="223"/>
      <c r="HWU336" s="223"/>
      <c r="HWV336" s="223"/>
      <c r="HWW336" s="223"/>
      <c r="HWX336" s="223"/>
      <c r="HWY336" s="223"/>
      <c r="HWZ336" s="223"/>
      <c r="HXA336" s="223"/>
      <c r="HXB336" s="223"/>
      <c r="HXC336" s="223"/>
      <c r="HXD336" s="223"/>
      <c r="HXE336" s="223"/>
      <c r="HXF336" s="223"/>
      <c r="HXG336" s="223"/>
      <c r="HXH336" s="223"/>
      <c r="HXI336" s="223"/>
      <c r="HXJ336" s="223"/>
      <c r="HXK336" s="223"/>
      <c r="HXL336" s="223"/>
      <c r="HXM336" s="223"/>
      <c r="HXN336" s="223"/>
      <c r="HXO336" s="223"/>
      <c r="HXP336" s="223"/>
      <c r="HXQ336" s="223"/>
      <c r="HXR336" s="223"/>
      <c r="HXS336" s="223"/>
      <c r="HXT336" s="223"/>
      <c r="HXU336" s="223"/>
      <c r="HXV336" s="223"/>
      <c r="HXW336" s="223"/>
      <c r="HXX336" s="223"/>
      <c r="HXY336" s="223"/>
      <c r="HXZ336" s="223"/>
      <c r="HYA336" s="223"/>
      <c r="HYB336" s="223"/>
      <c r="HYC336" s="223"/>
      <c r="HYD336" s="223"/>
      <c r="HYE336" s="223"/>
      <c r="HYF336" s="223"/>
      <c r="HYG336" s="223"/>
      <c r="HYH336" s="223"/>
      <c r="HYI336" s="223"/>
      <c r="HYJ336" s="223"/>
      <c r="HYK336" s="223"/>
      <c r="HYL336" s="223"/>
      <c r="HYM336" s="223"/>
      <c r="HYN336" s="223"/>
      <c r="HYO336" s="223"/>
      <c r="HYP336" s="223"/>
      <c r="HYQ336" s="223"/>
      <c r="HYR336" s="223"/>
      <c r="HYS336" s="223"/>
      <c r="HYT336" s="223"/>
      <c r="HYU336" s="223"/>
      <c r="HYV336" s="223"/>
      <c r="HYW336" s="223"/>
      <c r="HYX336" s="223"/>
      <c r="HYY336" s="223"/>
      <c r="HYZ336" s="223"/>
      <c r="HZA336" s="223"/>
      <c r="HZB336" s="223"/>
      <c r="HZC336" s="223"/>
      <c r="HZD336" s="223"/>
      <c r="HZE336" s="223"/>
      <c r="HZF336" s="223"/>
      <c r="HZG336" s="223"/>
      <c r="HZH336" s="223"/>
      <c r="HZI336" s="223"/>
      <c r="HZJ336" s="223"/>
      <c r="HZK336" s="223"/>
      <c r="HZL336" s="223"/>
      <c r="HZM336" s="223"/>
      <c r="HZN336" s="223"/>
      <c r="HZO336" s="223"/>
      <c r="HZP336" s="223"/>
      <c r="HZQ336" s="223"/>
      <c r="HZR336" s="223"/>
      <c r="HZS336" s="223"/>
      <c r="HZT336" s="223"/>
      <c r="HZU336" s="223"/>
      <c r="HZV336" s="223"/>
      <c r="HZW336" s="223"/>
      <c r="HZX336" s="223"/>
      <c r="HZY336" s="223"/>
      <c r="HZZ336" s="223"/>
      <c r="IAA336" s="223"/>
      <c r="IAB336" s="223"/>
      <c r="IAC336" s="223"/>
      <c r="IAD336" s="223"/>
      <c r="IAE336" s="223"/>
      <c r="IAF336" s="223"/>
      <c r="IAG336" s="223"/>
      <c r="IAH336" s="223"/>
      <c r="IAI336" s="223"/>
      <c r="IAJ336" s="223"/>
      <c r="IAK336" s="223"/>
      <c r="IAL336" s="223"/>
      <c r="IAM336" s="223"/>
      <c r="IAN336" s="223"/>
      <c r="IAO336" s="223"/>
      <c r="IAP336" s="223"/>
      <c r="IAQ336" s="223"/>
      <c r="IAR336" s="223"/>
      <c r="IAS336" s="223"/>
      <c r="IAT336" s="223"/>
      <c r="IAU336" s="223"/>
      <c r="IAV336" s="223"/>
      <c r="IAW336" s="223"/>
      <c r="IAX336" s="223"/>
      <c r="IAY336" s="223"/>
      <c r="IAZ336" s="223"/>
      <c r="IBA336" s="223"/>
      <c r="IBB336" s="223"/>
      <c r="IBC336" s="223"/>
      <c r="IBD336" s="223"/>
      <c r="IBE336" s="223"/>
      <c r="IBF336" s="223"/>
      <c r="IBG336" s="223"/>
      <c r="IBH336" s="223"/>
      <c r="IBI336" s="223"/>
      <c r="IBJ336" s="223"/>
      <c r="IBK336" s="223"/>
      <c r="IBL336" s="223"/>
      <c r="IBM336" s="223"/>
      <c r="IBN336" s="223"/>
      <c r="IBO336" s="223"/>
      <c r="IBP336" s="223"/>
      <c r="IBQ336" s="223"/>
      <c r="IBR336" s="223"/>
      <c r="IBS336" s="223"/>
      <c r="IBT336" s="223"/>
      <c r="IBU336" s="223"/>
      <c r="IBV336" s="223"/>
      <c r="IBW336" s="223"/>
      <c r="IBX336" s="223"/>
      <c r="IBY336" s="223"/>
      <c r="IBZ336" s="223"/>
      <c r="ICA336" s="223"/>
      <c r="ICB336" s="223"/>
      <c r="ICC336" s="223"/>
      <c r="ICD336" s="223"/>
      <c r="ICE336" s="223"/>
      <c r="ICF336" s="223"/>
      <c r="ICG336" s="223"/>
      <c r="ICH336" s="223"/>
      <c r="ICI336" s="223"/>
      <c r="ICJ336" s="223"/>
      <c r="ICK336" s="223"/>
      <c r="ICL336" s="223"/>
      <c r="ICM336" s="223"/>
      <c r="ICN336" s="223"/>
      <c r="ICO336" s="223"/>
      <c r="ICP336" s="223"/>
      <c r="ICQ336" s="223"/>
      <c r="ICR336" s="223"/>
      <c r="ICS336" s="223"/>
      <c r="ICT336" s="223"/>
      <c r="ICU336" s="223"/>
      <c r="ICV336" s="223"/>
      <c r="ICW336" s="223"/>
      <c r="ICX336" s="223"/>
      <c r="ICY336" s="223"/>
      <c r="ICZ336" s="223"/>
      <c r="IDA336" s="223"/>
      <c r="IDB336" s="223"/>
      <c r="IDC336" s="223"/>
      <c r="IDD336" s="223"/>
      <c r="IDE336" s="223"/>
      <c r="IDF336" s="223"/>
      <c r="IDG336" s="223"/>
      <c r="IDH336" s="223"/>
      <c r="IDI336" s="223"/>
      <c r="IDJ336" s="223"/>
      <c r="IDK336" s="223"/>
      <c r="IDL336" s="223"/>
      <c r="IDM336" s="223"/>
      <c r="IDN336" s="223"/>
      <c r="IDO336" s="223"/>
      <c r="IDP336" s="223"/>
      <c r="IDQ336" s="223"/>
      <c r="IDR336" s="223"/>
      <c r="IDS336" s="223"/>
      <c r="IDT336" s="223"/>
      <c r="IDU336" s="223"/>
      <c r="IDV336" s="223"/>
      <c r="IDW336" s="223"/>
      <c r="IDX336" s="223"/>
      <c r="IDY336" s="223"/>
      <c r="IDZ336" s="223"/>
      <c r="IEA336" s="223"/>
      <c r="IEB336" s="223"/>
      <c r="IEC336" s="223"/>
      <c r="IED336" s="223"/>
      <c r="IEE336" s="223"/>
      <c r="IEF336" s="223"/>
      <c r="IEG336" s="223"/>
      <c r="IEH336" s="223"/>
      <c r="IEI336" s="223"/>
      <c r="IEJ336" s="223"/>
      <c r="IEK336" s="223"/>
      <c r="IEL336" s="223"/>
      <c r="IEM336" s="223"/>
      <c r="IEN336" s="223"/>
      <c r="IEO336" s="223"/>
      <c r="IEP336" s="223"/>
      <c r="IEQ336" s="223"/>
      <c r="IER336" s="223"/>
      <c r="IES336" s="223"/>
      <c r="IET336" s="223"/>
      <c r="IEU336" s="223"/>
      <c r="IEV336" s="223"/>
      <c r="IEW336" s="223"/>
      <c r="IEX336" s="223"/>
      <c r="IEY336" s="223"/>
      <c r="IEZ336" s="223"/>
      <c r="IFA336" s="223"/>
      <c r="IFB336" s="223"/>
      <c r="IFC336" s="223"/>
      <c r="IFD336" s="223"/>
      <c r="IFE336" s="223"/>
      <c r="IFF336" s="223"/>
      <c r="IFG336" s="223"/>
      <c r="IFH336" s="223"/>
      <c r="IFI336" s="223"/>
      <c r="IFJ336" s="223"/>
      <c r="IFK336" s="223"/>
      <c r="IFL336" s="223"/>
      <c r="IFM336" s="223"/>
      <c r="IFN336" s="223"/>
      <c r="IFO336" s="223"/>
      <c r="IFP336" s="223"/>
      <c r="IFQ336" s="223"/>
      <c r="IFR336" s="223"/>
      <c r="IFS336" s="223"/>
      <c r="IFT336" s="223"/>
      <c r="IFU336" s="223"/>
      <c r="IFV336" s="223"/>
      <c r="IFW336" s="223"/>
      <c r="IFX336" s="223"/>
      <c r="IFY336" s="223"/>
      <c r="IFZ336" s="223"/>
      <c r="IGA336" s="223"/>
      <c r="IGB336" s="223"/>
      <c r="IGC336" s="223"/>
      <c r="IGD336" s="223"/>
      <c r="IGE336" s="223"/>
      <c r="IGF336" s="223"/>
      <c r="IGG336" s="223"/>
      <c r="IGH336" s="223"/>
      <c r="IGI336" s="223"/>
      <c r="IGJ336" s="223"/>
      <c r="IGK336" s="223"/>
      <c r="IGL336" s="223"/>
      <c r="IGM336" s="223"/>
      <c r="IGN336" s="223"/>
      <c r="IGO336" s="223"/>
      <c r="IGP336" s="223"/>
      <c r="IGQ336" s="223"/>
      <c r="IGR336" s="223"/>
      <c r="IGS336" s="223"/>
      <c r="IGT336" s="223"/>
      <c r="IGU336" s="223"/>
      <c r="IGV336" s="223"/>
      <c r="IGW336" s="223"/>
      <c r="IGX336" s="223"/>
      <c r="IGY336" s="223"/>
      <c r="IGZ336" s="223"/>
      <c r="IHA336" s="223"/>
      <c r="IHB336" s="223"/>
      <c r="IHC336" s="223"/>
      <c r="IHD336" s="223"/>
      <c r="IHE336" s="223"/>
      <c r="IHF336" s="223"/>
      <c r="IHG336" s="223"/>
      <c r="IHH336" s="223"/>
      <c r="IHI336" s="223"/>
      <c r="IHJ336" s="223"/>
      <c r="IHK336" s="223"/>
      <c r="IHL336" s="223"/>
      <c r="IHM336" s="223"/>
      <c r="IHN336" s="223"/>
      <c r="IHO336" s="223"/>
      <c r="IHP336" s="223"/>
      <c r="IHQ336" s="223"/>
      <c r="IHR336" s="223"/>
      <c r="IHS336" s="223"/>
      <c r="IHT336" s="223"/>
      <c r="IHU336" s="223"/>
      <c r="IHV336" s="223"/>
      <c r="IHW336" s="223"/>
      <c r="IHX336" s="223"/>
      <c r="IHY336" s="223"/>
      <c r="IHZ336" s="223"/>
      <c r="IIA336" s="223"/>
      <c r="IIB336" s="223"/>
      <c r="IIC336" s="223"/>
      <c r="IID336" s="223"/>
      <c r="IIE336" s="223"/>
      <c r="IIF336" s="223"/>
      <c r="IIG336" s="223"/>
      <c r="IIH336" s="223"/>
      <c r="III336" s="223"/>
      <c r="IIJ336" s="223"/>
      <c r="IIK336" s="223"/>
      <c r="IIL336" s="223"/>
      <c r="IIM336" s="223"/>
      <c r="IIN336" s="223"/>
      <c r="IIO336" s="223"/>
      <c r="IIP336" s="223"/>
      <c r="IIQ336" s="223"/>
      <c r="IIR336" s="223"/>
      <c r="IIS336" s="223"/>
      <c r="IIT336" s="223"/>
      <c r="IIU336" s="223"/>
      <c r="IIV336" s="223"/>
      <c r="IIW336" s="223"/>
      <c r="IIX336" s="223"/>
      <c r="IIY336" s="223"/>
      <c r="IIZ336" s="223"/>
      <c r="IJA336" s="223"/>
      <c r="IJB336" s="223"/>
      <c r="IJC336" s="223"/>
      <c r="IJD336" s="223"/>
      <c r="IJE336" s="223"/>
      <c r="IJF336" s="223"/>
      <c r="IJG336" s="223"/>
      <c r="IJH336" s="223"/>
      <c r="IJI336" s="223"/>
      <c r="IJJ336" s="223"/>
      <c r="IJK336" s="223"/>
      <c r="IJL336" s="223"/>
      <c r="IJM336" s="223"/>
      <c r="IJN336" s="223"/>
      <c r="IJO336" s="223"/>
      <c r="IJP336" s="223"/>
      <c r="IJQ336" s="223"/>
      <c r="IJR336" s="223"/>
      <c r="IJS336" s="223"/>
      <c r="IJT336" s="223"/>
      <c r="IJU336" s="223"/>
      <c r="IJV336" s="223"/>
      <c r="IJW336" s="223"/>
      <c r="IJX336" s="223"/>
      <c r="IJY336" s="223"/>
      <c r="IJZ336" s="223"/>
      <c r="IKA336" s="223"/>
      <c r="IKB336" s="223"/>
      <c r="IKC336" s="223"/>
      <c r="IKD336" s="223"/>
      <c r="IKE336" s="223"/>
      <c r="IKF336" s="223"/>
      <c r="IKG336" s="223"/>
      <c r="IKH336" s="223"/>
      <c r="IKI336" s="223"/>
      <c r="IKJ336" s="223"/>
      <c r="IKK336" s="223"/>
      <c r="IKL336" s="223"/>
      <c r="IKM336" s="223"/>
      <c r="IKN336" s="223"/>
      <c r="IKO336" s="223"/>
      <c r="IKP336" s="223"/>
      <c r="IKQ336" s="223"/>
      <c r="IKR336" s="223"/>
      <c r="IKS336" s="223"/>
      <c r="IKT336" s="223"/>
      <c r="IKU336" s="223"/>
      <c r="IKV336" s="223"/>
      <c r="IKW336" s="223"/>
      <c r="IKX336" s="223"/>
      <c r="IKY336" s="223"/>
      <c r="IKZ336" s="223"/>
      <c r="ILA336" s="223"/>
      <c r="ILB336" s="223"/>
      <c r="ILC336" s="223"/>
      <c r="ILD336" s="223"/>
      <c r="ILE336" s="223"/>
      <c r="ILF336" s="223"/>
      <c r="ILG336" s="223"/>
      <c r="ILH336" s="223"/>
      <c r="ILI336" s="223"/>
      <c r="ILJ336" s="223"/>
      <c r="ILK336" s="223"/>
      <c r="ILL336" s="223"/>
      <c r="ILM336" s="223"/>
      <c r="ILN336" s="223"/>
      <c r="ILO336" s="223"/>
      <c r="ILP336" s="223"/>
      <c r="ILQ336" s="223"/>
      <c r="ILR336" s="223"/>
      <c r="ILS336" s="223"/>
      <c r="ILT336" s="223"/>
      <c r="ILU336" s="223"/>
      <c r="ILV336" s="223"/>
      <c r="ILW336" s="223"/>
      <c r="ILX336" s="223"/>
      <c r="ILY336" s="223"/>
      <c r="ILZ336" s="223"/>
      <c r="IMA336" s="223"/>
      <c r="IMB336" s="223"/>
      <c r="IMC336" s="223"/>
      <c r="IMD336" s="223"/>
      <c r="IME336" s="223"/>
      <c r="IMF336" s="223"/>
      <c r="IMG336" s="223"/>
      <c r="IMH336" s="223"/>
      <c r="IMI336" s="223"/>
      <c r="IMJ336" s="223"/>
      <c r="IMK336" s="223"/>
      <c r="IML336" s="223"/>
      <c r="IMM336" s="223"/>
      <c r="IMN336" s="223"/>
      <c r="IMO336" s="223"/>
      <c r="IMP336" s="223"/>
      <c r="IMQ336" s="223"/>
      <c r="IMR336" s="223"/>
      <c r="IMS336" s="223"/>
      <c r="IMT336" s="223"/>
      <c r="IMU336" s="223"/>
      <c r="IMV336" s="223"/>
      <c r="IMW336" s="223"/>
      <c r="IMX336" s="223"/>
      <c r="IMY336" s="223"/>
      <c r="IMZ336" s="223"/>
      <c r="INA336" s="223"/>
      <c r="INB336" s="223"/>
      <c r="INC336" s="223"/>
      <c r="IND336" s="223"/>
      <c r="INE336" s="223"/>
      <c r="INF336" s="223"/>
      <c r="ING336" s="223"/>
      <c r="INH336" s="223"/>
      <c r="INI336" s="223"/>
      <c r="INJ336" s="223"/>
      <c r="INK336" s="223"/>
      <c r="INL336" s="223"/>
      <c r="INM336" s="223"/>
      <c r="INN336" s="223"/>
      <c r="INO336" s="223"/>
      <c r="INP336" s="223"/>
      <c r="INQ336" s="223"/>
      <c r="INR336" s="223"/>
      <c r="INS336" s="223"/>
      <c r="INT336" s="223"/>
      <c r="INU336" s="223"/>
      <c r="INV336" s="223"/>
      <c r="INW336" s="223"/>
      <c r="INX336" s="223"/>
      <c r="INY336" s="223"/>
      <c r="INZ336" s="223"/>
      <c r="IOA336" s="223"/>
      <c r="IOB336" s="223"/>
      <c r="IOC336" s="223"/>
      <c r="IOD336" s="223"/>
      <c r="IOE336" s="223"/>
      <c r="IOF336" s="223"/>
      <c r="IOG336" s="223"/>
      <c r="IOH336" s="223"/>
      <c r="IOI336" s="223"/>
      <c r="IOJ336" s="223"/>
      <c r="IOK336" s="223"/>
      <c r="IOL336" s="223"/>
      <c r="IOM336" s="223"/>
      <c r="ION336" s="223"/>
      <c r="IOO336" s="223"/>
      <c r="IOP336" s="223"/>
      <c r="IOQ336" s="223"/>
      <c r="IOR336" s="223"/>
      <c r="IOS336" s="223"/>
      <c r="IOT336" s="223"/>
      <c r="IOU336" s="223"/>
      <c r="IOV336" s="223"/>
      <c r="IOW336" s="223"/>
      <c r="IOX336" s="223"/>
      <c r="IOY336" s="223"/>
      <c r="IOZ336" s="223"/>
      <c r="IPA336" s="223"/>
      <c r="IPB336" s="223"/>
      <c r="IPC336" s="223"/>
      <c r="IPD336" s="223"/>
      <c r="IPE336" s="223"/>
      <c r="IPF336" s="223"/>
      <c r="IPG336" s="223"/>
      <c r="IPH336" s="223"/>
      <c r="IPI336" s="223"/>
      <c r="IPJ336" s="223"/>
      <c r="IPK336" s="223"/>
      <c r="IPL336" s="223"/>
      <c r="IPM336" s="223"/>
      <c r="IPN336" s="223"/>
      <c r="IPO336" s="223"/>
      <c r="IPP336" s="223"/>
      <c r="IPQ336" s="223"/>
      <c r="IPR336" s="223"/>
      <c r="IPS336" s="223"/>
      <c r="IPT336" s="223"/>
      <c r="IPU336" s="223"/>
      <c r="IPV336" s="223"/>
      <c r="IPW336" s="223"/>
      <c r="IPX336" s="223"/>
      <c r="IPY336" s="223"/>
      <c r="IPZ336" s="223"/>
      <c r="IQA336" s="223"/>
      <c r="IQB336" s="223"/>
      <c r="IQC336" s="223"/>
      <c r="IQD336" s="223"/>
      <c r="IQE336" s="223"/>
      <c r="IQF336" s="223"/>
      <c r="IQG336" s="223"/>
      <c r="IQH336" s="223"/>
      <c r="IQI336" s="223"/>
      <c r="IQJ336" s="223"/>
      <c r="IQK336" s="223"/>
      <c r="IQL336" s="223"/>
      <c r="IQM336" s="223"/>
      <c r="IQN336" s="223"/>
      <c r="IQO336" s="223"/>
      <c r="IQP336" s="223"/>
      <c r="IQQ336" s="223"/>
      <c r="IQR336" s="223"/>
      <c r="IQS336" s="223"/>
      <c r="IQT336" s="223"/>
      <c r="IQU336" s="223"/>
      <c r="IQV336" s="223"/>
      <c r="IQW336" s="223"/>
      <c r="IQX336" s="223"/>
      <c r="IQY336" s="223"/>
      <c r="IQZ336" s="223"/>
      <c r="IRA336" s="223"/>
      <c r="IRB336" s="223"/>
      <c r="IRC336" s="223"/>
      <c r="IRD336" s="223"/>
      <c r="IRE336" s="223"/>
      <c r="IRF336" s="223"/>
      <c r="IRG336" s="223"/>
      <c r="IRH336" s="223"/>
      <c r="IRI336" s="223"/>
      <c r="IRJ336" s="223"/>
      <c r="IRK336" s="223"/>
      <c r="IRL336" s="223"/>
      <c r="IRM336" s="223"/>
      <c r="IRN336" s="223"/>
      <c r="IRO336" s="223"/>
      <c r="IRP336" s="223"/>
      <c r="IRQ336" s="223"/>
      <c r="IRR336" s="223"/>
      <c r="IRS336" s="223"/>
      <c r="IRT336" s="223"/>
      <c r="IRU336" s="223"/>
      <c r="IRV336" s="223"/>
      <c r="IRW336" s="223"/>
      <c r="IRX336" s="223"/>
      <c r="IRY336" s="223"/>
      <c r="IRZ336" s="223"/>
      <c r="ISA336" s="223"/>
      <c r="ISB336" s="223"/>
      <c r="ISC336" s="223"/>
      <c r="ISD336" s="223"/>
      <c r="ISE336" s="223"/>
      <c r="ISF336" s="223"/>
      <c r="ISG336" s="223"/>
      <c r="ISH336" s="223"/>
      <c r="ISI336" s="223"/>
      <c r="ISJ336" s="223"/>
      <c r="ISK336" s="223"/>
      <c r="ISL336" s="223"/>
      <c r="ISM336" s="223"/>
      <c r="ISN336" s="223"/>
      <c r="ISO336" s="223"/>
      <c r="ISP336" s="223"/>
      <c r="ISQ336" s="223"/>
      <c r="ISR336" s="223"/>
      <c r="ISS336" s="223"/>
      <c r="IST336" s="223"/>
      <c r="ISU336" s="223"/>
      <c r="ISV336" s="223"/>
      <c r="ISW336" s="223"/>
      <c r="ISX336" s="223"/>
      <c r="ISY336" s="223"/>
      <c r="ISZ336" s="223"/>
      <c r="ITA336" s="223"/>
      <c r="ITB336" s="223"/>
      <c r="ITC336" s="223"/>
      <c r="ITD336" s="223"/>
      <c r="ITE336" s="223"/>
      <c r="ITF336" s="223"/>
      <c r="ITG336" s="223"/>
      <c r="ITH336" s="223"/>
      <c r="ITI336" s="223"/>
      <c r="ITJ336" s="223"/>
      <c r="ITK336" s="223"/>
      <c r="ITL336" s="223"/>
      <c r="ITM336" s="223"/>
      <c r="ITN336" s="223"/>
      <c r="ITO336" s="223"/>
      <c r="ITP336" s="223"/>
      <c r="ITQ336" s="223"/>
      <c r="ITR336" s="223"/>
      <c r="ITS336" s="223"/>
      <c r="ITT336" s="223"/>
      <c r="ITU336" s="223"/>
      <c r="ITV336" s="223"/>
      <c r="ITW336" s="223"/>
      <c r="ITX336" s="223"/>
      <c r="ITY336" s="223"/>
      <c r="ITZ336" s="223"/>
      <c r="IUA336" s="223"/>
      <c r="IUB336" s="223"/>
      <c r="IUC336" s="223"/>
      <c r="IUD336" s="223"/>
      <c r="IUE336" s="223"/>
      <c r="IUF336" s="223"/>
      <c r="IUG336" s="223"/>
      <c r="IUH336" s="223"/>
      <c r="IUI336" s="223"/>
      <c r="IUJ336" s="223"/>
      <c r="IUK336" s="223"/>
      <c r="IUL336" s="223"/>
      <c r="IUM336" s="223"/>
      <c r="IUN336" s="223"/>
      <c r="IUO336" s="223"/>
      <c r="IUP336" s="223"/>
      <c r="IUQ336" s="223"/>
      <c r="IUR336" s="223"/>
      <c r="IUS336" s="223"/>
      <c r="IUT336" s="223"/>
      <c r="IUU336" s="223"/>
      <c r="IUV336" s="223"/>
      <c r="IUW336" s="223"/>
      <c r="IUX336" s="223"/>
      <c r="IUY336" s="223"/>
      <c r="IUZ336" s="223"/>
      <c r="IVA336" s="223"/>
      <c r="IVB336" s="223"/>
      <c r="IVC336" s="223"/>
      <c r="IVD336" s="223"/>
      <c r="IVE336" s="223"/>
      <c r="IVF336" s="223"/>
      <c r="IVG336" s="223"/>
      <c r="IVH336" s="223"/>
      <c r="IVI336" s="223"/>
      <c r="IVJ336" s="223"/>
      <c r="IVK336" s="223"/>
      <c r="IVL336" s="223"/>
      <c r="IVM336" s="223"/>
      <c r="IVN336" s="223"/>
      <c r="IVO336" s="223"/>
      <c r="IVP336" s="223"/>
      <c r="IVQ336" s="223"/>
      <c r="IVR336" s="223"/>
      <c r="IVS336" s="223"/>
      <c r="IVT336" s="223"/>
      <c r="IVU336" s="223"/>
      <c r="IVV336" s="223"/>
      <c r="IVW336" s="223"/>
      <c r="IVX336" s="223"/>
      <c r="IVY336" s="223"/>
      <c r="IVZ336" s="223"/>
      <c r="IWA336" s="223"/>
      <c r="IWB336" s="223"/>
      <c r="IWC336" s="223"/>
      <c r="IWD336" s="223"/>
      <c r="IWE336" s="223"/>
      <c r="IWF336" s="223"/>
      <c r="IWG336" s="223"/>
      <c r="IWH336" s="223"/>
      <c r="IWI336" s="223"/>
      <c r="IWJ336" s="223"/>
      <c r="IWK336" s="223"/>
      <c r="IWL336" s="223"/>
      <c r="IWM336" s="223"/>
      <c r="IWN336" s="223"/>
      <c r="IWO336" s="223"/>
      <c r="IWP336" s="223"/>
      <c r="IWQ336" s="223"/>
      <c r="IWR336" s="223"/>
      <c r="IWS336" s="223"/>
      <c r="IWT336" s="223"/>
      <c r="IWU336" s="223"/>
      <c r="IWV336" s="223"/>
      <c r="IWW336" s="223"/>
      <c r="IWX336" s="223"/>
      <c r="IWY336" s="223"/>
      <c r="IWZ336" s="223"/>
      <c r="IXA336" s="223"/>
      <c r="IXB336" s="223"/>
      <c r="IXC336" s="223"/>
      <c r="IXD336" s="223"/>
      <c r="IXE336" s="223"/>
      <c r="IXF336" s="223"/>
      <c r="IXG336" s="223"/>
      <c r="IXH336" s="223"/>
      <c r="IXI336" s="223"/>
      <c r="IXJ336" s="223"/>
      <c r="IXK336" s="223"/>
      <c r="IXL336" s="223"/>
      <c r="IXM336" s="223"/>
      <c r="IXN336" s="223"/>
      <c r="IXO336" s="223"/>
      <c r="IXP336" s="223"/>
      <c r="IXQ336" s="223"/>
      <c r="IXR336" s="223"/>
      <c r="IXS336" s="223"/>
      <c r="IXT336" s="223"/>
      <c r="IXU336" s="223"/>
      <c r="IXV336" s="223"/>
      <c r="IXW336" s="223"/>
      <c r="IXX336" s="223"/>
      <c r="IXY336" s="223"/>
      <c r="IXZ336" s="223"/>
      <c r="IYA336" s="223"/>
      <c r="IYB336" s="223"/>
      <c r="IYC336" s="223"/>
      <c r="IYD336" s="223"/>
      <c r="IYE336" s="223"/>
      <c r="IYF336" s="223"/>
      <c r="IYG336" s="223"/>
      <c r="IYH336" s="223"/>
      <c r="IYI336" s="223"/>
      <c r="IYJ336" s="223"/>
      <c r="IYK336" s="223"/>
      <c r="IYL336" s="223"/>
      <c r="IYM336" s="223"/>
      <c r="IYN336" s="223"/>
      <c r="IYO336" s="223"/>
      <c r="IYP336" s="223"/>
      <c r="IYQ336" s="223"/>
      <c r="IYR336" s="223"/>
      <c r="IYS336" s="223"/>
      <c r="IYT336" s="223"/>
      <c r="IYU336" s="223"/>
      <c r="IYV336" s="223"/>
      <c r="IYW336" s="223"/>
      <c r="IYX336" s="223"/>
      <c r="IYY336" s="223"/>
      <c r="IYZ336" s="223"/>
      <c r="IZA336" s="223"/>
      <c r="IZB336" s="223"/>
      <c r="IZC336" s="223"/>
      <c r="IZD336" s="223"/>
      <c r="IZE336" s="223"/>
      <c r="IZF336" s="223"/>
      <c r="IZG336" s="223"/>
      <c r="IZH336" s="223"/>
      <c r="IZI336" s="223"/>
      <c r="IZJ336" s="223"/>
      <c r="IZK336" s="223"/>
      <c r="IZL336" s="223"/>
      <c r="IZM336" s="223"/>
      <c r="IZN336" s="223"/>
      <c r="IZO336" s="223"/>
      <c r="IZP336" s="223"/>
      <c r="IZQ336" s="223"/>
      <c r="IZR336" s="223"/>
      <c r="IZS336" s="223"/>
      <c r="IZT336" s="223"/>
      <c r="IZU336" s="223"/>
      <c r="IZV336" s="223"/>
      <c r="IZW336" s="223"/>
      <c r="IZX336" s="223"/>
      <c r="IZY336" s="223"/>
      <c r="IZZ336" s="223"/>
      <c r="JAA336" s="223"/>
      <c r="JAB336" s="223"/>
      <c r="JAC336" s="223"/>
      <c r="JAD336" s="223"/>
      <c r="JAE336" s="223"/>
      <c r="JAF336" s="223"/>
      <c r="JAG336" s="223"/>
      <c r="JAH336" s="223"/>
      <c r="JAI336" s="223"/>
      <c r="JAJ336" s="223"/>
      <c r="JAK336" s="223"/>
      <c r="JAL336" s="223"/>
      <c r="JAM336" s="223"/>
      <c r="JAN336" s="223"/>
      <c r="JAO336" s="223"/>
      <c r="JAP336" s="223"/>
      <c r="JAQ336" s="223"/>
      <c r="JAR336" s="223"/>
      <c r="JAS336" s="223"/>
      <c r="JAT336" s="223"/>
      <c r="JAU336" s="223"/>
      <c r="JAV336" s="223"/>
      <c r="JAW336" s="223"/>
      <c r="JAX336" s="223"/>
      <c r="JAY336" s="223"/>
      <c r="JAZ336" s="223"/>
      <c r="JBA336" s="223"/>
      <c r="JBB336" s="223"/>
      <c r="JBC336" s="223"/>
      <c r="JBD336" s="223"/>
      <c r="JBE336" s="223"/>
      <c r="JBF336" s="223"/>
      <c r="JBG336" s="223"/>
      <c r="JBH336" s="223"/>
      <c r="JBI336" s="223"/>
      <c r="JBJ336" s="223"/>
      <c r="JBK336" s="223"/>
      <c r="JBL336" s="223"/>
      <c r="JBM336" s="223"/>
      <c r="JBN336" s="223"/>
      <c r="JBO336" s="223"/>
      <c r="JBP336" s="223"/>
      <c r="JBQ336" s="223"/>
      <c r="JBR336" s="223"/>
      <c r="JBS336" s="223"/>
      <c r="JBT336" s="223"/>
      <c r="JBU336" s="223"/>
      <c r="JBV336" s="223"/>
      <c r="JBW336" s="223"/>
      <c r="JBX336" s="223"/>
      <c r="JBY336" s="223"/>
      <c r="JBZ336" s="223"/>
      <c r="JCA336" s="223"/>
      <c r="JCB336" s="223"/>
      <c r="JCC336" s="223"/>
      <c r="JCD336" s="223"/>
      <c r="JCE336" s="223"/>
      <c r="JCF336" s="223"/>
      <c r="JCG336" s="223"/>
      <c r="JCH336" s="223"/>
      <c r="JCI336" s="223"/>
      <c r="JCJ336" s="223"/>
      <c r="JCK336" s="223"/>
      <c r="JCL336" s="223"/>
      <c r="JCM336" s="223"/>
      <c r="JCN336" s="223"/>
      <c r="JCO336" s="223"/>
      <c r="JCP336" s="223"/>
      <c r="JCQ336" s="223"/>
      <c r="JCR336" s="223"/>
      <c r="JCS336" s="223"/>
      <c r="JCT336" s="223"/>
      <c r="JCU336" s="223"/>
      <c r="JCV336" s="223"/>
      <c r="JCW336" s="223"/>
      <c r="JCX336" s="223"/>
      <c r="JCY336" s="223"/>
      <c r="JCZ336" s="223"/>
      <c r="JDA336" s="223"/>
      <c r="JDB336" s="223"/>
      <c r="JDC336" s="223"/>
      <c r="JDD336" s="223"/>
      <c r="JDE336" s="223"/>
      <c r="JDF336" s="223"/>
      <c r="JDG336" s="223"/>
      <c r="JDH336" s="223"/>
      <c r="JDI336" s="223"/>
      <c r="JDJ336" s="223"/>
      <c r="JDK336" s="223"/>
      <c r="JDL336" s="223"/>
      <c r="JDM336" s="223"/>
      <c r="JDN336" s="223"/>
      <c r="JDO336" s="223"/>
      <c r="JDP336" s="223"/>
      <c r="JDQ336" s="223"/>
      <c r="JDR336" s="223"/>
      <c r="JDS336" s="223"/>
      <c r="JDT336" s="223"/>
      <c r="JDU336" s="223"/>
      <c r="JDV336" s="223"/>
      <c r="JDW336" s="223"/>
      <c r="JDX336" s="223"/>
      <c r="JDY336" s="223"/>
      <c r="JDZ336" s="223"/>
      <c r="JEA336" s="223"/>
      <c r="JEB336" s="223"/>
      <c r="JEC336" s="223"/>
      <c r="JED336" s="223"/>
      <c r="JEE336" s="223"/>
      <c r="JEF336" s="223"/>
      <c r="JEG336" s="223"/>
      <c r="JEH336" s="223"/>
      <c r="JEI336" s="223"/>
      <c r="JEJ336" s="223"/>
      <c r="JEK336" s="223"/>
      <c r="JEL336" s="223"/>
      <c r="JEM336" s="223"/>
      <c r="JEN336" s="223"/>
      <c r="JEO336" s="223"/>
      <c r="JEP336" s="223"/>
      <c r="JEQ336" s="223"/>
      <c r="JER336" s="223"/>
      <c r="JES336" s="223"/>
      <c r="JET336" s="223"/>
      <c r="JEU336" s="223"/>
      <c r="JEV336" s="223"/>
      <c r="JEW336" s="223"/>
      <c r="JEX336" s="223"/>
      <c r="JEY336" s="223"/>
      <c r="JEZ336" s="223"/>
      <c r="JFA336" s="223"/>
      <c r="JFB336" s="223"/>
      <c r="JFC336" s="223"/>
      <c r="JFD336" s="223"/>
      <c r="JFE336" s="223"/>
      <c r="JFF336" s="223"/>
      <c r="JFG336" s="223"/>
      <c r="JFH336" s="223"/>
      <c r="JFI336" s="223"/>
      <c r="JFJ336" s="223"/>
      <c r="JFK336" s="223"/>
      <c r="JFL336" s="223"/>
      <c r="JFM336" s="223"/>
      <c r="JFN336" s="223"/>
      <c r="JFO336" s="223"/>
      <c r="JFP336" s="223"/>
      <c r="JFQ336" s="223"/>
      <c r="JFR336" s="223"/>
      <c r="JFS336" s="223"/>
      <c r="JFT336" s="223"/>
      <c r="JFU336" s="223"/>
      <c r="JFV336" s="223"/>
      <c r="JFW336" s="223"/>
      <c r="JFX336" s="223"/>
      <c r="JFY336" s="223"/>
      <c r="JFZ336" s="223"/>
      <c r="JGA336" s="223"/>
      <c r="JGB336" s="223"/>
      <c r="JGC336" s="223"/>
      <c r="JGD336" s="223"/>
      <c r="JGE336" s="223"/>
      <c r="JGF336" s="223"/>
      <c r="JGG336" s="223"/>
      <c r="JGH336" s="223"/>
      <c r="JGI336" s="223"/>
      <c r="JGJ336" s="223"/>
      <c r="JGK336" s="223"/>
      <c r="JGL336" s="223"/>
      <c r="JGM336" s="223"/>
      <c r="JGN336" s="223"/>
      <c r="JGO336" s="223"/>
      <c r="JGP336" s="223"/>
      <c r="JGQ336" s="223"/>
      <c r="JGR336" s="223"/>
      <c r="JGS336" s="223"/>
      <c r="JGT336" s="223"/>
      <c r="JGU336" s="223"/>
      <c r="JGV336" s="223"/>
      <c r="JGW336" s="223"/>
      <c r="JGX336" s="223"/>
      <c r="JGY336" s="223"/>
      <c r="JGZ336" s="223"/>
      <c r="JHA336" s="223"/>
      <c r="JHB336" s="223"/>
      <c r="JHC336" s="223"/>
      <c r="JHD336" s="223"/>
      <c r="JHE336" s="223"/>
      <c r="JHF336" s="223"/>
      <c r="JHG336" s="223"/>
      <c r="JHH336" s="223"/>
      <c r="JHI336" s="223"/>
      <c r="JHJ336" s="223"/>
      <c r="JHK336" s="223"/>
      <c r="JHL336" s="223"/>
      <c r="JHM336" s="223"/>
      <c r="JHN336" s="223"/>
      <c r="JHO336" s="223"/>
      <c r="JHP336" s="223"/>
      <c r="JHQ336" s="223"/>
      <c r="JHR336" s="223"/>
      <c r="JHS336" s="223"/>
      <c r="JHT336" s="223"/>
      <c r="JHU336" s="223"/>
      <c r="JHV336" s="223"/>
      <c r="JHW336" s="223"/>
      <c r="JHX336" s="223"/>
      <c r="JHY336" s="223"/>
      <c r="JHZ336" s="223"/>
      <c r="JIA336" s="223"/>
      <c r="JIB336" s="223"/>
      <c r="JIC336" s="223"/>
      <c r="JID336" s="223"/>
      <c r="JIE336" s="223"/>
      <c r="JIF336" s="223"/>
      <c r="JIG336" s="223"/>
      <c r="JIH336" s="223"/>
      <c r="JII336" s="223"/>
      <c r="JIJ336" s="223"/>
      <c r="JIK336" s="223"/>
      <c r="JIL336" s="223"/>
      <c r="JIM336" s="223"/>
      <c r="JIN336" s="223"/>
      <c r="JIO336" s="223"/>
      <c r="JIP336" s="223"/>
      <c r="JIQ336" s="223"/>
      <c r="JIR336" s="223"/>
      <c r="JIS336" s="223"/>
      <c r="JIT336" s="223"/>
      <c r="JIU336" s="223"/>
      <c r="JIV336" s="223"/>
      <c r="JIW336" s="223"/>
      <c r="JIX336" s="223"/>
      <c r="JIY336" s="223"/>
      <c r="JIZ336" s="223"/>
      <c r="JJA336" s="223"/>
      <c r="JJB336" s="223"/>
      <c r="JJC336" s="223"/>
      <c r="JJD336" s="223"/>
      <c r="JJE336" s="223"/>
      <c r="JJF336" s="223"/>
      <c r="JJG336" s="223"/>
      <c r="JJH336" s="223"/>
      <c r="JJI336" s="223"/>
      <c r="JJJ336" s="223"/>
      <c r="JJK336" s="223"/>
      <c r="JJL336" s="223"/>
      <c r="JJM336" s="223"/>
      <c r="JJN336" s="223"/>
      <c r="JJO336" s="223"/>
      <c r="JJP336" s="223"/>
      <c r="JJQ336" s="223"/>
      <c r="JJR336" s="223"/>
      <c r="JJS336" s="223"/>
      <c r="JJT336" s="223"/>
      <c r="JJU336" s="223"/>
      <c r="JJV336" s="223"/>
      <c r="JJW336" s="223"/>
      <c r="JJX336" s="223"/>
      <c r="JJY336" s="223"/>
      <c r="JJZ336" s="223"/>
      <c r="JKA336" s="223"/>
      <c r="JKB336" s="223"/>
      <c r="JKC336" s="223"/>
      <c r="JKD336" s="223"/>
      <c r="JKE336" s="223"/>
      <c r="JKF336" s="223"/>
      <c r="JKG336" s="223"/>
      <c r="JKH336" s="223"/>
      <c r="JKI336" s="223"/>
      <c r="JKJ336" s="223"/>
      <c r="JKK336" s="223"/>
      <c r="JKL336" s="223"/>
      <c r="JKM336" s="223"/>
      <c r="JKN336" s="223"/>
      <c r="JKO336" s="223"/>
      <c r="JKP336" s="223"/>
      <c r="JKQ336" s="223"/>
      <c r="JKR336" s="223"/>
      <c r="JKS336" s="223"/>
      <c r="JKT336" s="223"/>
      <c r="JKU336" s="223"/>
      <c r="JKV336" s="223"/>
      <c r="JKW336" s="223"/>
      <c r="JKX336" s="223"/>
      <c r="JKY336" s="223"/>
      <c r="JKZ336" s="223"/>
      <c r="JLA336" s="223"/>
      <c r="JLB336" s="223"/>
      <c r="JLC336" s="223"/>
      <c r="JLD336" s="223"/>
      <c r="JLE336" s="223"/>
      <c r="JLF336" s="223"/>
      <c r="JLG336" s="223"/>
      <c r="JLH336" s="223"/>
      <c r="JLI336" s="223"/>
      <c r="JLJ336" s="223"/>
      <c r="JLK336" s="223"/>
      <c r="JLL336" s="223"/>
      <c r="JLM336" s="223"/>
      <c r="JLN336" s="223"/>
      <c r="JLO336" s="223"/>
      <c r="JLP336" s="223"/>
      <c r="JLQ336" s="223"/>
      <c r="JLR336" s="223"/>
      <c r="JLS336" s="223"/>
      <c r="JLT336" s="223"/>
      <c r="JLU336" s="223"/>
      <c r="JLV336" s="223"/>
      <c r="JLW336" s="223"/>
      <c r="JLX336" s="223"/>
      <c r="JLY336" s="223"/>
      <c r="JLZ336" s="223"/>
      <c r="JMA336" s="223"/>
      <c r="JMB336" s="223"/>
      <c r="JMC336" s="223"/>
      <c r="JMD336" s="223"/>
      <c r="JME336" s="223"/>
      <c r="JMF336" s="223"/>
      <c r="JMG336" s="223"/>
      <c r="JMH336" s="223"/>
      <c r="JMI336" s="223"/>
      <c r="JMJ336" s="223"/>
      <c r="JMK336" s="223"/>
      <c r="JML336" s="223"/>
      <c r="JMM336" s="223"/>
      <c r="JMN336" s="223"/>
      <c r="JMO336" s="223"/>
      <c r="JMP336" s="223"/>
      <c r="JMQ336" s="223"/>
      <c r="JMR336" s="223"/>
      <c r="JMS336" s="223"/>
      <c r="JMT336" s="223"/>
      <c r="JMU336" s="223"/>
      <c r="JMV336" s="223"/>
      <c r="JMW336" s="223"/>
      <c r="JMX336" s="223"/>
      <c r="JMY336" s="223"/>
      <c r="JMZ336" s="223"/>
      <c r="JNA336" s="223"/>
      <c r="JNB336" s="223"/>
      <c r="JNC336" s="223"/>
      <c r="JND336" s="223"/>
      <c r="JNE336" s="223"/>
      <c r="JNF336" s="223"/>
      <c r="JNG336" s="223"/>
      <c r="JNH336" s="223"/>
      <c r="JNI336" s="223"/>
      <c r="JNJ336" s="223"/>
      <c r="JNK336" s="223"/>
      <c r="JNL336" s="223"/>
      <c r="JNM336" s="223"/>
      <c r="JNN336" s="223"/>
      <c r="JNO336" s="223"/>
      <c r="JNP336" s="223"/>
      <c r="JNQ336" s="223"/>
      <c r="JNR336" s="223"/>
      <c r="JNS336" s="223"/>
      <c r="JNT336" s="223"/>
      <c r="JNU336" s="223"/>
      <c r="JNV336" s="223"/>
      <c r="JNW336" s="223"/>
      <c r="JNX336" s="223"/>
      <c r="JNY336" s="223"/>
      <c r="JNZ336" s="223"/>
      <c r="JOA336" s="223"/>
      <c r="JOB336" s="223"/>
      <c r="JOC336" s="223"/>
      <c r="JOD336" s="223"/>
      <c r="JOE336" s="223"/>
      <c r="JOF336" s="223"/>
      <c r="JOG336" s="223"/>
      <c r="JOH336" s="223"/>
      <c r="JOI336" s="223"/>
      <c r="JOJ336" s="223"/>
      <c r="JOK336" s="223"/>
      <c r="JOL336" s="223"/>
      <c r="JOM336" s="223"/>
      <c r="JON336" s="223"/>
      <c r="JOO336" s="223"/>
      <c r="JOP336" s="223"/>
      <c r="JOQ336" s="223"/>
      <c r="JOR336" s="223"/>
      <c r="JOS336" s="223"/>
      <c r="JOT336" s="223"/>
      <c r="JOU336" s="223"/>
      <c r="JOV336" s="223"/>
      <c r="JOW336" s="223"/>
      <c r="JOX336" s="223"/>
      <c r="JOY336" s="223"/>
      <c r="JOZ336" s="223"/>
      <c r="JPA336" s="223"/>
      <c r="JPB336" s="223"/>
      <c r="JPC336" s="223"/>
      <c r="JPD336" s="223"/>
      <c r="JPE336" s="223"/>
      <c r="JPF336" s="223"/>
      <c r="JPG336" s="223"/>
      <c r="JPH336" s="223"/>
      <c r="JPI336" s="223"/>
      <c r="JPJ336" s="223"/>
      <c r="JPK336" s="223"/>
      <c r="JPL336" s="223"/>
      <c r="JPM336" s="223"/>
      <c r="JPN336" s="223"/>
      <c r="JPO336" s="223"/>
      <c r="JPP336" s="223"/>
      <c r="JPQ336" s="223"/>
      <c r="JPR336" s="223"/>
      <c r="JPS336" s="223"/>
      <c r="JPT336" s="223"/>
      <c r="JPU336" s="223"/>
      <c r="JPV336" s="223"/>
      <c r="JPW336" s="223"/>
      <c r="JPX336" s="223"/>
      <c r="JPY336" s="223"/>
      <c r="JPZ336" s="223"/>
      <c r="JQA336" s="223"/>
      <c r="JQB336" s="223"/>
      <c r="JQC336" s="223"/>
      <c r="JQD336" s="223"/>
      <c r="JQE336" s="223"/>
      <c r="JQF336" s="223"/>
      <c r="JQG336" s="223"/>
      <c r="JQH336" s="223"/>
      <c r="JQI336" s="223"/>
      <c r="JQJ336" s="223"/>
      <c r="JQK336" s="223"/>
      <c r="JQL336" s="223"/>
      <c r="JQM336" s="223"/>
      <c r="JQN336" s="223"/>
      <c r="JQO336" s="223"/>
      <c r="JQP336" s="223"/>
      <c r="JQQ336" s="223"/>
      <c r="JQR336" s="223"/>
      <c r="JQS336" s="223"/>
      <c r="JQT336" s="223"/>
      <c r="JQU336" s="223"/>
      <c r="JQV336" s="223"/>
      <c r="JQW336" s="223"/>
      <c r="JQX336" s="223"/>
      <c r="JQY336" s="223"/>
      <c r="JQZ336" s="223"/>
      <c r="JRA336" s="223"/>
      <c r="JRB336" s="223"/>
      <c r="JRC336" s="223"/>
      <c r="JRD336" s="223"/>
      <c r="JRE336" s="223"/>
      <c r="JRF336" s="223"/>
      <c r="JRG336" s="223"/>
      <c r="JRH336" s="223"/>
      <c r="JRI336" s="223"/>
      <c r="JRJ336" s="223"/>
      <c r="JRK336" s="223"/>
      <c r="JRL336" s="223"/>
      <c r="JRM336" s="223"/>
      <c r="JRN336" s="223"/>
      <c r="JRO336" s="223"/>
      <c r="JRP336" s="223"/>
      <c r="JRQ336" s="223"/>
      <c r="JRR336" s="223"/>
      <c r="JRS336" s="223"/>
      <c r="JRT336" s="223"/>
      <c r="JRU336" s="223"/>
      <c r="JRV336" s="223"/>
      <c r="JRW336" s="223"/>
      <c r="JRX336" s="223"/>
      <c r="JRY336" s="223"/>
      <c r="JRZ336" s="223"/>
      <c r="JSA336" s="223"/>
      <c r="JSB336" s="223"/>
      <c r="JSC336" s="223"/>
      <c r="JSD336" s="223"/>
      <c r="JSE336" s="223"/>
      <c r="JSF336" s="223"/>
      <c r="JSG336" s="223"/>
      <c r="JSH336" s="223"/>
      <c r="JSI336" s="223"/>
      <c r="JSJ336" s="223"/>
      <c r="JSK336" s="223"/>
      <c r="JSL336" s="223"/>
      <c r="JSM336" s="223"/>
      <c r="JSN336" s="223"/>
      <c r="JSO336" s="223"/>
      <c r="JSP336" s="223"/>
      <c r="JSQ336" s="223"/>
      <c r="JSR336" s="223"/>
      <c r="JSS336" s="223"/>
      <c r="JST336" s="223"/>
      <c r="JSU336" s="223"/>
      <c r="JSV336" s="223"/>
      <c r="JSW336" s="223"/>
      <c r="JSX336" s="223"/>
      <c r="JSY336" s="223"/>
      <c r="JSZ336" s="223"/>
      <c r="JTA336" s="223"/>
      <c r="JTB336" s="223"/>
      <c r="JTC336" s="223"/>
      <c r="JTD336" s="223"/>
      <c r="JTE336" s="223"/>
      <c r="JTF336" s="223"/>
      <c r="JTG336" s="223"/>
      <c r="JTH336" s="223"/>
      <c r="JTI336" s="223"/>
      <c r="JTJ336" s="223"/>
      <c r="JTK336" s="223"/>
      <c r="JTL336" s="223"/>
      <c r="JTM336" s="223"/>
      <c r="JTN336" s="223"/>
      <c r="JTO336" s="223"/>
      <c r="JTP336" s="223"/>
      <c r="JTQ336" s="223"/>
      <c r="JTR336" s="223"/>
      <c r="JTS336" s="223"/>
      <c r="JTT336" s="223"/>
      <c r="JTU336" s="223"/>
      <c r="JTV336" s="223"/>
      <c r="JTW336" s="223"/>
      <c r="JTX336" s="223"/>
      <c r="JTY336" s="223"/>
      <c r="JTZ336" s="223"/>
      <c r="JUA336" s="223"/>
      <c r="JUB336" s="223"/>
      <c r="JUC336" s="223"/>
      <c r="JUD336" s="223"/>
      <c r="JUE336" s="223"/>
      <c r="JUF336" s="223"/>
      <c r="JUG336" s="223"/>
      <c r="JUH336" s="223"/>
      <c r="JUI336" s="223"/>
      <c r="JUJ336" s="223"/>
      <c r="JUK336" s="223"/>
      <c r="JUL336" s="223"/>
      <c r="JUM336" s="223"/>
      <c r="JUN336" s="223"/>
      <c r="JUO336" s="223"/>
      <c r="JUP336" s="223"/>
      <c r="JUQ336" s="223"/>
      <c r="JUR336" s="223"/>
      <c r="JUS336" s="223"/>
      <c r="JUT336" s="223"/>
      <c r="JUU336" s="223"/>
      <c r="JUV336" s="223"/>
      <c r="JUW336" s="223"/>
      <c r="JUX336" s="223"/>
      <c r="JUY336" s="223"/>
      <c r="JUZ336" s="223"/>
      <c r="JVA336" s="223"/>
      <c r="JVB336" s="223"/>
      <c r="JVC336" s="223"/>
      <c r="JVD336" s="223"/>
      <c r="JVE336" s="223"/>
      <c r="JVF336" s="223"/>
      <c r="JVG336" s="223"/>
      <c r="JVH336" s="223"/>
      <c r="JVI336" s="223"/>
      <c r="JVJ336" s="223"/>
      <c r="JVK336" s="223"/>
      <c r="JVL336" s="223"/>
      <c r="JVM336" s="223"/>
      <c r="JVN336" s="223"/>
      <c r="JVO336" s="223"/>
      <c r="JVP336" s="223"/>
      <c r="JVQ336" s="223"/>
      <c r="JVR336" s="223"/>
      <c r="JVS336" s="223"/>
      <c r="JVT336" s="223"/>
      <c r="JVU336" s="223"/>
      <c r="JVV336" s="223"/>
      <c r="JVW336" s="223"/>
      <c r="JVX336" s="223"/>
      <c r="JVY336" s="223"/>
      <c r="JVZ336" s="223"/>
      <c r="JWA336" s="223"/>
      <c r="JWB336" s="223"/>
      <c r="JWC336" s="223"/>
      <c r="JWD336" s="223"/>
      <c r="JWE336" s="223"/>
      <c r="JWF336" s="223"/>
      <c r="JWG336" s="223"/>
      <c r="JWH336" s="223"/>
      <c r="JWI336" s="223"/>
      <c r="JWJ336" s="223"/>
      <c r="JWK336" s="223"/>
      <c r="JWL336" s="223"/>
      <c r="JWM336" s="223"/>
      <c r="JWN336" s="223"/>
      <c r="JWO336" s="223"/>
      <c r="JWP336" s="223"/>
      <c r="JWQ336" s="223"/>
      <c r="JWR336" s="223"/>
      <c r="JWS336" s="223"/>
      <c r="JWT336" s="223"/>
      <c r="JWU336" s="223"/>
      <c r="JWV336" s="223"/>
      <c r="JWW336" s="223"/>
      <c r="JWX336" s="223"/>
      <c r="JWY336" s="223"/>
      <c r="JWZ336" s="223"/>
      <c r="JXA336" s="223"/>
      <c r="JXB336" s="223"/>
      <c r="JXC336" s="223"/>
      <c r="JXD336" s="223"/>
      <c r="JXE336" s="223"/>
      <c r="JXF336" s="223"/>
      <c r="JXG336" s="223"/>
      <c r="JXH336" s="223"/>
      <c r="JXI336" s="223"/>
      <c r="JXJ336" s="223"/>
      <c r="JXK336" s="223"/>
      <c r="JXL336" s="223"/>
      <c r="JXM336" s="223"/>
      <c r="JXN336" s="223"/>
      <c r="JXO336" s="223"/>
      <c r="JXP336" s="223"/>
      <c r="JXQ336" s="223"/>
      <c r="JXR336" s="223"/>
      <c r="JXS336" s="223"/>
      <c r="JXT336" s="223"/>
      <c r="JXU336" s="223"/>
      <c r="JXV336" s="223"/>
      <c r="JXW336" s="223"/>
      <c r="JXX336" s="223"/>
      <c r="JXY336" s="223"/>
      <c r="JXZ336" s="223"/>
      <c r="JYA336" s="223"/>
      <c r="JYB336" s="223"/>
      <c r="JYC336" s="223"/>
      <c r="JYD336" s="223"/>
      <c r="JYE336" s="223"/>
      <c r="JYF336" s="223"/>
      <c r="JYG336" s="223"/>
      <c r="JYH336" s="223"/>
      <c r="JYI336" s="223"/>
      <c r="JYJ336" s="223"/>
      <c r="JYK336" s="223"/>
      <c r="JYL336" s="223"/>
      <c r="JYM336" s="223"/>
      <c r="JYN336" s="223"/>
      <c r="JYO336" s="223"/>
      <c r="JYP336" s="223"/>
      <c r="JYQ336" s="223"/>
      <c r="JYR336" s="223"/>
      <c r="JYS336" s="223"/>
      <c r="JYT336" s="223"/>
      <c r="JYU336" s="223"/>
      <c r="JYV336" s="223"/>
      <c r="JYW336" s="223"/>
      <c r="JYX336" s="223"/>
      <c r="JYY336" s="223"/>
      <c r="JYZ336" s="223"/>
      <c r="JZA336" s="223"/>
      <c r="JZB336" s="223"/>
      <c r="JZC336" s="223"/>
      <c r="JZD336" s="223"/>
      <c r="JZE336" s="223"/>
      <c r="JZF336" s="223"/>
      <c r="JZG336" s="223"/>
      <c r="JZH336" s="223"/>
      <c r="JZI336" s="223"/>
      <c r="JZJ336" s="223"/>
      <c r="JZK336" s="223"/>
      <c r="JZL336" s="223"/>
      <c r="JZM336" s="223"/>
      <c r="JZN336" s="223"/>
      <c r="JZO336" s="223"/>
      <c r="JZP336" s="223"/>
      <c r="JZQ336" s="223"/>
      <c r="JZR336" s="223"/>
      <c r="JZS336" s="223"/>
      <c r="JZT336" s="223"/>
      <c r="JZU336" s="223"/>
      <c r="JZV336" s="223"/>
      <c r="JZW336" s="223"/>
      <c r="JZX336" s="223"/>
      <c r="JZY336" s="223"/>
      <c r="JZZ336" s="223"/>
      <c r="KAA336" s="223"/>
      <c r="KAB336" s="223"/>
      <c r="KAC336" s="223"/>
      <c r="KAD336" s="223"/>
      <c r="KAE336" s="223"/>
      <c r="KAF336" s="223"/>
      <c r="KAG336" s="223"/>
      <c r="KAH336" s="223"/>
      <c r="KAI336" s="223"/>
      <c r="KAJ336" s="223"/>
      <c r="KAK336" s="223"/>
      <c r="KAL336" s="223"/>
      <c r="KAM336" s="223"/>
      <c r="KAN336" s="223"/>
      <c r="KAO336" s="223"/>
      <c r="KAP336" s="223"/>
      <c r="KAQ336" s="223"/>
      <c r="KAR336" s="223"/>
      <c r="KAS336" s="223"/>
      <c r="KAT336" s="223"/>
      <c r="KAU336" s="223"/>
      <c r="KAV336" s="223"/>
      <c r="KAW336" s="223"/>
      <c r="KAX336" s="223"/>
      <c r="KAY336" s="223"/>
      <c r="KAZ336" s="223"/>
      <c r="KBA336" s="223"/>
      <c r="KBB336" s="223"/>
      <c r="KBC336" s="223"/>
      <c r="KBD336" s="223"/>
      <c r="KBE336" s="223"/>
      <c r="KBF336" s="223"/>
      <c r="KBG336" s="223"/>
      <c r="KBH336" s="223"/>
      <c r="KBI336" s="223"/>
      <c r="KBJ336" s="223"/>
      <c r="KBK336" s="223"/>
      <c r="KBL336" s="223"/>
      <c r="KBM336" s="223"/>
      <c r="KBN336" s="223"/>
      <c r="KBO336" s="223"/>
      <c r="KBP336" s="223"/>
      <c r="KBQ336" s="223"/>
      <c r="KBR336" s="223"/>
      <c r="KBS336" s="223"/>
      <c r="KBT336" s="223"/>
      <c r="KBU336" s="223"/>
      <c r="KBV336" s="223"/>
      <c r="KBW336" s="223"/>
      <c r="KBX336" s="223"/>
      <c r="KBY336" s="223"/>
      <c r="KBZ336" s="223"/>
      <c r="KCA336" s="223"/>
      <c r="KCB336" s="223"/>
      <c r="KCC336" s="223"/>
      <c r="KCD336" s="223"/>
      <c r="KCE336" s="223"/>
      <c r="KCF336" s="223"/>
      <c r="KCG336" s="223"/>
      <c r="KCH336" s="223"/>
      <c r="KCI336" s="223"/>
      <c r="KCJ336" s="223"/>
      <c r="KCK336" s="223"/>
      <c r="KCL336" s="223"/>
      <c r="KCM336" s="223"/>
      <c r="KCN336" s="223"/>
      <c r="KCO336" s="223"/>
      <c r="KCP336" s="223"/>
      <c r="KCQ336" s="223"/>
      <c r="KCR336" s="223"/>
      <c r="KCS336" s="223"/>
      <c r="KCT336" s="223"/>
      <c r="KCU336" s="223"/>
      <c r="KCV336" s="223"/>
      <c r="KCW336" s="223"/>
      <c r="KCX336" s="223"/>
      <c r="KCY336" s="223"/>
      <c r="KCZ336" s="223"/>
      <c r="KDA336" s="223"/>
      <c r="KDB336" s="223"/>
      <c r="KDC336" s="223"/>
      <c r="KDD336" s="223"/>
      <c r="KDE336" s="223"/>
      <c r="KDF336" s="223"/>
      <c r="KDG336" s="223"/>
      <c r="KDH336" s="223"/>
      <c r="KDI336" s="223"/>
      <c r="KDJ336" s="223"/>
      <c r="KDK336" s="223"/>
      <c r="KDL336" s="223"/>
      <c r="KDM336" s="223"/>
      <c r="KDN336" s="223"/>
      <c r="KDO336" s="223"/>
      <c r="KDP336" s="223"/>
      <c r="KDQ336" s="223"/>
      <c r="KDR336" s="223"/>
      <c r="KDS336" s="223"/>
      <c r="KDT336" s="223"/>
      <c r="KDU336" s="223"/>
      <c r="KDV336" s="223"/>
      <c r="KDW336" s="223"/>
      <c r="KDX336" s="223"/>
      <c r="KDY336" s="223"/>
      <c r="KDZ336" s="223"/>
      <c r="KEA336" s="223"/>
      <c r="KEB336" s="223"/>
      <c r="KEC336" s="223"/>
      <c r="KED336" s="223"/>
      <c r="KEE336" s="223"/>
      <c r="KEF336" s="223"/>
      <c r="KEG336" s="223"/>
      <c r="KEH336" s="223"/>
      <c r="KEI336" s="223"/>
      <c r="KEJ336" s="223"/>
      <c r="KEK336" s="223"/>
      <c r="KEL336" s="223"/>
      <c r="KEM336" s="223"/>
      <c r="KEN336" s="223"/>
      <c r="KEO336" s="223"/>
      <c r="KEP336" s="223"/>
      <c r="KEQ336" s="223"/>
      <c r="KER336" s="223"/>
      <c r="KES336" s="223"/>
      <c r="KET336" s="223"/>
      <c r="KEU336" s="223"/>
      <c r="KEV336" s="223"/>
      <c r="KEW336" s="223"/>
      <c r="KEX336" s="223"/>
      <c r="KEY336" s="223"/>
      <c r="KEZ336" s="223"/>
      <c r="KFA336" s="223"/>
      <c r="KFB336" s="223"/>
      <c r="KFC336" s="223"/>
      <c r="KFD336" s="223"/>
      <c r="KFE336" s="223"/>
      <c r="KFF336" s="223"/>
      <c r="KFG336" s="223"/>
      <c r="KFH336" s="223"/>
      <c r="KFI336" s="223"/>
      <c r="KFJ336" s="223"/>
      <c r="KFK336" s="223"/>
      <c r="KFL336" s="223"/>
      <c r="KFM336" s="223"/>
      <c r="KFN336" s="223"/>
      <c r="KFO336" s="223"/>
      <c r="KFP336" s="223"/>
      <c r="KFQ336" s="223"/>
      <c r="KFR336" s="223"/>
      <c r="KFS336" s="223"/>
      <c r="KFT336" s="223"/>
      <c r="KFU336" s="223"/>
      <c r="KFV336" s="223"/>
      <c r="KFW336" s="223"/>
      <c r="KFX336" s="223"/>
      <c r="KFY336" s="223"/>
      <c r="KFZ336" s="223"/>
      <c r="KGA336" s="223"/>
      <c r="KGB336" s="223"/>
      <c r="KGC336" s="223"/>
      <c r="KGD336" s="223"/>
      <c r="KGE336" s="223"/>
      <c r="KGF336" s="223"/>
      <c r="KGG336" s="223"/>
      <c r="KGH336" s="223"/>
      <c r="KGI336" s="223"/>
      <c r="KGJ336" s="223"/>
      <c r="KGK336" s="223"/>
      <c r="KGL336" s="223"/>
      <c r="KGM336" s="223"/>
      <c r="KGN336" s="223"/>
      <c r="KGO336" s="223"/>
      <c r="KGP336" s="223"/>
      <c r="KGQ336" s="223"/>
      <c r="KGR336" s="223"/>
      <c r="KGS336" s="223"/>
      <c r="KGT336" s="223"/>
      <c r="KGU336" s="223"/>
      <c r="KGV336" s="223"/>
      <c r="KGW336" s="223"/>
      <c r="KGX336" s="223"/>
      <c r="KGY336" s="223"/>
      <c r="KGZ336" s="223"/>
      <c r="KHA336" s="223"/>
      <c r="KHB336" s="223"/>
      <c r="KHC336" s="223"/>
      <c r="KHD336" s="223"/>
      <c r="KHE336" s="223"/>
      <c r="KHF336" s="223"/>
      <c r="KHG336" s="223"/>
      <c r="KHH336" s="223"/>
      <c r="KHI336" s="223"/>
      <c r="KHJ336" s="223"/>
      <c r="KHK336" s="223"/>
      <c r="KHL336" s="223"/>
      <c r="KHM336" s="223"/>
      <c r="KHN336" s="223"/>
      <c r="KHO336" s="223"/>
      <c r="KHP336" s="223"/>
      <c r="KHQ336" s="223"/>
      <c r="KHR336" s="223"/>
      <c r="KHS336" s="223"/>
      <c r="KHT336" s="223"/>
      <c r="KHU336" s="223"/>
      <c r="KHV336" s="223"/>
      <c r="KHW336" s="223"/>
      <c r="KHX336" s="223"/>
      <c r="KHY336" s="223"/>
      <c r="KHZ336" s="223"/>
      <c r="KIA336" s="223"/>
      <c r="KIB336" s="223"/>
      <c r="KIC336" s="223"/>
      <c r="KID336" s="223"/>
      <c r="KIE336" s="223"/>
      <c r="KIF336" s="223"/>
      <c r="KIG336" s="223"/>
      <c r="KIH336" s="223"/>
      <c r="KII336" s="223"/>
      <c r="KIJ336" s="223"/>
      <c r="KIK336" s="223"/>
      <c r="KIL336" s="223"/>
      <c r="KIM336" s="223"/>
      <c r="KIN336" s="223"/>
      <c r="KIO336" s="223"/>
      <c r="KIP336" s="223"/>
      <c r="KIQ336" s="223"/>
      <c r="KIR336" s="223"/>
      <c r="KIS336" s="223"/>
      <c r="KIT336" s="223"/>
      <c r="KIU336" s="223"/>
      <c r="KIV336" s="223"/>
      <c r="KIW336" s="223"/>
      <c r="KIX336" s="223"/>
      <c r="KIY336" s="223"/>
      <c r="KIZ336" s="223"/>
      <c r="KJA336" s="223"/>
      <c r="KJB336" s="223"/>
      <c r="KJC336" s="223"/>
      <c r="KJD336" s="223"/>
      <c r="KJE336" s="223"/>
      <c r="KJF336" s="223"/>
      <c r="KJG336" s="223"/>
      <c r="KJH336" s="223"/>
      <c r="KJI336" s="223"/>
      <c r="KJJ336" s="223"/>
      <c r="KJK336" s="223"/>
      <c r="KJL336" s="223"/>
      <c r="KJM336" s="223"/>
      <c r="KJN336" s="223"/>
      <c r="KJO336" s="223"/>
      <c r="KJP336" s="223"/>
      <c r="KJQ336" s="223"/>
      <c r="KJR336" s="223"/>
      <c r="KJS336" s="223"/>
      <c r="KJT336" s="223"/>
      <c r="KJU336" s="223"/>
      <c r="KJV336" s="223"/>
      <c r="KJW336" s="223"/>
      <c r="KJX336" s="223"/>
      <c r="KJY336" s="223"/>
      <c r="KJZ336" s="223"/>
      <c r="KKA336" s="223"/>
      <c r="KKB336" s="223"/>
      <c r="KKC336" s="223"/>
      <c r="KKD336" s="223"/>
      <c r="KKE336" s="223"/>
      <c r="KKF336" s="223"/>
      <c r="KKG336" s="223"/>
      <c r="KKH336" s="223"/>
      <c r="KKI336" s="223"/>
      <c r="KKJ336" s="223"/>
      <c r="KKK336" s="223"/>
      <c r="KKL336" s="223"/>
      <c r="KKM336" s="223"/>
      <c r="KKN336" s="223"/>
      <c r="KKO336" s="223"/>
      <c r="KKP336" s="223"/>
      <c r="KKQ336" s="223"/>
      <c r="KKR336" s="223"/>
      <c r="KKS336" s="223"/>
      <c r="KKT336" s="223"/>
      <c r="KKU336" s="223"/>
      <c r="KKV336" s="223"/>
      <c r="KKW336" s="223"/>
      <c r="KKX336" s="223"/>
      <c r="KKY336" s="223"/>
      <c r="KKZ336" s="223"/>
      <c r="KLA336" s="223"/>
      <c r="KLB336" s="223"/>
      <c r="KLC336" s="223"/>
      <c r="KLD336" s="223"/>
      <c r="KLE336" s="223"/>
      <c r="KLF336" s="223"/>
      <c r="KLG336" s="223"/>
      <c r="KLH336" s="223"/>
      <c r="KLI336" s="223"/>
      <c r="KLJ336" s="223"/>
      <c r="KLK336" s="223"/>
      <c r="KLL336" s="223"/>
      <c r="KLM336" s="223"/>
      <c r="KLN336" s="223"/>
      <c r="KLO336" s="223"/>
      <c r="KLP336" s="223"/>
      <c r="KLQ336" s="223"/>
      <c r="KLR336" s="223"/>
      <c r="KLS336" s="223"/>
      <c r="KLT336" s="223"/>
      <c r="KLU336" s="223"/>
      <c r="KLV336" s="223"/>
      <c r="KLW336" s="223"/>
      <c r="KLX336" s="223"/>
      <c r="KLY336" s="223"/>
      <c r="KLZ336" s="223"/>
      <c r="KMA336" s="223"/>
      <c r="KMB336" s="223"/>
      <c r="KMC336" s="223"/>
      <c r="KMD336" s="223"/>
      <c r="KME336" s="223"/>
      <c r="KMF336" s="223"/>
      <c r="KMG336" s="223"/>
      <c r="KMH336" s="223"/>
      <c r="KMI336" s="223"/>
      <c r="KMJ336" s="223"/>
      <c r="KMK336" s="223"/>
      <c r="KML336" s="223"/>
      <c r="KMM336" s="223"/>
      <c r="KMN336" s="223"/>
      <c r="KMO336" s="223"/>
      <c r="KMP336" s="223"/>
      <c r="KMQ336" s="223"/>
      <c r="KMR336" s="223"/>
      <c r="KMS336" s="223"/>
      <c r="KMT336" s="223"/>
      <c r="KMU336" s="223"/>
      <c r="KMV336" s="223"/>
      <c r="KMW336" s="223"/>
      <c r="KMX336" s="223"/>
      <c r="KMY336" s="223"/>
      <c r="KMZ336" s="223"/>
      <c r="KNA336" s="223"/>
      <c r="KNB336" s="223"/>
      <c r="KNC336" s="223"/>
      <c r="KND336" s="223"/>
      <c r="KNE336" s="223"/>
      <c r="KNF336" s="223"/>
      <c r="KNG336" s="223"/>
      <c r="KNH336" s="223"/>
      <c r="KNI336" s="223"/>
      <c r="KNJ336" s="223"/>
      <c r="KNK336" s="223"/>
      <c r="KNL336" s="223"/>
      <c r="KNM336" s="223"/>
      <c r="KNN336" s="223"/>
      <c r="KNO336" s="223"/>
      <c r="KNP336" s="223"/>
      <c r="KNQ336" s="223"/>
      <c r="KNR336" s="223"/>
      <c r="KNS336" s="223"/>
      <c r="KNT336" s="223"/>
      <c r="KNU336" s="223"/>
      <c r="KNV336" s="223"/>
      <c r="KNW336" s="223"/>
      <c r="KNX336" s="223"/>
      <c r="KNY336" s="223"/>
      <c r="KNZ336" s="223"/>
      <c r="KOA336" s="223"/>
      <c r="KOB336" s="223"/>
      <c r="KOC336" s="223"/>
      <c r="KOD336" s="223"/>
      <c r="KOE336" s="223"/>
      <c r="KOF336" s="223"/>
      <c r="KOG336" s="223"/>
      <c r="KOH336" s="223"/>
      <c r="KOI336" s="223"/>
      <c r="KOJ336" s="223"/>
      <c r="KOK336" s="223"/>
      <c r="KOL336" s="223"/>
      <c r="KOM336" s="223"/>
      <c r="KON336" s="223"/>
      <c r="KOO336" s="223"/>
      <c r="KOP336" s="223"/>
      <c r="KOQ336" s="223"/>
      <c r="KOR336" s="223"/>
      <c r="KOS336" s="223"/>
      <c r="KOT336" s="223"/>
      <c r="KOU336" s="223"/>
      <c r="KOV336" s="223"/>
      <c r="KOW336" s="223"/>
      <c r="KOX336" s="223"/>
      <c r="KOY336" s="223"/>
      <c r="KOZ336" s="223"/>
      <c r="KPA336" s="223"/>
      <c r="KPB336" s="223"/>
      <c r="KPC336" s="223"/>
      <c r="KPD336" s="223"/>
      <c r="KPE336" s="223"/>
      <c r="KPF336" s="223"/>
      <c r="KPG336" s="223"/>
      <c r="KPH336" s="223"/>
      <c r="KPI336" s="223"/>
      <c r="KPJ336" s="223"/>
      <c r="KPK336" s="223"/>
      <c r="KPL336" s="223"/>
      <c r="KPM336" s="223"/>
      <c r="KPN336" s="223"/>
      <c r="KPO336" s="223"/>
      <c r="KPP336" s="223"/>
      <c r="KPQ336" s="223"/>
      <c r="KPR336" s="223"/>
      <c r="KPS336" s="223"/>
      <c r="KPT336" s="223"/>
      <c r="KPU336" s="223"/>
      <c r="KPV336" s="223"/>
      <c r="KPW336" s="223"/>
      <c r="KPX336" s="223"/>
      <c r="KPY336" s="223"/>
      <c r="KPZ336" s="223"/>
      <c r="KQA336" s="223"/>
      <c r="KQB336" s="223"/>
      <c r="KQC336" s="223"/>
      <c r="KQD336" s="223"/>
      <c r="KQE336" s="223"/>
      <c r="KQF336" s="223"/>
      <c r="KQG336" s="223"/>
      <c r="KQH336" s="223"/>
      <c r="KQI336" s="223"/>
      <c r="KQJ336" s="223"/>
      <c r="KQK336" s="223"/>
      <c r="KQL336" s="223"/>
      <c r="KQM336" s="223"/>
      <c r="KQN336" s="223"/>
      <c r="KQO336" s="223"/>
      <c r="KQP336" s="223"/>
      <c r="KQQ336" s="223"/>
      <c r="KQR336" s="223"/>
      <c r="KQS336" s="223"/>
      <c r="KQT336" s="223"/>
      <c r="KQU336" s="223"/>
      <c r="KQV336" s="223"/>
      <c r="KQW336" s="223"/>
      <c r="KQX336" s="223"/>
      <c r="KQY336" s="223"/>
      <c r="KQZ336" s="223"/>
      <c r="KRA336" s="223"/>
      <c r="KRB336" s="223"/>
      <c r="KRC336" s="223"/>
      <c r="KRD336" s="223"/>
      <c r="KRE336" s="223"/>
      <c r="KRF336" s="223"/>
      <c r="KRG336" s="223"/>
      <c r="KRH336" s="223"/>
      <c r="KRI336" s="223"/>
      <c r="KRJ336" s="223"/>
      <c r="KRK336" s="223"/>
      <c r="KRL336" s="223"/>
      <c r="KRM336" s="223"/>
      <c r="KRN336" s="223"/>
      <c r="KRO336" s="223"/>
      <c r="KRP336" s="223"/>
      <c r="KRQ336" s="223"/>
      <c r="KRR336" s="223"/>
      <c r="KRS336" s="223"/>
      <c r="KRT336" s="223"/>
      <c r="KRU336" s="223"/>
      <c r="KRV336" s="223"/>
      <c r="KRW336" s="223"/>
      <c r="KRX336" s="223"/>
      <c r="KRY336" s="223"/>
      <c r="KRZ336" s="223"/>
      <c r="KSA336" s="223"/>
      <c r="KSB336" s="223"/>
      <c r="KSC336" s="223"/>
      <c r="KSD336" s="223"/>
      <c r="KSE336" s="223"/>
      <c r="KSF336" s="223"/>
      <c r="KSG336" s="223"/>
      <c r="KSH336" s="223"/>
      <c r="KSI336" s="223"/>
      <c r="KSJ336" s="223"/>
      <c r="KSK336" s="223"/>
      <c r="KSL336" s="223"/>
      <c r="KSM336" s="223"/>
      <c r="KSN336" s="223"/>
      <c r="KSO336" s="223"/>
      <c r="KSP336" s="223"/>
      <c r="KSQ336" s="223"/>
      <c r="KSR336" s="223"/>
      <c r="KSS336" s="223"/>
      <c r="KST336" s="223"/>
      <c r="KSU336" s="223"/>
      <c r="KSV336" s="223"/>
      <c r="KSW336" s="223"/>
      <c r="KSX336" s="223"/>
      <c r="KSY336" s="223"/>
      <c r="KSZ336" s="223"/>
      <c r="KTA336" s="223"/>
      <c r="KTB336" s="223"/>
      <c r="KTC336" s="223"/>
      <c r="KTD336" s="223"/>
      <c r="KTE336" s="223"/>
      <c r="KTF336" s="223"/>
      <c r="KTG336" s="223"/>
      <c r="KTH336" s="223"/>
      <c r="KTI336" s="223"/>
      <c r="KTJ336" s="223"/>
      <c r="KTK336" s="223"/>
      <c r="KTL336" s="223"/>
      <c r="KTM336" s="223"/>
      <c r="KTN336" s="223"/>
      <c r="KTO336" s="223"/>
      <c r="KTP336" s="223"/>
      <c r="KTQ336" s="223"/>
      <c r="KTR336" s="223"/>
      <c r="KTS336" s="223"/>
      <c r="KTT336" s="223"/>
      <c r="KTU336" s="223"/>
      <c r="KTV336" s="223"/>
      <c r="KTW336" s="223"/>
      <c r="KTX336" s="223"/>
      <c r="KTY336" s="223"/>
      <c r="KTZ336" s="223"/>
      <c r="KUA336" s="223"/>
      <c r="KUB336" s="223"/>
      <c r="KUC336" s="223"/>
      <c r="KUD336" s="223"/>
      <c r="KUE336" s="223"/>
      <c r="KUF336" s="223"/>
      <c r="KUG336" s="223"/>
      <c r="KUH336" s="223"/>
      <c r="KUI336" s="223"/>
      <c r="KUJ336" s="223"/>
      <c r="KUK336" s="223"/>
      <c r="KUL336" s="223"/>
      <c r="KUM336" s="223"/>
      <c r="KUN336" s="223"/>
      <c r="KUO336" s="223"/>
      <c r="KUP336" s="223"/>
      <c r="KUQ336" s="223"/>
      <c r="KUR336" s="223"/>
      <c r="KUS336" s="223"/>
      <c r="KUT336" s="223"/>
      <c r="KUU336" s="223"/>
      <c r="KUV336" s="223"/>
      <c r="KUW336" s="223"/>
      <c r="KUX336" s="223"/>
      <c r="KUY336" s="223"/>
      <c r="KUZ336" s="223"/>
      <c r="KVA336" s="223"/>
      <c r="KVB336" s="223"/>
      <c r="KVC336" s="223"/>
      <c r="KVD336" s="223"/>
      <c r="KVE336" s="223"/>
      <c r="KVF336" s="223"/>
      <c r="KVG336" s="223"/>
      <c r="KVH336" s="223"/>
      <c r="KVI336" s="223"/>
      <c r="KVJ336" s="223"/>
      <c r="KVK336" s="223"/>
      <c r="KVL336" s="223"/>
      <c r="KVM336" s="223"/>
      <c r="KVN336" s="223"/>
      <c r="KVO336" s="223"/>
      <c r="KVP336" s="223"/>
      <c r="KVQ336" s="223"/>
      <c r="KVR336" s="223"/>
      <c r="KVS336" s="223"/>
      <c r="KVT336" s="223"/>
      <c r="KVU336" s="223"/>
      <c r="KVV336" s="223"/>
      <c r="KVW336" s="223"/>
      <c r="KVX336" s="223"/>
      <c r="KVY336" s="223"/>
      <c r="KVZ336" s="223"/>
      <c r="KWA336" s="223"/>
      <c r="KWB336" s="223"/>
      <c r="KWC336" s="223"/>
      <c r="KWD336" s="223"/>
      <c r="KWE336" s="223"/>
      <c r="KWF336" s="223"/>
      <c r="KWG336" s="223"/>
      <c r="KWH336" s="223"/>
      <c r="KWI336" s="223"/>
      <c r="KWJ336" s="223"/>
      <c r="KWK336" s="223"/>
      <c r="KWL336" s="223"/>
      <c r="KWM336" s="223"/>
      <c r="KWN336" s="223"/>
      <c r="KWO336" s="223"/>
      <c r="KWP336" s="223"/>
      <c r="KWQ336" s="223"/>
      <c r="KWR336" s="223"/>
      <c r="KWS336" s="223"/>
      <c r="KWT336" s="223"/>
      <c r="KWU336" s="223"/>
      <c r="KWV336" s="223"/>
      <c r="KWW336" s="223"/>
      <c r="KWX336" s="223"/>
      <c r="KWY336" s="223"/>
      <c r="KWZ336" s="223"/>
      <c r="KXA336" s="223"/>
      <c r="KXB336" s="223"/>
      <c r="KXC336" s="223"/>
      <c r="KXD336" s="223"/>
      <c r="KXE336" s="223"/>
      <c r="KXF336" s="223"/>
      <c r="KXG336" s="223"/>
      <c r="KXH336" s="223"/>
      <c r="KXI336" s="223"/>
      <c r="KXJ336" s="223"/>
      <c r="KXK336" s="223"/>
      <c r="KXL336" s="223"/>
      <c r="KXM336" s="223"/>
      <c r="KXN336" s="223"/>
      <c r="KXO336" s="223"/>
      <c r="KXP336" s="223"/>
      <c r="KXQ336" s="223"/>
      <c r="KXR336" s="223"/>
      <c r="KXS336" s="223"/>
      <c r="KXT336" s="223"/>
      <c r="KXU336" s="223"/>
      <c r="KXV336" s="223"/>
      <c r="KXW336" s="223"/>
      <c r="KXX336" s="223"/>
      <c r="KXY336" s="223"/>
      <c r="KXZ336" s="223"/>
      <c r="KYA336" s="223"/>
      <c r="KYB336" s="223"/>
      <c r="KYC336" s="223"/>
      <c r="KYD336" s="223"/>
      <c r="KYE336" s="223"/>
      <c r="KYF336" s="223"/>
      <c r="KYG336" s="223"/>
      <c r="KYH336" s="223"/>
      <c r="KYI336" s="223"/>
      <c r="KYJ336" s="223"/>
      <c r="KYK336" s="223"/>
      <c r="KYL336" s="223"/>
      <c r="KYM336" s="223"/>
      <c r="KYN336" s="223"/>
      <c r="KYO336" s="223"/>
      <c r="KYP336" s="223"/>
      <c r="KYQ336" s="223"/>
      <c r="KYR336" s="223"/>
      <c r="KYS336" s="223"/>
      <c r="KYT336" s="223"/>
      <c r="KYU336" s="223"/>
      <c r="KYV336" s="223"/>
      <c r="KYW336" s="223"/>
      <c r="KYX336" s="223"/>
      <c r="KYY336" s="223"/>
      <c r="KYZ336" s="223"/>
      <c r="KZA336" s="223"/>
      <c r="KZB336" s="223"/>
      <c r="KZC336" s="223"/>
      <c r="KZD336" s="223"/>
      <c r="KZE336" s="223"/>
      <c r="KZF336" s="223"/>
      <c r="KZG336" s="223"/>
      <c r="KZH336" s="223"/>
      <c r="KZI336" s="223"/>
      <c r="KZJ336" s="223"/>
      <c r="KZK336" s="223"/>
      <c r="KZL336" s="223"/>
      <c r="KZM336" s="223"/>
      <c r="KZN336" s="223"/>
      <c r="KZO336" s="223"/>
      <c r="KZP336" s="223"/>
      <c r="KZQ336" s="223"/>
      <c r="KZR336" s="223"/>
      <c r="KZS336" s="223"/>
      <c r="KZT336" s="223"/>
      <c r="KZU336" s="223"/>
      <c r="KZV336" s="223"/>
      <c r="KZW336" s="223"/>
      <c r="KZX336" s="223"/>
      <c r="KZY336" s="223"/>
      <c r="KZZ336" s="223"/>
      <c r="LAA336" s="223"/>
      <c r="LAB336" s="223"/>
      <c r="LAC336" s="223"/>
      <c r="LAD336" s="223"/>
      <c r="LAE336" s="223"/>
      <c r="LAF336" s="223"/>
      <c r="LAG336" s="223"/>
      <c r="LAH336" s="223"/>
      <c r="LAI336" s="223"/>
      <c r="LAJ336" s="223"/>
      <c r="LAK336" s="223"/>
      <c r="LAL336" s="223"/>
      <c r="LAM336" s="223"/>
      <c r="LAN336" s="223"/>
      <c r="LAO336" s="223"/>
      <c r="LAP336" s="223"/>
      <c r="LAQ336" s="223"/>
      <c r="LAR336" s="223"/>
      <c r="LAS336" s="223"/>
      <c r="LAT336" s="223"/>
      <c r="LAU336" s="223"/>
      <c r="LAV336" s="223"/>
      <c r="LAW336" s="223"/>
      <c r="LAX336" s="223"/>
      <c r="LAY336" s="223"/>
      <c r="LAZ336" s="223"/>
      <c r="LBA336" s="223"/>
      <c r="LBB336" s="223"/>
      <c r="LBC336" s="223"/>
      <c r="LBD336" s="223"/>
      <c r="LBE336" s="223"/>
      <c r="LBF336" s="223"/>
      <c r="LBG336" s="223"/>
      <c r="LBH336" s="223"/>
      <c r="LBI336" s="223"/>
      <c r="LBJ336" s="223"/>
      <c r="LBK336" s="223"/>
      <c r="LBL336" s="223"/>
      <c r="LBM336" s="223"/>
      <c r="LBN336" s="223"/>
      <c r="LBO336" s="223"/>
      <c r="LBP336" s="223"/>
      <c r="LBQ336" s="223"/>
      <c r="LBR336" s="223"/>
      <c r="LBS336" s="223"/>
      <c r="LBT336" s="223"/>
      <c r="LBU336" s="223"/>
      <c r="LBV336" s="223"/>
      <c r="LBW336" s="223"/>
      <c r="LBX336" s="223"/>
      <c r="LBY336" s="223"/>
      <c r="LBZ336" s="223"/>
      <c r="LCA336" s="223"/>
      <c r="LCB336" s="223"/>
      <c r="LCC336" s="223"/>
      <c r="LCD336" s="223"/>
      <c r="LCE336" s="223"/>
      <c r="LCF336" s="223"/>
      <c r="LCG336" s="223"/>
      <c r="LCH336" s="223"/>
      <c r="LCI336" s="223"/>
      <c r="LCJ336" s="223"/>
      <c r="LCK336" s="223"/>
      <c r="LCL336" s="223"/>
      <c r="LCM336" s="223"/>
      <c r="LCN336" s="223"/>
      <c r="LCO336" s="223"/>
      <c r="LCP336" s="223"/>
      <c r="LCQ336" s="223"/>
      <c r="LCR336" s="223"/>
      <c r="LCS336" s="223"/>
      <c r="LCT336" s="223"/>
      <c r="LCU336" s="223"/>
      <c r="LCV336" s="223"/>
      <c r="LCW336" s="223"/>
      <c r="LCX336" s="223"/>
      <c r="LCY336" s="223"/>
      <c r="LCZ336" s="223"/>
      <c r="LDA336" s="223"/>
      <c r="LDB336" s="223"/>
      <c r="LDC336" s="223"/>
      <c r="LDD336" s="223"/>
      <c r="LDE336" s="223"/>
      <c r="LDF336" s="223"/>
      <c r="LDG336" s="223"/>
      <c r="LDH336" s="223"/>
      <c r="LDI336" s="223"/>
      <c r="LDJ336" s="223"/>
      <c r="LDK336" s="223"/>
      <c r="LDL336" s="223"/>
      <c r="LDM336" s="223"/>
      <c r="LDN336" s="223"/>
      <c r="LDO336" s="223"/>
      <c r="LDP336" s="223"/>
      <c r="LDQ336" s="223"/>
      <c r="LDR336" s="223"/>
      <c r="LDS336" s="223"/>
      <c r="LDT336" s="223"/>
      <c r="LDU336" s="223"/>
      <c r="LDV336" s="223"/>
      <c r="LDW336" s="223"/>
      <c r="LDX336" s="223"/>
      <c r="LDY336" s="223"/>
      <c r="LDZ336" s="223"/>
      <c r="LEA336" s="223"/>
      <c r="LEB336" s="223"/>
      <c r="LEC336" s="223"/>
      <c r="LED336" s="223"/>
      <c r="LEE336" s="223"/>
      <c r="LEF336" s="223"/>
      <c r="LEG336" s="223"/>
      <c r="LEH336" s="223"/>
      <c r="LEI336" s="223"/>
      <c r="LEJ336" s="223"/>
      <c r="LEK336" s="223"/>
      <c r="LEL336" s="223"/>
      <c r="LEM336" s="223"/>
      <c r="LEN336" s="223"/>
      <c r="LEO336" s="223"/>
      <c r="LEP336" s="223"/>
      <c r="LEQ336" s="223"/>
      <c r="LER336" s="223"/>
      <c r="LES336" s="223"/>
      <c r="LET336" s="223"/>
      <c r="LEU336" s="223"/>
      <c r="LEV336" s="223"/>
      <c r="LEW336" s="223"/>
      <c r="LEX336" s="223"/>
      <c r="LEY336" s="223"/>
      <c r="LEZ336" s="223"/>
      <c r="LFA336" s="223"/>
      <c r="LFB336" s="223"/>
      <c r="LFC336" s="223"/>
      <c r="LFD336" s="223"/>
      <c r="LFE336" s="223"/>
      <c r="LFF336" s="223"/>
      <c r="LFG336" s="223"/>
      <c r="LFH336" s="223"/>
      <c r="LFI336" s="223"/>
      <c r="LFJ336" s="223"/>
      <c r="LFK336" s="223"/>
      <c r="LFL336" s="223"/>
      <c r="LFM336" s="223"/>
      <c r="LFN336" s="223"/>
      <c r="LFO336" s="223"/>
      <c r="LFP336" s="223"/>
      <c r="LFQ336" s="223"/>
      <c r="LFR336" s="223"/>
      <c r="LFS336" s="223"/>
      <c r="LFT336" s="223"/>
      <c r="LFU336" s="223"/>
      <c r="LFV336" s="223"/>
      <c r="LFW336" s="223"/>
      <c r="LFX336" s="223"/>
      <c r="LFY336" s="223"/>
      <c r="LFZ336" s="223"/>
      <c r="LGA336" s="223"/>
      <c r="LGB336" s="223"/>
      <c r="LGC336" s="223"/>
      <c r="LGD336" s="223"/>
      <c r="LGE336" s="223"/>
      <c r="LGF336" s="223"/>
      <c r="LGG336" s="223"/>
      <c r="LGH336" s="223"/>
      <c r="LGI336" s="223"/>
      <c r="LGJ336" s="223"/>
      <c r="LGK336" s="223"/>
      <c r="LGL336" s="223"/>
      <c r="LGM336" s="223"/>
      <c r="LGN336" s="223"/>
      <c r="LGO336" s="223"/>
      <c r="LGP336" s="223"/>
      <c r="LGQ336" s="223"/>
      <c r="LGR336" s="223"/>
      <c r="LGS336" s="223"/>
      <c r="LGT336" s="223"/>
      <c r="LGU336" s="223"/>
      <c r="LGV336" s="223"/>
      <c r="LGW336" s="223"/>
      <c r="LGX336" s="223"/>
      <c r="LGY336" s="223"/>
      <c r="LGZ336" s="223"/>
      <c r="LHA336" s="223"/>
      <c r="LHB336" s="223"/>
      <c r="LHC336" s="223"/>
      <c r="LHD336" s="223"/>
      <c r="LHE336" s="223"/>
      <c r="LHF336" s="223"/>
      <c r="LHG336" s="223"/>
      <c r="LHH336" s="223"/>
      <c r="LHI336" s="223"/>
      <c r="LHJ336" s="223"/>
      <c r="LHK336" s="223"/>
      <c r="LHL336" s="223"/>
      <c r="LHM336" s="223"/>
      <c r="LHN336" s="223"/>
      <c r="LHO336" s="223"/>
      <c r="LHP336" s="223"/>
      <c r="LHQ336" s="223"/>
      <c r="LHR336" s="223"/>
      <c r="LHS336" s="223"/>
      <c r="LHT336" s="223"/>
      <c r="LHU336" s="223"/>
      <c r="LHV336" s="223"/>
      <c r="LHW336" s="223"/>
      <c r="LHX336" s="223"/>
      <c r="LHY336" s="223"/>
      <c r="LHZ336" s="223"/>
      <c r="LIA336" s="223"/>
      <c r="LIB336" s="223"/>
      <c r="LIC336" s="223"/>
      <c r="LID336" s="223"/>
      <c r="LIE336" s="223"/>
      <c r="LIF336" s="223"/>
      <c r="LIG336" s="223"/>
      <c r="LIH336" s="223"/>
      <c r="LII336" s="223"/>
      <c r="LIJ336" s="223"/>
      <c r="LIK336" s="223"/>
      <c r="LIL336" s="223"/>
      <c r="LIM336" s="223"/>
      <c r="LIN336" s="223"/>
      <c r="LIO336" s="223"/>
      <c r="LIP336" s="223"/>
      <c r="LIQ336" s="223"/>
      <c r="LIR336" s="223"/>
      <c r="LIS336" s="223"/>
      <c r="LIT336" s="223"/>
      <c r="LIU336" s="223"/>
      <c r="LIV336" s="223"/>
      <c r="LIW336" s="223"/>
      <c r="LIX336" s="223"/>
      <c r="LIY336" s="223"/>
      <c r="LIZ336" s="223"/>
      <c r="LJA336" s="223"/>
      <c r="LJB336" s="223"/>
      <c r="LJC336" s="223"/>
      <c r="LJD336" s="223"/>
      <c r="LJE336" s="223"/>
      <c r="LJF336" s="223"/>
      <c r="LJG336" s="223"/>
      <c r="LJH336" s="223"/>
      <c r="LJI336" s="223"/>
      <c r="LJJ336" s="223"/>
      <c r="LJK336" s="223"/>
      <c r="LJL336" s="223"/>
      <c r="LJM336" s="223"/>
      <c r="LJN336" s="223"/>
      <c r="LJO336" s="223"/>
      <c r="LJP336" s="223"/>
      <c r="LJQ336" s="223"/>
      <c r="LJR336" s="223"/>
      <c r="LJS336" s="223"/>
      <c r="LJT336" s="223"/>
      <c r="LJU336" s="223"/>
      <c r="LJV336" s="223"/>
      <c r="LJW336" s="223"/>
      <c r="LJX336" s="223"/>
      <c r="LJY336" s="223"/>
      <c r="LJZ336" s="223"/>
      <c r="LKA336" s="223"/>
      <c r="LKB336" s="223"/>
      <c r="LKC336" s="223"/>
      <c r="LKD336" s="223"/>
      <c r="LKE336" s="223"/>
      <c r="LKF336" s="223"/>
      <c r="LKG336" s="223"/>
      <c r="LKH336" s="223"/>
      <c r="LKI336" s="223"/>
      <c r="LKJ336" s="223"/>
      <c r="LKK336" s="223"/>
      <c r="LKL336" s="223"/>
      <c r="LKM336" s="223"/>
      <c r="LKN336" s="223"/>
      <c r="LKO336" s="223"/>
      <c r="LKP336" s="223"/>
      <c r="LKQ336" s="223"/>
      <c r="LKR336" s="223"/>
      <c r="LKS336" s="223"/>
      <c r="LKT336" s="223"/>
      <c r="LKU336" s="223"/>
      <c r="LKV336" s="223"/>
      <c r="LKW336" s="223"/>
      <c r="LKX336" s="223"/>
      <c r="LKY336" s="223"/>
      <c r="LKZ336" s="223"/>
      <c r="LLA336" s="223"/>
      <c r="LLB336" s="223"/>
      <c r="LLC336" s="223"/>
      <c r="LLD336" s="223"/>
      <c r="LLE336" s="223"/>
      <c r="LLF336" s="223"/>
      <c r="LLG336" s="223"/>
      <c r="LLH336" s="223"/>
      <c r="LLI336" s="223"/>
      <c r="LLJ336" s="223"/>
      <c r="LLK336" s="223"/>
      <c r="LLL336" s="223"/>
      <c r="LLM336" s="223"/>
      <c r="LLN336" s="223"/>
      <c r="LLO336" s="223"/>
      <c r="LLP336" s="223"/>
      <c r="LLQ336" s="223"/>
      <c r="LLR336" s="223"/>
      <c r="LLS336" s="223"/>
      <c r="LLT336" s="223"/>
      <c r="LLU336" s="223"/>
      <c r="LLV336" s="223"/>
      <c r="LLW336" s="223"/>
      <c r="LLX336" s="223"/>
      <c r="LLY336" s="223"/>
      <c r="LLZ336" s="223"/>
      <c r="LMA336" s="223"/>
      <c r="LMB336" s="223"/>
      <c r="LMC336" s="223"/>
      <c r="LMD336" s="223"/>
      <c r="LME336" s="223"/>
      <c r="LMF336" s="223"/>
      <c r="LMG336" s="223"/>
      <c r="LMH336" s="223"/>
      <c r="LMI336" s="223"/>
      <c r="LMJ336" s="223"/>
      <c r="LMK336" s="223"/>
      <c r="LML336" s="223"/>
      <c r="LMM336" s="223"/>
      <c r="LMN336" s="223"/>
      <c r="LMO336" s="223"/>
      <c r="LMP336" s="223"/>
      <c r="LMQ336" s="223"/>
      <c r="LMR336" s="223"/>
      <c r="LMS336" s="223"/>
      <c r="LMT336" s="223"/>
      <c r="LMU336" s="223"/>
      <c r="LMV336" s="223"/>
      <c r="LMW336" s="223"/>
      <c r="LMX336" s="223"/>
      <c r="LMY336" s="223"/>
      <c r="LMZ336" s="223"/>
      <c r="LNA336" s="223"/>
      <c r="LNB336" s="223"/>
      <c r="LNC336" s="223"/>
      <c r="LND336" s="223"/>
      <c r="LNE336" s="223"/>
      <c r="LNF336" s="223"/>
      <c r="LNG336" s="223"/>
      <c r="LNH336" s="223"/>
      <c r="LNI336" s="223"/>
      <c r="LNJ336" s="223"/>
      <c r="LNK336" s="223"/>
      <c r="LNL336" s="223"/>
      <c r="LNM336" s="223"/>
      <c r="LNN336" s="223"/>
      <c r="LNO336" s="223"/>
      <c r="LNP336" s="223"/>
      <c r="LNQ336" s="223"/>
      <c r="LNR336" s="223"/>
      <c r="LNS336" s="223"/>
      <c r="LNT336" s="223"/>
      <c r="LNU336" s="223"/>
      <c r="LNV336" s="223"/>
      <c r="LNW336" s="223"/>
      <c r="LNX336" s="223"/>
      <c r="LNY336" s="223"/>
      <c r="LNZ336" s="223"/>
      <c r="LOA336" s="223"/>
      <c r="LOB336" s="223"/>
      <c r="LOC336" s="223"/>
      <c r="LOD336" s="223"/>
      <c r="LOE336" s="223"/>
      <c r="LOF336" s="223"/>
      <c r="LOG336" s="223"/>
      <c r="LOH336" s="223"/>
      <c r="LOI336" s="223"/>
      <c r="LOJ336" s="223"/>
      <c r="LOK336" s="223"/>
      <c r="LOL336" s="223"/>
      <c r="LOM336" s="223"/>
      <c r="LON336" s="223"/>
      <c r="LOO336" s="223"/>
      <c r="LOP336" s="223"/>
      <c r="LOQ336" s="223"/>
      <c r="LOR336" s="223"/>
      <c r="LOS336" s="223"/>
      <c r="LOT336" s="223"/>
      <c r="LOU336" s="223"/>
      <c r="LOV336" s="223"/>
      <c r="LOW336" s="223"/>
      <c r="LOX336" s="223"/>
      <c r="LOY336" s="223"/>
      <c r="LOZ336" s="223"/>
      <c r="LPA336" s="223"/>
      <c r="LPB336" s="223"/>
      <c r="LPC336" s="223"/>
      <c r="LPD336" s="223"/>
      <c r="LPE336" s="223"/>
      <c r="LPF336" s="223"/>
      <c r="LPG336" s="223"/>
      <c r="LPH336" s="223"/>
      <c r="LPI336" s="223"/>
      <c r="LPJ336" s="223"/>
      <c r="LPK336" s="223"/>
      <c r="LPL336" s="223"/>
      <c r="LPM336" s="223"/>
      <c r="LPN336" s="223"/>
      <c r="LPO336" s="223"/>
      <c r="LPP336" s="223"/>
      <c r="LPQ336" s="223"/>
      <c r="LPR336" s="223"/>
      <c r="LPS336" s="223"/>
      <c r="LPT336" s="223"/>
      <c r="LPU336" s="223"/>
      <c r="LPV336" s="223"/>
      <c r="LPW336" s="223"/>
      <c r="LPX336" s="223"/>
      <c r="LPY336" s="223"/>
      <c r="LPZ336" s="223"/>
      <c r="LQA336" s="223"/>
      <c r="LQB336" s="223"/>
      <c r="LQC336" s="223"/>
      <c r="LQD336" s="223"/>
      <c r="LQE336" s="223"/>
      <c r="LQF336" s="223"/>
      <c r="LQG336" s="223"/>
      <c r="LQH336" s="223"/>
      <c r="LQI336" s="223"/>
      <c r="LQJ336" s="223"/>
      <c r="LQK336" s="223"/>
      <c r="LQL336" s="223"/>
      <c r="LQM336" s="223"/>
      <c r="LQN336" s="223"/>
      <c r="LQO336" s="223"/>
      <c r="LQP336" s="223"/>
      <c r="LQQ336" s="223"/>
      <c r="LQR336" s="223"/>
      <c r="LQS336" s="223"/>
      <c r="LQT336" s="223"/>
      <c r="LQU336" s="223"/>
      <c r="LQV336" s="223"/>
      <c r="LQW336" s="223"/>
      <c r="LQX336" s="223"/>
      <c r="LQY336" s="223"/>
      <c r="LQZ336" s="223"/>
      <c r="LRA336" s="223"/>
      <c r="LRB336" s="223"/>
      <c r="LRC336" s="223"/>
      <c r="LRD336" s="223"/>
      <c r="LRE336" s="223"/>
      <c r="LRF336" s="223"/>
      <c r="LRG336" s="223"/>
      <c r="LRH336" s="223"/>
      <c r="LRI336" s="223"/>
      <c r="LRJ336" s="223"/>
      <c r="LRK336" s="223"/>
      <c r="LRL336" s="223"/>
      <c r="LRM336" s="223"/>
      <c r="LRN336" s="223"/>
      <c r="LRO336" s="223"/>
      <c r="LRP336" s="223"/>
      <c r="LRQ336" s="223"/>
      <c r="LRR336" s="223"/>
      <c r="LRS336" s="223"/>
      <c r="LRT336" s="223"/>
      <c r="LRU336" s="223"/>
      <c r="LRV336" s="223"/>
      <c r="LRW336" s="223"/>
      <c r="LRX336" s="223"/>
      <c r="LRY336" s="223"/>
      <c r="LRZ336" s="223"/>
      <c r="LSA336" s="223"/>
      <c r="LSB336" s="223"/>
      <c r="LSC336" s="223"/>
      <c r="LSD336" s="223"/>
      <c r="LSE336" s="223"/>
      <c r="LSF336" s="223"/>
      <c r="LSG336" s="223"/>
      <c r="LSH336" s="223"/>
      <c r="LSI336" s="223"/>
      <c r="LSJ336" s="223"/>
      <c r="LSK336" s="223"/>
      <c r="LSL336" s="223"/>
      <c r="LSM336" s="223"/>
      <c r="LSN336" s="223"/>
      <c r="LSO336" s="223"/>
      <c r="LSP336" s="223"/>
      <c r="LSQ336" s="223"/>
      <c r="LSR336" s="223"/>
      <c r="LSS336" s="223"/>
      <c r="LST336" s="223"/>
      <c r="LSU336" s="223"/>
      <c r="LSV336" s="223"/>
      <c r="LSW336" s="223"/>
      <c r="LSX336" s="223"/>
      <c r="LSY336" s="223"/>
      <c r="LSZ336" s="223"/>
      <c r="LTA336" s="223"/>
      <c r="LTB336" s="223"/>
      <c r="LTC336" s="223"/>
      <c r="LTD336" s="223"/>
      <c r="LTE336" s="223"/>
      <c r="LTF336" s="223"/>
      <c r="LTG336" s="223"/>
      <c r="LTH336" s="223"/>
      <c r="LTI336" s="223"/>
      <c r="LTJ336" s="223"/>
      <c r="LTK336" s="223"/>
      <c r="LTL336" s="223"/>
      <c r="LTM336" s="223"/>
      <c r="LTN336" s="223"/>
      <c r="LTO336" s="223"/>
      <c r="LTP336" s="223"/>
      <c r="LTQ336" s="223"/>
      <c r="LTR336" s="223"/>
      <c r="LTS336" s="223"/>
      <c r="LTT336" s="223"/>
      <c r="LTU336" s="223"/>
      <c r="LTV336" s="223"/>
      <c r="LTW336" s="223"/>
      <c r="LTX336" s="223"/>
      <c r="LTY336" s="223"/>
      <c r="LTZ336" s="223"/>
      <c r="LUA336" s="223"/>
      <c r="LUB336" s="223"/>
      <c r="LUC336" s="223"/>
      <c r="LUD336" s="223"/>
      <c r="LUE336" s="223"/>
      <c r="LUF336" s="223"/>
      <c r="LUG336" s="223"/>
      <c r="LUH336" s="223"/>
      <c r="LUI336" s="223"/>
      <c r="LUJ336" s="223"/>
      <c r="LUK336" s="223"/>
      <c r="LUL336" s="223"/>
      <c r="LUM336" s="223"/>
      <c r="LUN336" s="223"/>
      <c r="LUO336" s="223"/>
      <c r="LUP336" s="223"/>
      <c r="LUQ336" s="223"/>
      <c r="LUR336" s="223"/>
      <c r="LUS336" s="223"/>
      <c r="LUT336" s="223"/>
      <c r="LUU336" s="223"/>
      <c r="LUV336" s="223"/>
      <c r="LUW336" s="223"/>
      <c r="LUX336" s="223"/>
      <c r="LUY336" s="223"/>
      <c r="LUZ336" s="223"/>
      <c r="LVA336" s="223"/>
      <c r="LVB336" s="223"/>
      <c r="LVC336" s="223"/>
      <c r="LVD336" s="223"/>
      <c r="LVE336" s="223"/>
      <c r="LVF336" s="223"/>
      <c r="LVG336" s="223"/>
      <c r="LVH336" s="223"/>
      <c r="LVI336" s="223"/>
      <c r="LVJ336" s="223"/>
      <c r="LVK336" s="223"/>
      <c r="LVL336" s="223"/>
      <c r="LVM336" s="223"/>
      <c r="LVN336" s="223"/>
      <c r="LVO336" s="223"/>
      <c r="LVP336" s="223"/>
      <c r="LVQ336" s="223"/>
      <c r="LVR336" s="223"/>
      <c r="LVS336" s="223"/>
      <c r="LVT336" s="223"/>
      <c r="LVU336" s="223"/>
      <c r="LVV336" s="223"/>
      <c r="LVW336" s="223"/>
      <c r="LVX336" s="223"/>
      <c r="LVY336" s="223"/>
      <c r="LVZ336" s="223"/>
      <c r="LWA336" s="223"/>
      <c r="LWB336" s="223"/>
      <c r="LWC336" s="223"/>
      <c r="LWD336" s="223"/>
      <c r="LWE336" s="223"/>
      <c r="LWF336" s="223"/>
      <c r="LWG336" s="223"/>
      <c r="LWH336" s="223"/>
      <c r="LWI336" s="223"/>
      <c r="LWJ336" s="223"/>
      <c r="LWK336" s="223"/>
      <c r="LWL336" s="223"/>
      <c r="LWM336" s="223"/>
      <c r="LWN336" s="223"/>
      <c r="LWO336" s="223"/>
      <c r="LWP336" s="223"/>
      <c r="LWQ336" s="223"/>
      <c r="LWR336" s="223"/>
      <c r="LWS336" s="223"/>
      <c r="LWT336" s="223"/>
      <c r="LWU336" s="223"/>
      <c r="LWV336" s="223"/>
      <c r="LWW336" s="223"/>
      <c r="LWX336" s="223"/>
      <c r="LWY336" s="223"/>
      <c r="LWZ336" s="223"/>
      <c r="LXA336" s="223"/>
      <c r="LXB336" s="223"/>
      <c r="LXC336" s="223"/>
      <c r="LXD336" s="223"/>
      <c r="LXE336" s="223"/>
      <c r="LXF336" s="223"/>
      <c r="LXG336" s="223"/>
      <c r="LXH336" s="223"/>
      <c r="LXI336" s="223"/>
      <c r="LXJ336" s="223"/>
      <c r="LXK336" s="223"/>
      <c r="LXL336" s="223"/>
      <c r="LXM336" s="223"/>
      <c r="LXN336" s="223"/>
      <c r="LXO336" s="223"/>
      <c r="LXP336" s="223"/>
      <c r="LXQ336" s="223"/>
      <c r="LXR336" s="223"/>
      <c r="LXS336" s="223"/>
      <c r="LXT336" s="223"/>
      <c r="LXU336" s="223"/>
      <c r="LXV336" s="223"/>
      <c r="LXW336" s="223"/>
      <c r="LXX336" s="223"/>
      <c r="LXY336" s="223"/>
      <c r="LXZ336" s="223"/>
      <c r="LYA336" s="223"/>
      <c r="LYB336" s="223"/>
      <c r="LYC336" s="223"/>
      <c r="LYD336" s="223"/>
      <c r="LYE336" s="223"/>
      <c r="LYF336" s="223"/>
      <c r="LYG336" s="223"/>
      <c r="LYH336" s="223"/>
      <c r="LYI336" s="223"/>
      <c r="LYJ336" s="223"/>
      <c r="LYK336" s="223"/>
      <c r="LYL336" s="223"/>
      <c r="LYM336" s="223"/>
      <c r="LYN336" s="223"/>
      <c r="LYO336" s="223"/>
      <c r="LYP336" s="223"/>
      <c r="LYQ336" s="223"/>
      <c r="LYR336" s="223"/>
      <c r="LYS336" s="223"/>
      <c r="LYT336" s="223"/>
      <c r="LYU336" s="223"/>
      <c r="LYV336" s="223"/>
      <c r="LYW336" s="223"/>
      <c r="LYX336" s="223"/>
      <c r="LYY336" s="223"/>
      <c r="LYZ336" s="223"/>
      <c r="LZA336" s="223"/>
      <c r="LZB336" s="223"/>
      <c r="LZC336" s="223"/>
      <c r="LZD336" s="223"/>
      <c r="LZE336" s="223"/>
      <c r="LZF336" s="223"/>
      <c r="LZG336" s="223"/>
      <c r="LZH336" s="223"/>
      <c r="LZI336" s="223"/>
      <c r="LZJ336" s="223"/>
      <c r="LZK336" s="223"/>
      <c r="LZL336" s="223"/>
      <c r="LZM336" s="223"/>
      <c r="LZN336" s="223"/>
      <c r="LZO336" s="223"/>
      <c r="LZP336" s="223"/>
      <c r="LZQ336" s="223"/>
      <c r="LZR336" s="223"/>
      <c r="LZS336" s="223"/>
      <c r="LZT336" s="223"/>
      <c r="LZU336" s="223"/>
      <c r="LZV336" s="223"/>
      <c r="LZW336" s="223"/>
      <c r="LZX336" s="223"/>
      <c r="LZY336" s="223"/>
      <c r="LZZ336" s="223"/>
      <c r="MAA336" s="223"/>
      <c r="MAB336" s="223"/>
      <c r="MAC336" s="223"/>
      <c r="MAD336" s="223"/>
      <c r="MAE336" s="223"/>
      <c r="MAF336" s="223"/>
      <c r="MAG336" s="223"/>
      <c r="MAH336" s="223"/>
      <c r="MAI336" s="223"/>
      <c r="MAJ336" s="223"/>
      <c r="MAK336" s="223"/>
      <c r="MAL336" s="223"/>
      <c r="MAM336" s="223"/>
      <c r="MAN336" s="223"/>
      <c r="MAO336" s="223"/>
      <c r="MAP336" s="223"/>
      <c r="MAQ336" s="223"/>
      <c r="MAR336" s="223"/>
      <c r="MAS336" s="223"/>
      <c r="MAT336" s="223"/>
      <c r="MAU336" s="223"/>
      <c r="MAV336" s="223"/>
      <c r="MAW336" s="223"/>
      <c r="MAX336" s="223"/>
      <c r="MAY336" s="223"/>
      <c r="MAZ336" s="223"/>
      <c r="MBA336" s="223"/>
      <c r="MBB336" s="223"/>
      <c r="MBC336" s="223"/>
      <c r="MBD336" s="223"/>
      <c r="MBE336" s="223"/>
      <c r="MBF336" s="223"/>
      <c r="MBG336" s="223"/>
      <c r="MBH336" s="223"/>
      <c r="MBI336" s="223"/>
      <c r="MBJ336" s="223"/>
      <c r="MBK336" s="223"/>
      <c r="MBL336" s="223"/>
      <c r="MBM336" s="223"/>
      <c r="MBN336" s="223"/>
      <c r="MBO336" s="223"/>
      <c r="MBP336" s="223"/>
      <c r="MBQ336" s="223"/>
      <c r="MBR336" s="223"/>
      <c r="MBS336" s="223"/>
      <c r="MBT336" s="223"/>
      <c r="MBU336" s="223"/>
      <c r="MBV336" s="223"/>
      <c r="MBW336" s="223"/>
      <c r="MBX336" s="223"/>
      <c r="MBY336" s="223"/>
      <c r="MBZ336" s="223"/>
      <c r="MCA336" s="223"/>
      <c r="MCB336" s="223"/>
      <c r="MCC336" s="223"/>
      <c r="MCD336" s="223"/>
      <c r="MCE336" s="223"/>
      <c r="MCF336" s="223"/>
      <c r="MCG336" s="223"/>
      <c r="MCH336" s="223"/>
      <c r="MCI336" s="223"/>
      <c r="MCJ336" s="223"/>
      <c r="MCK336" s="223"/>
      <c r="MCL336" s="223"/>
      <c r="MCM336" s="223"/>
      <c r="MCN336" s="223"/>
      <c r="MCO336" s="223"/>
      <c r="MCP336" s="223"/>
      <c r="MCQ336" s="223"/>
      <c r="MCR336" s="223"/>
      <c r="MCS336" s="223"/>
      <c r="MCT336" s="223"/>
      <c r="MCU336" s="223"/>
      <c r="MCV336" s="223"/>
      <c r="MCW336" s="223"/>
      <c r="MCX336" s="223"/>
      <c r="MCY336" s="223"/>
      <c r="MCZ336" s="223"/>
      <c r="MDA336" s="223"/>
      <c r="MDB336" s="223"/>
      <c r="MDC336" s="223"/>
      <c r="MDD336" s="223"/>
      <c r="MDE336" s="223"/>
      <c r="MDF336" s="223"/>
      <c r="MDG336" s="223"/>
      <c r="MDH336" s="223"/>
      <c r="MDI336" s="223"/>
      <c r="MDJ336" s="223"/>
      <c r="MDK336" s="223"/>
      <c r="MDL336" s="223"/>
      <c r="MDM336" s="223"/>
      <c r="MDN336" s="223"/>
      <c r="MDO336" s="223"/>
      <c r="MDP336" s="223"/>
      <c r="MDQ336" s="223"/>
      <c r="MDR336" s="223"/>
      <c r="MDS336" s="223"/>
      <c r="MDT336" s="223"/>
      <c r="MDU336" s="223"/>
      <c r="MDV336" s="223"/>
      <c r="MDW336" s="223"/>
      <c r="MDX336" s="223"/>
      <c r="MDY336" s="223"/>
      <c r="MDZ336" s="223"/>
      <c r="MEA336" s="223"/>
      <c r="MEB336" s="223"/>
      <c r="MEC336" s="223"/>
      <c r="MED336" s="223"/>
      <c r="MEE336" s="223"/>
      <c r="MEF336" s="223"/>
      <c r="MEG336" s="223"/>
      <c r="MEH336" s="223"/>
      <c r="MEI336" s="223"/>
      <c r="MEJ336" s="223"/>
      <c r="MEK336" s="223"/>
      <c r="MEL336" s="223"/>
      <c r="MEM336" s="223"/>
      <c r="MEN336" s="223"/>
      <c r="MEO336" s="223"/>
      <c r="MEP336" s="223"/>
      <c r="MEQ336" s="223"/>
      <c r="MER336" s="223"/>
      <c r="MES336" s="223"/>
      <c r="MET336" s="223"/>
      <c r="MEU336" s="223"/>
      <c r="MEV336" s="223"/>
      <c r="MEW336" s="223"/>
      <c r="MEX336" s="223"/>
      <c r="MEY336" s="223"/>
      <c r="MEZ336" s="223"/>
      <c r="MFA336" s="223"/>
      <c r="MFB336" s="223"/>
      <c r="MFC336" s="223"/>
      <c r="MFD336" s="223"/>
      <c r="MFE336" s="223"/>
      <c r="MFF336" s="223"/>
      <c r="MFG336" s="223"/>
      <c r="MFH336" s="223"/>
      <c r="MFI336" s="223"/>
      <c r="MFJ336" s="223"/>
      <c r="MFK336" s="223"/>
      <c r="MFL336" s="223"/>
      <c r="MFM336" s="223"/>
      <c r="MFN336" s="223"/>
      <c r="MFO336" s="223"/>
      <c r="MFP336" s="223"/>
      <c r="MFQ336" s="223"/>
      <c r="MFR336" s="223"/>
      <c r="MFS336" s="223"/>
      <c r="MFT336" s="223"/>
      <c r="MFU336" s="223"/>
      <c r="MFV336" s="223"/>
      <c r="MFW336" s="223"/>
      <c r="MFX336" s="223"/>
      <c r="MFY336" s="223"/>
      <c r="MFZ336" s="223"/>
      <c r="MGA336" s="223"/>
      <c r="MGB336" s="223"/>
      <c r="MGC336" s="223"/>
      <c r="MGD336" s="223"/>
      <c r="MGE336" s="223"/>
      <c r="MGF336" s="223"/>
      <c r="MGG336" s="223"/>
      <c r="MGH336" s="223"/>
      <c r="MGI336" s="223"/>
      <c r="MGJ336" s="223"/>
      <c r="MGK336" s="223"/>
      <c r="MGL336" s="223"/>
      <c r="MGM336" s="223"/>
      <c r="MGN336" s="223"/>
      <c r="MGO336" s="223"/>
      <c r="MGP336" s="223"/>
      <c r="MGQ336" s="223"/>
      <c r="MGR336" s="223"/>
      <c r="MGS336" s="223"/>
      <c r="MGT336" s="223"/>
      <c r="MGU336" s="223"/>
      <c r="MGV336" s="223"/>
      <c r="MGW336" s="223"/>
      <c r="MGX336" s="223"/>
      <c r="MGY336" s="223"/>
      <c r="MGZ336" s="223"/>
      <c r="MHA336" s="223"/>
      <c r="MHB336" s="223"/>
      <c r="MHC336" s="223"/>
      <c r="MHD336" s="223"/>
      <c r="MHE336" s="223"/>
      <c r="MHF336" s="223"/>
      <c r="MHG336" s="223"/>
      <c r="MHH336" s="223"/>
      <c r="MHI336" s="223"/>
      <c r="MHJ336" s="223"/>
      <c r="MHK336" s="223"/>
      <c r="MHL336" s="223"/>
      <c r="MHM336" s="223"/>
      <c r="MHN336" s="223"/>
      <c r="MHO336" s="223"/>
      <c r="MHP336" s="223"/>
      <c r="MHQ336" s="223"/>
      <c r="MHR336" s="223"/>
      <c r="MHS336" s="223"/>
      <c r="MHT336" s="223"/>
      <c r="MHU336" s="223"/>
      <c r="MHV336" s="223"/>
      <c r="MHW336" s="223"/>
      <c r="MHX336" s="223"/>
      <c r="MHY336" s="223"/>
      <c r="MHZ336" s="223"/>
      <c r="MIA336" s="223"/>
      <c r="MIB336" s="223"/>
      <c r="MIC336" s="223"/>
      <c r="MID336" s="223"/>
      <c r="MIE336" s="223"/>
      <c r="MIF336" s="223"/>
      <c r="MIG336" s="223"/>
      <c r="MIH336" s="223"/>
      <c r="MII336" s="223"/>
      <c r="MIJ336" s="223"/>
      <c r="MIK336" s="223"/>
      <c r="MIL336" s="223"/>
      <c r="MIM336" s="223"/>
      <c r="MIN336" s="223"/>
      <c r="MIO336" s="223"/>
      <c r="MIP336" s="223"/>
      <c r="MIQ336" s="223"/>
      <c r="MIR336" s="223"/>
      <c r="MIS336" s="223"/>
      <c r="MIT336" s="223"/>
      <c r="MIU336" s="223"/>
      <c r="MIV336" s="223"/>
      <c r="MIW336" s="223"/>
      <c r="MIX336" s="223"/>
      <c r="MIY336" s="223"/>
      <c r="MIZ336" s="223"/>
      <c r="MJA336" s="223"/>
      <c r="MJB336" s="223"/>
      <c r="MJC336" s="223"/>
      <c r="MJD336" s="223"/>
      <c r="MJE336" s="223"/>
      <c r="MJF336" s="223"/>
      <c r="MJG336" s="223"/>
      <c r="MJH336" s="223"/>
      <c r="MJI336" s="223"/>
      <c r="MJJ336" s="223"/>
      <c r="MJK336" s="223"/>
      <c r="MJL336" s="223"/>
      <c r="MJM336" s="223"/>
      <c r="MJN336" s="223"/>
      <c r="MJO336" s="223"/>
      <c r="MJP336" s="223"/>
      <c r="MJQ336" s="223"/>
      <c r="MJR336" s="223"/>
      <c r="MJS336" s="223"/>
      <c r="MJT336" s="223"/>
      <c r="MJU336" s="223"/>
      <c r="MJV336" s="223"/>
      <c r="MJW336" s="223"/>
      <c r="MJX336" s="223"/>
      <c r="MJY336" s="223"/>
      <c r="MJZ336" s="223"/>
      <c r="MKA336" s="223"/>
      <c r="MKB336" s="223"/>
      <c r="MKC336" s="223"/>
      <c r="MKD336" s="223"/>
      <c r="MKE336" s="223"/>
      <c r="MKF336" s="223"/>
      <c r="MKG336" s="223"/>
      <c r="MKH336" s="223"/>
      <c r="MKI336" s="223"/>
      <c r="MKJ336" s="223"/>
      <c r="MKK336" s="223"/>
      <c r="MKL336" s="223"/>
      <c r="MKM336" s="223"/>
      <c r="MKN336" s="223"/>
      <c r="MKO336" s="223"/>
      <c r="MKP336" s="223"/>
      <c r="MKQ336" s="223"/>
      <c r="MKR336" s="223"/>
      <c r="MKS336" s="223"/>
      <c r="MKT336" s="223"/>
      <c r="MKU336" s="223"/>
      <c r="MKV336" s="223"/>
      <c r="MKW336" s="223"/>
      <c r="MKX336" s="223"/>
      <c r="MKY336" s="223"/>
      <c r="MKZ336" s="223"/>
      <c r="MLA336" s="223"/>
      <c r="MLB336" s="223"/>
      <c r="MLC336" s="223"/>
      <c r="MLD336" s="223"/>
      <c r="MLE336" s="223"/>
      <c r="MLF336" s="223"/>
      <c r="MLG336" s="223"/>
      <c r="MLH336" s="223"/>
      <c r="MLI336" s="223"/>
      <c r="MLJ336" s="223"/>
      <c r="MLK336" s="223"/>
      <c r="MLL336" s="223"/>
      <c r="MLM336" s="223"/>
      <c r="MLN336" s="223"/>
      <c r="MLO336" s="223"/>
      <c r="MLP336" s="223"/>
      <c r="MLQ336" s="223"/>
      <c r="MLR336" s="223"/>
      <c r="MLS336" s="223"/>
      <c r="MLT336" s="223"/>
      <c r="MLU336" s="223"/>
      <c r="MLV336" s="223"/>
      <c r="MLW336" s="223"/>
      <c r="MLX336" s="223"/>
      <c r="MLY336" s="223"/>
      <c r="MLZ336" s="223"/>
      <c r="MMA336" s="223"/>
      <c r="MMB336" s="223"/>
      <c r="MMC336" s="223"/>
      <c r="MMD336" s="223"/>
      <c r="MME336" s="223"/>
      <c r="MMF336" s="223"/>
      <c r="MMG336" s="223"/>
      <c r="MMH336" s="223"/>
      <c r="MMI336" s="223"/>
      <c r="MMJ336" s="223"/>
      <c r="MMK336" s="223"/>
      <c r="MML336" s="223"/>
      <c r="MMM336" s="223"/>
      <c r="MMN336" s="223"/>
      <c r="MMO336" s="223"/>
      <c r="MMP336" s="223"/>
      <c r="MMQ336" s="223"/>
      <c r="MMR336" s="223"/>
      <c r="MMS336" s="223"/>
      <c r="MMT336" s="223"/>
      <c r="MMU336" s="223"/>
      <c r="MMV336" s="223"/>
      <c r="MMW336" s="223"/>
      <c r="MMX336" s="223"/>
      <c r="MMY336" s="223"/>
      <c r="MMZ336" s="223"/>
      <c r="MNA336" s="223"/>
      <c r="MNB336" s="223"/>
      <c r="MNC336" s="223"/>
      <c r="MND336" s="223"/>
      <c r="MNE336" s="223"/>
      <c r="MNF336" s="223"/>
      <c r="MNG336" s="223"/>
      <c r="MNH336" s="223"/>
      <c r="MNI336" s="223"/>
      <c r="MNJ336" s="223"/>
      <c r="MNK336" s="223"/>
      <c r="MNL336" s="223"/>
      <c r="MNM336" s="223"/>
      <c r="MNN336" s="223"/>
      <c r="MNO336" s="223"/>
      <c r="MNP336" s="223"/>
      <c r="MNQ336" s="223"/>
      <c r="MNR336" s="223"/>
      <c r="MNS336" s="223"/>
      <c r="MNT336" s="223"/>
      <c r="MNU336" s="223"/>
      <c r="MNV336" s="223"/>
      <c r="MNW336" s="223"/>
      <c r="MNX336" s="223"/>
      <c r="MNY336" s="223"/>
      <c r="MNZ336" s="223"/>
      <c r="MOA336" s="223"/>
      <c r="MOB336" s="223"/>
      <c r="MOC336" s="223"/>
      <c r="MOD336" s="223"/>
      <c r="MOE336" s="223"/>
      <c r="MOF336" s="223"/>
      <c r="MOG336" s="223"/>
      <c r="MOH336" s="223"/>
      <c r="MOI336" s="223"/>
      <c r="MOJ336" s="223"/>
      <c r="MOK336" s="223"/>
      <c r="MOL336" s="223"/>
      <c r="MOM336" s="223"/>
      <c r="MON336" s="223"/>
      <c r="MOO336" s="223"/>
      <c r="MOP336" s="223"/>
      <c r="MOQ336" s="223"/>
      <c r="MOR336" s="223"/>
      <c r="MOS336" s="223"/>
      <c r="MOT336" s="223"/>
      <c r="MOU336" s="223"/>
      <c r="MOV336" s="223"/>
      <c r="MOW336" s="223"/>
      <c r="MOX336" s="223"/>
      <c r="MOY336" s="223"/>
      <c r="MOZ336" s="223"/>
      <c r="MPA336" s="223"/>
      <c r="MPB336" s="223"/>
      <c r="MPC336" s="223"/>
      <c r="MPD336" s="223"/>
      <c r="MPE336" s="223"/>
      <c r="MPF336" s="223"/>
      <c r="MPG336" s="223"/>
      <c r="MPH336" s="223"/>
      <c r="MPI336" s="223"/>
      <c r="MPJ336" s="223"/>
      <c r="MPK336" s="223"/>
      <c r="MPL336" s="223"/>
      <c r="MPM336" s="223"/>
      <c r="MPN336" s="223"/>
      <c r="MPO336" s="223"/>
      <c r="MPP336" s="223"/>
      <c r="MPQ336" s="223"/>
      <c r="MPR336" s="223"/>
      <c r="MPS336" s="223"/>
      <c r="MPT336" s="223"/>
      <c r="MPU336" s="223"/>
      <c r="MPV336" s="223"/>
      <c r="MPW336" s="223"/>
      <c r="MPX336" s="223"/>
      <c r="MPY336" s="223"/>
      <c r="MPZ336" s="223"/>
      <c r="MQA336" s="223"/>
      <c r="MQB336" s="223"/>
      <c r="MQC336" s="223"/>
      <c r="MQD336" s="223"/>
      <c r="MQE336" s="223"/>
      <c r="MQF336" s="223"/>
      <c r="MQG336" s="223"/>
      <c r="MQH336" s="223"/>
      <c r="MQI336" s="223"/>
      <c r="MQJ336" s="223"/>
      <c r="MQK336" s="223"/>
      <c r="MQL336" s="223"/>
      <c r="MQM336" s="223"/>
      <c r="MQN336" s="223"/>
      <c r="MQO336" s="223"/>
      <c r="MQP336" s="223"/>
      <c r="MQQ336" s="223"/>
      <c r="MQR336" s="223"/>
      <c r="MQS336" s="223"/>
      <c r="MQT336" s="223"/>
      <c r="MQU336" s="223"/>
      <c r="MQV336" s="223"/>
      <c r="MQW336" s="223"/>
      <c r="MQX336" s="223"/>
      <c r="MQY336" s="223"/>
      <c r="MQZ336" s="223"/>
      <c r="MRA336" s="223"/>
      <c r="MRB336" s="223"/>
      <c r="MRC336" s="223"/>
      <c r="MRD336" s="223"/>
      <c r="MRE336" s="223"/>
      <c r="MRF336" s="223"/>
      <c r="MRG336" s="223"/>
      <c r="MRH336" s="223"/>
      <c r="MRI336" s="223"/>
      <c r="MRJ336" s="223"/>
      <c r="MRK336" s="223"/>
      <c r="MRL336" s="223"/>
      <c r="MRM336" s="223"/>
      <c r="MRN336" s="223"/>
      <c r="MRO336" s="223"/>
      <c r="MRP336" s="223"/>
      <c r="MRQ336" s="223"/>
      <c r="MRR336" s="223"/>
      <c r="MRS336" s="223"/>
      <c r="MRT336" s="223"/>
      <c r="MRU336" s="223"/>
      <c r="MRV336" s="223"/>
      <c r="MRW336" s="223"/>
      <c r="MRX336" s="223"/>
      <c r="MRY336" s="223"/>
      <c r="MRZ336" s="223"/>
      <c r="MSA336" s="223"/>
      <c r="MSB336" s="223"/>
      <c r="MSC336" s="223"/>
      <c r="MSD336" s="223"/>
      <c r="MSE336" s="223"/>
      <c r="MSF336" s="223"/>
      <c r="MSG336" s="223"/>
      <c r="MSH336" s="223"/>
      <c r="MSI336" s="223"/>
      <c r="MSJ336" s="223"/>
      <c r="MSK336" s="223"/>
      <c r="MSL336" s="223"/>
      <c r="MSM336" s="223"/>
      <c r="MSN336" s="223"/>
      <c r="MSO336" s="223"/>
      <c r="MSP336" s="223"/>
      <c r="MSQ336" s="223"/>
      <c r="MSR336" s="223"/>
      <c r="MSS336" s="223"/>
      <c r="MST336" s="223"/>
      <c r="MSU336" s="223"/>
      <c r="MSV336" s="223"/>
      <c r="MSW336" s="223"/>
      <c r="MSX336" s="223"/>
      <c r="MSY336" s="223"/>
      <c r="MSZ336" s="223"/>
      <c r="MTA336" s="223"/>
      <c r="MTB336" s="223"/>
      <c r="MTC336" s="223"/>
      <c r="MTD336" s="223"/>
      <c r="MTE336" s="223"/>
      <c r="MTF336" s="223"/>
      <c r="MTG336" s="223"/>
      <c r="MTH336" s="223"/>
      <c r="MTI336" s="223"/>
      <c r="MTJ336" s="223"/>
      <c r="MTK336" s="223"/>
      <c r="MTL336" s="223"/>
      <c r="MTM336" s="223"/>
      <c r="MTN336" s="223"/>
      <c r="MTO336" s="223"/>
      <c r="MTP336" s="223"/>
      <c r="MTQ336" s="223"/>
      <c r="MTR336" s="223"/>
      <c r="MTS336" s="223"/>
      <c r="MTT336" s="223"/>
      <c r="MTU336" s="223"/>
      <c r="MTV336" s="223"/>
      <c r="MTW336" s="223"/>
      <c r="MTX336" s="223"/>
      <c r="MTY336" s="223"/>
      <c r="MTZ336" s="223"/>
      <c r="MUA336" s="223"/>
      <c r="MUB336" s="223"/>
      <c r="MUC336" s="223"/>
      <c r="MUD336" s="223"/>
      <c r="MUE336" s="223"/>
      <c r="MUF336" s="223"/>
      <c r="MUG336" s="223"/>
      <c r="MUH336" s="223"/>
      <c r="MUI336" s="223"/>
      <c r="MUJ336" s="223"/>
      <c r="MUK336" s="223"/>
      <c r="MUL336" s="223"/>
      <c r="MUM336" s="223"/>
      <c r="MUN336" s="223"/>
      <c r="MUO336" s="223"/>
      <c r="MUP336" s="223"/>
      <c r="MUQ336" s="223"/>
      <c r="MUR336" s="223"/>
      <c r="MUS336" s="223"/>
      <c r="MUT336" s="223"/>
      <c r="MUU336" s="223"/>
      <c r="MUV336" s="223"/>
      <c r="MUW336" s="223"/>
      <c r="MUX336" s="223"/>
      <c r="MUY336" s="223"/>
      <c r="MUZ336" s="223"/>
      <c r="MVA336" s="223"/>
      <c r="MVB336" s="223"/>
      <c r="MVC336" s="223"/>
      <c r="MVD336" s="223"/>
      <c r="MVE336" s="223"/>
      <c r="MVF336" s="223"/>
      <c r="MVG336" s="223"/>
      <c r="MVH336" s="223"/>
      <c r="MVI336" s="223"/>
      <c r="MVJ336" s="223"/>
      <c r="MVK336" s="223"/>
      <c r="MVL336" s="223"/>
      <c r="MVM336" s="223"/>
      <c r="MVN336" s="223"/>
      <c r="MVO336" s="223"/>
      <c r="MVP336" s="223"/>
      <c r="MVQ336" s="223"/>
      <c r="MVR336" s="223"/>
      <c r="MVS336" s="223"/>
      <c r="MVT336" s="223"/>
      <c r="MVU336" s="223"/>
      <c r="MVV336" s="223"/>
      <c r="MVW336" s="223"/>
      <c r="MVX336" s="223"/>
      <c r="MVY336" s="223"/>
      <c r="MVZ336" s="223"/>
      <c r="MWA336" s="223"/>
      <c r="MWB336" s="223"/>
      <c r="MWC336" s="223"/>
      <c r="MWD336" s="223"/>
      <c r="MWE336" s="223"/>
      <c r="MWF336" s="223"/>
      <c r="MWG336" s="223"/>
      <c r="MWH336" s="223"/>
      <c r="MWI336" s="223"/>
      <c r="MWJ336" s="223"/>
      <c r="MWK336" s="223"/>
      <c r="MWL336" s="223"/>
      <c r="MWM336" s="223"/>
      <c r="MWN336" s="223"/>
      <c r="MWO336" s="223"/>
      <c r="MWP336" s="223"/>
      <c r="MWQ336" s="223"/>
      <c r="MWR336" s="223"/>
      <c r="MWS336" s="223"/>
      <c r="MWT336" s="223"/>
      <c r="MWU336" s="223"/>
      <c r="MWV336" s="223"/>
      <c r="MWW336" s="223"/>
      <c r="MWX336" s="223"/>
      <c r="MWY336" s="223"/>
      <c r="MWZ336" s="223"/>
      <c r="MXA336" s="223"/>
      <c r="MXB336" s="223"/>
      <c r="MXC336" s="223"/>
      <c r="MXD336" s="223"/>
      <c r="MXE336" s="223"/>
      <c r="MXF336" s="223"/>
      <c r="MXG336" s="223"/>
      <c r="MXH336" s="223"/>
      <c r="MXI336" s="223"/>
      <c r="MXJ336" s="223"/>
      <c r="MXK336" s="223"/>
      <c r="MXL336" s="223"/>
      <c r="MXM336" s="223"/>
      <c r="MXN336" s="223"/>
      <c r="MXO336" s="223"/>
      <c r="MXP336" s="223"/>
      <c r="MXQ336" s="223"/>
      <c r="MXR336" s="223"/>
      <c r="MXS336" s="223"/>
      <c r="MXT336" s="223"/>
      <c r="MXU336" s="223"/>
      <c r="MXV336" s="223"/>
      <c r="MXW336" s="223"/>
      <c r="MXX336" s="223"/>
      <c r="MXY336" s="223"/>
      <c r="MXZ336" s="223"/>
      <c r="MYA336" s="223"/>
      <c r="MYB336" s="223"/>
      <c r="MYC336" s="223"/>
      <c r="MYD336" s="223"/>
      <c r="MYE336" s="223"/>
      <c r="MYF336" s="223"/>
      <c r="MYG336" s="223"/>
      <c r="MYH336" s="223"/>
      <c r="MYI336" s="223"/>
      <c r="MYJ336" s="223"/>
      <c r="MYK336" s="223"/>
      <c r="MYL336" s="223"/>
      <c r="MYM336" s="223"/>
      <c r="MYN336" s="223"/>
      <c r="MYO336" s="223"/>
      <c r="MYP336" s="223"/>
      <c r="MYQ336" s="223"/>
      <c r="MYR336" s="223"/>
      <c r="MYS336" s="223"/>
      <c r="MYT336" s="223"/>
      <c r="MYU336" s="223"/>
      <c r="MYV336" s="223"/>
      <c r="MYW336" s="223"/>
      <c r="MYX336" s="223"/>
      <c r="MYY336" s="223"/>
      <c r="MYZ336" s="223"/>
      <c r="MZA336" s="223"/>
      <c r="MZB336" s="223"/>
      <c r="MZC336" s="223"/>
      <c r="MZD336" s="223"/>
      <c r="MZE336" s="223"/>
      <c r="MZF336" s="223"/>
      <c r="MZG336" s="223"/>
      <c r="MZH336" s="223"/>
      <c r="MZI336" s="223"/>
      <c r="MZJ336" s="223"/>
      <c r="MZK336" s="223"/>
      <c r="MZL336" s="223"/>
      <c r="MZM336" s="223"/>
      <c r="MZN336" s="223"/>
      <c r="MZO336" s="223"/>
      <c r="MZP336" s="223"/>
      <c r="MZQ336" s="223"/>
      <c r="MZR336" s="223"/>
      <c r="MZS336" s="223"/>
      <c r="MZT336" s="223"/>
      <c r="MZU336" s="223"/>
      <c r="MZV336" s="223"/>
      <c r="MZW336" s="223"/>
      <c r="MZX336" s="223"/>
      <c r="MZY336" s="223"/>
      <c r="MZZ336" s="223"/>
      <c r="NAA336" s="223"/>
      <c r="NAB336" s="223"/>
      <c r="NAC336" s="223"/>
      <c r="NAD336" s="223"/>
      <c r="NAE336" s="223"/>
      <c r="NAF336" s="223"/>
      <c r="NAG336" s="223"/>
      <c r="NAH336" s="223"/>
      <c r="NAI336" s="223"/>
      <c r="NAJ336" s="223"/>
      <c r="NAK336" s="223"/>
      <c r="NAL336" s="223"/>
      <c r="NAM336" s="223"/>
      <c r="NAN336" s="223"/>
      <c r="NAO336" s="223"/>
      <c r="NAP336" s="223"/>
      <c r="NAQ336" s="223"/>
      <c r="NAR336" s="223"/>
      <c r="NAS336" s="223"/>
      <c r="NAT336" s="223"/>
      <c r="NAU336" s="223"/>
      <c r="NAV336" s="223"/>
      <c r="NAW336" s="223"/>
      <c r="NAX336" s="223"/>
      <c r="NAY336" s="223"/>
      <c r="NAZ336" s="223"/>
      <c r="NBA336" s="223"/>
      <c r="NBB336" s="223"/>
      <c r="NBC336" s="223"/>
      <c r="NBD336" s="223"/>
      <c r="NBE336" s="223"/>
      <c r="NBF336" s="223"/>
      <c r="NBG336" s="223"/>
      <c r="NBH336" s="223"/>
      <c r="NBI336" s="223"/>
      <c r="NBJ336" s="223"/>
      <c r="NBK336" s="223"/>
      <c r="NBL336" s="223"/>
      <c r="NBM336" s="223"/>
      <c r="NBN336" s="223"/>
      <c r="NBO336" s="223"/>
      <c r="NBP336" s="223"/>
      <c r="NBQ336" s="223"/>
      <c r="NBR336" s="223"/>
      <c r="NBS336" s="223"/>
      <c r="NBT336" s="223"/>
      <c r="NBU336" s="223"/>
      <c r="NBV336" s="223"/>
      <c r="NBW336" s="223"/>
      <c r="NBX336" s="223"/>
      <c r="NBY336" s="223"/>
      <c r="NBZ336" s="223"/>
      <c r="NCA336" s="223"/>
      <c r="NCB336" s="223"/>
      <c r="NCC336" s="223"/>
      <c r="NCD336" s="223"/>
      <c r="NCE336" s="223"/>
      <c r="NCF336" s="223"/>
      <c r="NCG336" s="223"/>
      <c r="NCH336" s="223"/>
      <c r="NCI336" s="223"/>
      <c r="NCJ336" s="223"/>
      <c r="NCK336" s="223"/>
      <c r="NCL336" s="223"/>
      <c r="NCM336" s="223"/>
      <c r="NCN336" s="223"/>
      <c r="NCO336" s="223"/>
      <c r="NCP336" s="223"/>
      <c r="NCQ336" s="223"/>
      <c r="NCR336" s="223"/>
      <c r="NCS336" s="223"/>
      <c r="NCT336" s="223"/>
      <c r="NCU336" s="223"/>
      <c r="NCV336" s="223"/>
      <c r="NCW336" s="223"/>
      <c r="NCX336" s="223"/>
      <c r="NCY336" s="223"/>
      <c r="NCZ336" s="223"/>
      <c r="NDA336" s="223"/>
      <c r="NDB336" s="223"/>
      <c r="NDC336" s="223"/>
      <c r="NDD336" s="223"/>
      <c r="NDE336" s="223"/>
      <c r="NDF336" s="223"/>
      <c r="NDG336" s="223"/>
      <c r="NDH336" s="223"/>
      <c r="NDI336" s="223"/>
      <c r="NDJ336" s="223"/>
      <c r="NDK336" s="223"/>
      <c r="NDL336" s="223"/>
      <c r="NDM336" s="223"/>
      <c r="NDN336" s="223"/>
      <c r="NDO336" s="223"/>
      <c r="NDP336" s="223"/>
      <c r="NDQ336" s="223"/>
      <c r="NDR336" s="223"/>
      <c r="NDS336" s="223"/>
      <c r="NDT336" s="223"/>
      <c r="NDU336" s="223"/>
      <c r="NDV336" s="223"/>
      <c r="NDW336" s="223"/>
      <c r="NDX336" s="223"/>
      <c r="NDY336" s="223"/>
      <c r="NDZ336" s="223"/>
      <c r="NEA336" s="223"/>
      <c r="NEB336" s="223"/>
      <c r="NEC336" s="223"/>
      <c r="NED336" s="223"/>
      <c r="NEE336" s="223"/>
      <c r="NEF336" s="223"/>
      <c r="NEG336" s="223"/>
      <c r="NEH336" s="223"/>
      <c r="NEI336" s="223"/>
      <c r="NEJ336" s="223"/>
      <c r="NEK336" s="223"/>
      <c r="NEL336" s="223"/>
      <c r="NEM336" s="223"/>
      <c r="NEN336" s="223"/>
      <c r="NEO336" s="223"/>
      <c r="NEP336" s="223"/>
      <c r="NEQ336" s="223"/>
      <c r="NER336" s="223"/>
      <c r="NES336" s="223"/>
      <c r="NET336" s="223"/>
      <c r="NEU336" s="223"/>
      <c r="NEV336" s="223"/>
      <c r="NEW336" s="223"/>
      <c r="NEX336" s="223"/>
      <c r="NEY336" s="223"/>
      <c r="NEZ336" s="223"/>
      <c r="NFA336" s="223"/>
      <c r="NFB336" s="223"/>
      <c r="NFC336" s="223"/>
      <c r="NFD336" s="223"/>
      <c r="NFE336" s="223"/>
      <c r="NFF336" s="223"/>
      <c r="NFG336" s="223"/>
      <c r="NFH336" s="223"/>
      <c r="NFI336" s="223"/>
      <c r="NFJ336" s="223"/>
      <c r="NFK336" s="223"/>
      <c r="NFL336" s="223"/>
      <c r="NFM336" s="223"/>
      <c r="NFN336" s="223"/>
      <c r="NFO336" s="223"/>
      <c r="NFP336" s="223"/>
      <c r="NFQ336" s="223"/>
      <c r="NFR336" s="223"/>
      <c r="NFS336" s="223"/>
      <c r="NFT336" s="223"/>
      <c r="NFU336" s="223"/>
      <c r="NFV336" s="223"/>
      <c r="NFW336" s="223"/>
      <c r="NFX336" s="223"/>
      <c r="NFY336" s="223"/>
      <c r="NFZ336" s="223"/>
      <c r="NGA336" s="223"/>
      <c r="NGB336" s="223"/>
      <c r="NGC336" s="223"/>
      <c r="NGD336" s="223"/>
      <c r="NGE336" s="223"/>
      <c r="NGF336" s="223"/>
      <c r="NGG336" s="223"/>
      <c r="NGH336" s="223"/>
      <c r="NGI336" s="223"/>
      <c r="NGJ336" s="223"/>
      <c r="NGK336" s="223"/>
      <c r="NGL336" s="223"/>
      <c r="NGM336" s="223"/>
      <c r="NGN336" s="223"/>
      <c r="NGO336" s="223"/>
      <c r="NGP336" s="223"/>
      <c r="NGQ336" s="223"/>
      <c r="NGR336" s="223"/>
      <c r="NGS336" s="223"/>
      <c r="NGT336" s="223"/>
      <c r="NGU336" s="223"/>
      <c r="NGV336" s="223"/>
      <c r="NGW336" s="223"/>
      <c r="NGX336" s="223"/>
      <c r="NGY336" s="223"/>
      <c r="NGZ336" s="223"/>
      <c r="NHA336" s="223"/>
      <c r="NHB336" s="223"/>
      <c r="NHC336" s="223"/>
      <c r="NHD336" s="223"/>
      <c r="NHE336" s="223"/>
      <c r="NHF336" s="223"/>
      <c r="NHG336" s="223"/>
      <c r="NHH336" s="223"/>
      <c r="NHI336" s="223"/>
      <c r="NHJ336" s="223"/>
      <c r="NHK336" s="223"/>
      <c r="NHL336" s="223"/>
      <c r="NHM336" s="223"/>
      <c r="NHN336" s="223"/>
      <c r="NHO336" s="223"/>
      <c r="NHP336" s="223"/>
      <c r="NHQ336" s="223"/>
      <c r="NHR336" s="223"/>
      <c r="NHS336" s="223"/>
      <c r="NHT336" s="223"/>
      <c r="NHU336" s="223"/>
      <c r="NHV336" s="223"/>
      <c r="NHW336" s="223"/>
      <c r="NHX336" s="223"/>
      <c r="NHY336" s="223"/>
      <c r="NHZ336" s="223"/>
      <c r="NIA336" s="223"/>
      <c r="NIB336" s="223"/>
      <c r="NIC336" s="223"/>
      <c r="NID336" s="223"/>
      <c r="NIE336" s="223"/>
      <c r="NIF336" s="223"/>
      <c r="NIG336" s="223"/>
      <c r="NIH336" s="223"/>
      <c r="NII336" s="223"/>
      <c r="NIJ336" s="223"/>
      <c r="NIK336" s="223"/>
      <c r="NIL336" s="223"/>
      <c r="NIM336" s="223"/>
      <c r="NIN336" s="223"/>
      <c r="NIO336" s="223"/>
      <c r="NIP336" s="223"/>
      <c r="NIQ336" s="223"/>
      <c r="NIR336" s="223"/>
      <c r="NIS336" s="223"/>
      <c r="NIT336" s="223"/>
      <c r="NIU336" s="223"/>
      <c r="NIV336" s="223"/>
      <c r="NIW336" s="223"/>
      <c r="NIX336" s="223"/>
      <c r="NIY336" s="223"/>
      <c r="NIZ336" s="223"/>
      <c r="NJA336" s="223"/>
      <c r="NJB336" s="223"/>
      <c r="NJC336" s="223"/>
      <c r="NJD336" s="223"/>
      <c r="NJE336" s="223"/>
      <c r="NJF336" s="223"/>
      <c r="NJG336" s="223"/>
      <c r="NJH336" s="223"/>
      <c r="NJI336" s="223"/>
      <c r="NJJ336" s="223"/>
      <c r="NJK336" s="223"/>
      <c r="NJL336" s="223"/>
      <c r="NJM336" s="223"/>
      <c r="NJN336" s="223"/>
      <c r="NJO336" s="223"/>
      <c r="NJP336" s="223"/>
      <c r="NJQ336" s="223"/>
      <c r="NJR336" s="223"/>
      <c r="NJS336" s="223"/>
      <c r="NJT336" s="223"/>
      <c r="NJU336" s="223"/>
      <c r="NJV336" s="223"/>
      <c r="NJW336" s="223"/>
      <c r="NJX336" s="223"/>
      <c r="NJY336" s="223"/>
      <c r="NJZ336" s="223"/>
      <c r="NKA336" s="223"/>
      <c r="NKB336" s="223"/>
      <c r="NKC336" s="223"/>
      <c r="NKD336" s="223"/>
      <c r="NKE336" s="223"/>
      <c r="NKF336" s="223"/>
      <c r="NKG336" s="223"/>
      <c r="NKH336" s="223"/>
      <c r="NKI336" s="223"/>
      <c r="NKJ336" s="223"/>
      <c r="NKK336" s="223"/>
      <c r="NKL336" s="223"/>
      <c r="NKM336" s="223"/>
      <c r="NKN336" s="223"/>
      <c r="NKO336" s="223"/>
      <c r="NKP336" s="223"/>
      <c r="NKQ336" s="223"/>
      <c r="NKR336" s="223"/>
      <c r="NKS336" s="223"/>
      <c r="NKT336" s="223"/>
      <c r="NKU336" s="223"/>
      <c r="NKV336" s="223"/>
      <c r="NKW336" s="223"/>
      <c r="NKX336" s="223"/>
      <c r="NKY336" s="223"/>
      <c r="NKZ336" s="223"/>
      <c r="NLA336" s="223"/>
      <c r="NLB336" s="223"/>
      <c r="NLC336" s="223"/>
      <c r="NLD336" s="223"/>
      <c r="NLE336" s="223"/>
      <c r="NLF336" s="223"/>
      <c r="NLG336" s="223"/>
      <c r="NLH336" s="223"/>
      <c r="NLI336" s="223"/>
      <c r="NLJ336" s="223"/>
      <c r="NLK336" s="223"/>
      <c r="NLL336" s="223"/>
      <c r="NLM336" s="223"/>
      <c r="NLN336" s="223"/>
      <c r="NLO336" s="223"/>
      <c r="NLP336" s="223"/>
      <c r="NLQ336" s="223"/>
      <c r="NLR336" s="223"/>
      <c r="NLS336" s="223"/>
      <c r="NLT336" s="223"/>
      <c r="NLU336" s="223"/>
      <c r="NLV336" s="223"/>
      <c r="NLW336" s="223"/>
      <c r="NLX336" s="223"/>
      <c r="NLY336" s="223"/>
      <c r="NLZ336" s="223"/>
      <c r="NMA336" s="223"/>
      <c r="NMB336" s="223"/>
      <c r="NMC336" s="223"/>
      <c r="NMD336" s="223"/>
      <c r="NME336" s="223"/>
      <c r="NMF336" s="223"/>
      <c r="NMG336" s="223"/>
      <c r="NMH336" s="223"/>
      <c r="NMI336" s="223"/>
      <c r="NMJ336" s="223"/>
      <c r="NMK336" s="223"/>
      <c r="NML336" s="223"/>
      <c r="NMM336" s="223"/>
      <c r="NMN336" s="223"/>
      <c r="NMO336" s="223"/>
      <c r="NMP336" s="223"/>
      <c r="NMQ336" s="223"/>
      <c r="NMR336" s="223"/>
      <c r="NMS336" s="223"/>
      <c r="NMT336" s="223"/>
      <c r="NMU336" s="223"/>
      <c r="NMV336" s="223"/>
      <c r="NMW336" s="223"/>
      <c r="NMX336" s="223"/>
      <c r="NMY336" s="223"/>
      <c r="NMZ336" s="223"/>
      <c r="NNA336" s="223"/>
      <c r="NNB336" s="223"/>
      <c r="NNC336" s="223"/>
      <c r="NND336" s="223"/>
      <c r="NNE336" s="223"/>
      <c r="NNF336" s="223"/>
      <c r="NNG336" s="223"/>
      <c r="NNH336" s="223"/>
      <c r="NNI336" s="223"/>
      <c r="NNJ336" s="223"/>
      <c r="NNK336" s="223"/>
      <c r="NNL336" s="223"/>
      <c r="NNM336" s="223"/>
      <c r="NNN336" s="223"/>
      <c r="NNO336" s="223"/>
      <c r="NNP336" s="223"/>
      <c r="NNQ336" s="223"/>
      <c r="NNR336" s="223"/>
      <c r="NNS336" s="223"/>
      <c r="NNT336" s="223"/>
      <c r="NNU336" s="223"/>
      <c r="NNV336" s="223"/>
      <c r="NNW336" s="223"/>
      <c r="NNX336" s="223"/>
      <c r="NNY336" s="223"/>
      <c r="NNZ336" s="223"/>
      <c r="NOA336" s="223"/>
      <c r="NOB336" s="223"/>
      <c r="NOC336" s="223"/>
      <c r="NOD336" s="223"/>
      <c r="NOE336" s="223"/>
      <c r="NOF336" s="223"/>
      <c r="NOG336" s="223"/>
      <c r="NOH336" s="223"/>
      <c r="NOI336" s="223"/>
      <c r="NOJ336" s="223"/>
      <c r="NOK336" s="223"/>
      <c r="NOL336" s="223"/>
      <c r="NOM336" s="223"/>
      <c r="NON336" s="223"/>
      <c r="NOO336" s="223"/>
      <c r="NOP336" s="223"/>
      <c r="NOQ336" s="223"/>
      <c r="NOR336" s="223"/>
      <c r="NOS336" s="223"/>
      <c r="NOT336" s="223"/>
      <c r="NOU336" s="223"/>
      <c r="NOV336" s="223"/>
      <c r="NOW336" s="223"/>
      <c r="NOX336" s="223"/>
      <c r="NOY336" s="223"/>
      <c r="NOZ336" s="223"/>
      <c r="NPA336" s="223"/>
      <c r="NPB336" s="223"/>
      <c r="NPC336" s="223"/>
      <c r="NPD336" s="223"/>
      <c r="NPE336" s="223"/>
      <c r="NPF336" s="223"/>
      <c r="NPG336" s="223"/>
      <c r="NPH336" s="223"/>
      <c r="NPI336" s="223"/>
      <c r="NPJ336" s="223"/>
      <c r="NPK336" s="223"/>
      <c r="NPL336" s="223"/>
      <c r="NPM336" s="223"/>
      <c r="NPN336" s="223"/>
      <c r="NPO336" s="223"/>
      <c r="NPP336" s="223"/>
      <c r="NPQ336" s="223"/>
      <c r="NPR336" s="223"/>
      <c r="NPS336" s="223"/>
      <c r="NPT336" s="223"/>
      <c r="NPU336" s="223"/>
      <c r="NPV336" s="223"/>
      <c r="NPW336" s="223"/>
      <c r="NPX336" s="223"/>
      <c r="NPY336" s="223"/>
      <c r="NPZ336" s="223"/>
      <c r="NQA336" s="223"/>
      <c r="NQB336" s="223"/>
      <c r="NQC336" s="223"/>
      <c r="NQD336" s="223"/>
      <c r="NQE336" s="223"/>
      <c r="NQF336" s="223"/>
      <c r="NQG336" s="223"/>
      <c r="NQH336" s="223"/>
      <c r="NQI336" s="223"/>
      <c r="NQJ336" s="223"/>
      <c r="NQK336" s="223"/>
      <c r="NQL336" s="223"/>
      <c r="NQM336" s="223"/>
      <c r="NQN336" s="223"/>
      <c r="NQO336" s="223"/>
      <c r="NQP336" s="223"/>
      <c r="NQQ336" s="223"/>
      <c r="NQR336" s="223"/>
      <c r="NQS336" s="223"/>
      <c r="NQT336" s="223"/>
      <c r="NQU336" s="223"/>
      <c r="NQV336" s="223"/>
      <c r="NQW336" s="223"/>
      <c r="NQX336" s="223"/>
      <c r="NQY336" s="223"/>
      <c r="NQZ336" s="223"/>
      <c r="NRA336" s="223"/>
      <c r="NRB336" s="223"/>
      <c r="NRC336" s="223"/>
      <c r="NRD336" s="223"/>
      <c r="NRE336" s="223"/>
      <c r="NRF336" s="223"/>
      <c r="NRG336" s="223"/>
      <c r="NRH336" s="223"/>
      <c r="NRI336" s="223"/>
      <c r="NRJ336" s="223"/>
      <c r="NRK336" s="223"/>
      <c r="NRL336" s="223"/>
      <c r="NRM336" s="223"/>
      <c r="NRN336" s="223"/>
      <c r="NRO336" s="223"/>
      <c r="NRP336" s="223"/>
      <c r="NRQ336" s="223"/>
      <c r="NRR336" s="223"/>
      <c r="NRS336" s="223"/>
      <c r="NRT336" s="223"/>
      <c r="NRU336" s="223"/>
      <c r="NRV336" s="223"/>
      <c r="NRW336" s="223"/>
      <c r="NRX336" s="223"/>
      <c r="NRY336" s="223"/>
      <c r="NRZ336" s="223"/>
      <c r="NSA336" s="223"/>
      <c r="NSB336" s="223"/>
      <c r="NSC336" s="223"/>
      <c r="NSD336" s="223"/>
      <c r="NSE336" s="223"/>
      <c r="NSF336" s="223"/>
      <c r="NSG336" s="223"/>
      <c r="NSH336" s="223"/>
      <c r="NSI336" s="223"/>
      <c r="NSJ336" s="223"/>
      <c r="NSK336" s="223"/>
      <c r="NSL336" s="223"/>
      <c r="NSM336" s="223"/>
      <c r="NSN336" s="223"/>
      <c r="NSO336" s="223"/>
      <c r="NSP336" s="223"/>
      <c r="NSQ336" s="223"/>
      <c r="NSR336" s="223"/>
      <c r="NSS336" s="223"/>
      <c r="NST336" s="223"/>
      <c r="NSU336" s="223"/>
      <c r="NSV336" s="223"/>
      <c r="NSW336" s="223"/>
      <c r="NSX336" s="223"/>
      <c r="NSY336" s="223"/>
      <c r="NSZ336" s="223"/>
      <c r="NTA336" s="223"/>
      <c r="NTB336" s="223"/>
      <c r="NTC336" s="223"/>
      <c r="NTD336" s="223"/>
      <c r="NTE336" s="223"/>
      <c r="NTF336" s="223"/>
      <c r="NTG336" s="223"/>
      <c r="NTH336" s="223"/>
      <c r="NTI336" s="223"/>
      <c r="NTJ336" s="223"/>
      <c r="NTK336" s="223"/>
      <c r="NTL336" s="223"/>
      <c r="NTM336" s="223"/>
      <c r="NTN336" s="223"/>
      <c r="NTO336" s="223"/>
      <c r="NTP336" s="223"/>
      <c r="NTQ336" s="223"/>
      <c r="NTR336" s="223"/>
      <c r="NTS336" s="223"/>
      <c r="NTT336" s="223"/>
      <c r="NTU336" s="223"/>
      <c r="NTV336" s="223"/>
      <c r="NTW336" s="223"/>
      <c r="NTX336" s="223"/>
      <c r="NTY336" s="223"/>
      <c r="NTZ336" s="223"/>
      <c r="NUA336" s="223"/>
      <c r="NUB336" s="223"/>
      <c r="NUC336" s="223"/>
      <c r="NUD336" s="223"/>
      <c r="NUE336" s="223"/>
      <c r="NUF336" s="223"/>
      <c r="NUG336" s="223"/>
      <c r="NUH336" s="223"/>
      <c r="NUI336" s="223"/>
      <c r="NUJ336" s="223"/>
      <c r="NUK336" s="223"/>
      <c r="NUL336" s="223"/>
      <c r="NUM336" s="223"/>
      <c r="NUN336" s="223"/>
      <c r="NUO336" s="223"/>
      <c r="NUP336" s="223"/>
      <c r="NUQ336" s="223"/>
      <c r="NUR336" s="223"/>
      <c r="NUS336" s="223"/>
      <c r="NUT336" s="223"/>
      <c r="NUU336" s="223"/>
      <c r="NUV336" s="223"/>
      <c r="NUW336" s="223"/>
      <c r="NUX336" s="223"/>
      <c r="NUY336" s="223"/>
      <c r="NUZ336" s="223"/>
      <c r="NVA336" s="223"/>
      <c r="NVB336" s="223"/>
      <c r="NVC336" s="223"/>
      <c r="NVD336" s="223"/>
      <c r="NVE336" s="223"/>
      <c r="NVF336" s="223"/>
      <c r="NVG336" s="223"/>
      <c r="NVH336" s="223"/>
      <c r="NVI336" s="223"/>
      <c r="NVJ336" s="223"/>
      <c r="NVK336" s="223"/>
      <c r="NVL336" s="223"/>
      <c r="NVM336" s="223"/>
      <c r="NVN336" s="223"/>
      <c r="NVO336" s="223"/>
      <c r="NVP336" s="223"/>
      <c r="NVQ336" s="223"/>
      <c r="NVR336" s="223"/>
      <c r="NVS336" s="223"/>
      <c r="NVT336" s="223"/>
      <c r="NVU336" s="223"/>
      <c r="NVV336" s="223"/>
      <c r="NVW336" s="223"/>
      <c r="NVX336" s="223"/>
      <c r="NVY336" s="223"/>
      <c r="NVZ336" s="223"/>
      <c r="NWA336" s="223"/>
      <c r="NWB336" s="223"/>
      <c r="NWC336" s="223"/>
      <c r="NWD336" s="223"/>
      <c r="NWE336" s="223"/>
      <c r="NWF336" s="223"/>
      <c r="NWG336" s="223"/>
      <c r="NWH336" s="223"/>
      <c r="NWI336" s="223"/>
      <c r="NWJ336" s="223"/>
      <c r="NWK336" s="223"/>
      <c r="NWL336" s="223"/>
      <c r="NWM336" s="223"/>
      <c r="NWN336" s="223"/>
      <c r="NWO336" s="223"/>
      <c r="NWP336" s="223"/>
      <c r="NWQ336" s="223"/>
      <c r="NWR336" s="223"/>
      <c r="NWS336" s="223"/>
      <c r="NWT336" s="223"/>
      <c r="NWU336" s="223"/>
      <c r="NWV336" s="223"/>
      <c r="NWW336" s="223"/>
      <c r="NWX336" s="223"/>
      <c r="NWY336" s="223"/>
      <c r="NWZ336" s="223"/>
      <c r="NXA336" s="223"/>
      <c r="NXB336" s="223"/>
      <c r="NXC336" s="223"/>
      <c r="NXD336" s="223"/>
      <c r="NXE336" s="223"/>
      <c r="NXF336" s="223"/>
      <c r="NXG336" s="223"/>
      <c r="NXH336" s="223"/>
      <c r="NXI336" s="223"/>
      <c r="NXJ336" s="223"/>
      <c r="NXK336" s="223"/>
      <c r="NXL336" s="223"/>
      <c r="NXM336" s="223"/>
      <c r="NXN336" s="223"/>
      <c r="NXO336" s="223"/>
      <c r="NXP336" s="223"/>
      <c r="NXQ336" s="223"/>
      <c r="NXR336" s="223"/>
      <c r="NXS336" s="223"/>
      <c r="NXT336" s="223"/>
      <c r="NXU336" s="223"/>
      <c r="NXV336" s="223"/>
      <c r="NXW336" s="223"/>
      <c r="NXX336" s="223"/>
      <c r="NXY336" s="223"/>
      <c r="NXZ336" s="223"/>
      <c r="NYA336" s="223"/>
      <c r="NYB336" s="223"/>
      <c r="NYC336" s="223"/>
      <c r="NYD336" s="223"/>
      <c r="NYE336" s="223"/>
      <c r="NYF336" s="223"/>
      <c r="NYG336" s="223"/>
      <c r="NYH336" s="223"/>
      <c r="NYI336" s="223"/>
      <c r="NYJ336" s="223"/>
      <c r="NYK336" s="223"/>
      <c r="NYL336" s="223"/>
      <c r="NYM336" s="223"/>
      <c r="NYN336" s="223"/>
      <c r="NYO336" s="223"/>
      <c r="NYP336" s="223"/>
      <c r="NYQ336" s="223"/>
      <c r="NYR336" s="223"/>
      <c r="NYS336" s="223"/>
      <c r="NYT336" s="223"/>
      <c r="NYU336" s="223"/>
      <c r="NYV336" s="223"/>
      <c r="NYW336" s="223"/>
      <c r="NYX336" s="223"/>
      <c r="NYY336" s="223"/>
      <c r="NYZ336" s="223"/>
      <c r="NZA336" s="223"/>
      <c r="NZB336" s="223"/>
      <c r="NZC336" s="223"/>
      <c r="NZD336" s="223"/>
      <c r="NZE336" s="223"/>
      <c r="NZF336" s="223"/>
      <c r="NZG336" s="223"/>
      <c r="NZH336" s="223"/>
      <c r="NZI336" s="223"/>
      <c r="NZJ336" s="223"/>
      <c r="NZK336" s="223"/>
      <c r="NZL336" s="223"/>
      <c r="NZM336" s="223"/>
      <c r="NZN336" s="223"/>
      <c r="NZO336" s="223"/>
      <c r="NZP336" s="223"/>
      <c r="NZQ336" s="223"/>
      <c r="NZR336" s="223"/>
      <c r="NZS336" s="223"/>
      <c r="NZT336" s="223"/>
      <c r="NZU336" s="223"/>
      <c r="NZV336" s="223"/>
      <c r="NZW336" s="223"/>
      <c r="NZX336" s="223"/>
      <c r="NZY336" s="223"/>
      <c r="NZZ336" s="223"/>
      <c r="OAA336" s="223"/>
      <c r="OAB336" s="223"/>
      <c r="OAC336" s="223"/>
      <c r="OAD336" s="223"/>
      <c r="OAE336" s="223"/>
      <c r="OAF336" s="223"/>
      <c r="OAG336" s="223"/>
      <c r="OAH336" s="223"/>
      <c r="OAI336" s="223"/>
      <c r="OAJ336" s="223"/>
      <c r="OAK336" s="223"/>
      <c r="OAL336" s="223"/>
      <c r="OAM336" s="223"/>
      <c r="OAN336" s="223"/>
      <c r="OAO336" s="223"/>
      <c r="OAP336" s="223"/>
      <c r="OAQ336" s="223"/>
      <c r="OAR336" s="223"/>
      <c r="OAS336" s="223"/>
      <c r="OAT336" s="223"/>
      <c r="OAU336" s="223"/>
      <c r="OAV336" s="223"/>
      <c r="OAW336" s="223"/>
      <c r="OAX336" s="223"/>
      <c r="OAY336" s="223"/>
      <c r="OAZ336" s="223"/>
      <c r="OBA336" s="223"/>
      <c r="OBB336" s="223"/>
      <c r="OBC336" s="223"/>
      <c r="OBD336" s="223"/>
      <c r="OBE336" s="223"/>
      <c r="OBF336" s="223"/>
      <c r="OBG336" s="223"/>
      <c r="OBH336" s="223"/>
      <c r="OBI336" s="223"/>
      <c r="OBJ336" s="223"/>
      <c r="OBK336" s="223"/>
      <c r="OBL336" s="223"/>
      <c r="OBM336" s="223"/>
      <c r="OBN336" s="223"/>
      <c r="OBO336" s="223"/>
      <c r="OBP336" s="223"/>
      <c r="OBQ336" s="223"/>
      <c r="OBR336" s="223"/>
      <c r="OBS336" s="223"/>
      <c r="OBT336" s="223"/>
      <c r="OBU336" s="223"/>
      <c r="OBV336" s="223"/>
      <c r="OBW336" s="223"/>
      <c r="OBX336" s="223"/>
      <c r="OBY336" s="223"/>
      <c r="OBZ336" s="223"/>
      <c r="OCA336" s="223"/>
      <c r="OCB336" s="223"/>
      <c r="OCC336" s="223"/>
      <c r="OCD336" s="223"/>
      <c r="OCE336" s="223"/>
      <c r="OCF336" s="223"/>
      <c r="OCG336" s="223"/>
      <c r="OCH336" s="223"/>
      <c r="OCI336" s="223"/>
      <c r="OCJ336" s="223"/>
      <c r="OCK336" s="223"/>
      <c r="OCL336" s="223"/>
      <c r="OCM336" s="223"/>
      <c r="OCN336" s="223"/>
      <c r="OCO336" s="223"/>
      <c r="OCP336" s="223"/>
      <c r="OCQ336" s="223"/>
      <c r="OCR336" s="223"/>
      <c r="OCS336" s="223"/>
      <c r="OCT336" s="223"/>
      <c r="OCU336" s="223"/>
      <c r="OCV336" s="223"/>
      <c r="OCW336" s="223"/>
      <c r="OCX336" s="223"/>
      <c r="OCY336" s="223"/>
      <c r="OCZ336" s="223"/>
      <c r="ODA336" s="223"/>
      <c r="ODB336" s="223"/>
      <c r="ODC336" s="223"/>
      <c r="ODD336" s="223"/>
      <c r="ODE336" s="223"/>
      <c r="ODF336" s="223"/>
      <c r="ODG336" s="223"/>
      <c r="ODH336" s="223"/>
      <c r="ODI336" s="223"/>
      <c r="ODJ336" s="223"/>
      <c r="ODK336" s="223"/>
      <c r="ODL336" s="223"/>
      <c r="ODM336" s="223"/>
      <c r="ODN336" s="223"/>
      <c r="ODO336" s="223"/>
      <c r="ODP336" s="223"/>
      <c r="ODQ336" s="223"/>
      <c r="ODR336" s="223"/>
      <c r="ODS336" s="223"/>
      <c r="ODT336" s="223"/>
      <c r="ODU336" s="223"/>
      <c r="ODV336" s="223"/>
      <c r="ODW336" s="223"/>
      <c r="ODX336" s="223"/>
      <c r="ODY336" s="223"/>
      <c r="ODZ336" s="223"/>
      <c r="OEA336" s="223"/>
      <c r="OEB336" s="223"/>
      <c r="OEC336" s="223"/>
      <c r="OED336" s="223"/>
      <c r="OEE336" s="223"/>
      <c r="OEF336" s="223"/>
      <c r="OEG336" s="223"/>
      <c r="OEH336" s="223"/>
      <c r="OEI336" s="223"/>
      <c r="OEJ336" s="223"/>
      <c r="OEK336" s="223"/>
      <c r="OEL336" s="223"/>
      <c r="OEM336" s="223"/>
      <c r="OEN336" s="223"/>
      <c r="OEO336" s="223"/>
      <c r="OEP336" s="223"/>
      <c r="OEQ336" s="223"/>
      <c r="OER336" s="223"/>
      <c r="OES336" s="223"/>
      <c r="OET336" s="223"/>
      <c r="OEU336" s="223"/>
      <c r="OEV336" s="223"/>
      <c r="OEW336" s="223"/>
      <c r="OEX336" s="223"/>
      <c r="OEY336" s="223"/>
      <c r="OEZ336" s="223"/>
      <c r="OFA336" s="223"/>
      <c r="OFB336" s="223"/>
      <c r="OFC336" s="223"/>
      <c r="OFD336" s="223"/>
      <c r="OFE336" s="223"/>
      <c r="OFF336" s="223"/>
      <c r="OFG336" s="223"/>
      <c r="OFH336" s="223"/>
      <c r="OFI336" s="223"/>
      <c r="OFJ336" s="223"/>
      <c r="OFK336" s="223"/>
      <c r="OFL336" s="223"/>
      <c r="OFM336" s="223"/>
      <c r="OFN336" s="223"/>
      <c r="OFO336" s="223"/>
      <c r="OFP336" s="223"/>
      <c r="OFQ336" s="223"/>
      <c r="OFR336" s="223"/>
      <c r="OFS336" s="223"/>
      <c r="OFT336" s="223"/>
      <c r="OFU336" s="223"/>
      <c r="OFV336" s="223"/>
      <c r="OFW336" s="223"/>
      <c r="OFX336" s="223"/>
      <c r="OFY336" s="223"/>
      <c r="OFZ336" s="223"/>
      <c r="OGA336" s="223"/>
      <c r="OGB336" s="223"/>
      <c r="OGC336" s="223"/>
      <c r="OGD336" s="223"/>
      <c r="OGE336" s="223"/>
      <c r="OGF336" s="223"/>
      <c r="OGG336" s="223"/>
      <c r="OGH336" s="223"/>
      <c r="OGI336" s="223"/>
      <c r="OGJ336" s="223"/>
      <c r="OGK336" s="223"/>
      <c r="OGL336" s="223"/>
      <c r="OGM336" s="223"/>
      <c r="OGN336" s="223"/>
      <c r="OGO336" s="223"/>
      <c r="OGP336" s="223"/>
      <c r="OGQ336" s="223"/>
      <c r="OGR336" s="223"/>
      <c r="OGS336" s="223"/>
      <c r="OGT336" s="223"/>
      <c r="OGU336" s="223"/>
      <c r="OGV336" s="223"/>
      <c r="OGW336" s="223"/>
      <c r="OGX336" s="223"/>
      <c r="OGY336" s="223"/>
      <c r="OGZ336" s="223"/>
      <c r="OHA336" s="223"/>
      <c r="OHB336" s="223"/>
      <c r="OHC336" s="223"/>
      <c r="OHD336" s="223"/>
      <c r="OHE336" s="223"/>
      <c r="OHF336" s="223"/>
      <c r="OHG336" s="223"/>
      <c r="OHH336" s="223"/>
      <c r="OHI336" s="223"/>
      <c r="OHJ336" s="223"/>
      <c r="OHK336" s="223"/>
      <c r="OHL336" s="223"/>
      <c r="OHM336" s="223"/>
      <c r="OHN336" s="223"/>
      <c r="OHO336" s="223"/>
      <c r="OHP336" s="223"/>
      <c r="OHQ336" s="223"/>
      <c r="OHR336" s="223"/>
      <c r="OHS336" s="223"/>
      <c r="OHT336" s="223"/>
      <c r="OHU336" s="223"/>
      <c r="OHV336" s="223"/>
      <c r="OHW336" s="223"/>
      <c r="OHX336" s="223"/>
      <c r="OHY336" s="223"/>
      <c r="OHZ336" s="223"/>
      <c r="OIA336" s="223"/>
      <c r="OIB336" s="223"/>
      <c r="OIC336" s="223"/>
      <c r="OID336" s="223"/>
      <c r="OIE336" s="223"/>
      <c r="OIF336" s="223"/>
      <c r="OIG336" s="223"/>
      <c r="OIH336" s="223"/>
      <c r="OII336" s="223"/>
      <c r="OIJ336" s="223"/>
      <c r="OIK336" s="223"/>
      <c r="OIL336" s="223"/>
      <c r="OIM336" s="223"/>
      <c r="OIN336" s="223"/>
      <c r="OIO336" s="223"/>
      <c r="OIP336" s="223"/>
      <c r="OIQ336" s="223"/>
      <c r="OIR336" s="223"/>
      <c r="OIS336" s="223"/>
      <c r="OIT336" s="223"/>
      <c r="OIU336" s="223"/>
      <c r="OIV336" s="223"/>
      <c r="OIW336" s="223"/>
      <c r="OIX336" s="223"/>
      <c r="OIY336" s="223"/>
      <c r="OIZ336" s="223"/>
      <c r="OJA336" s="223"/>
      <c r="OJB336" s="223"/>
      <c r="OJC336" s="223"/>
      <c r="OJD336" s="223"/>
      <c r="OJE336" s="223"/>
      <c r="OJF336" s="223"/>
      <c r="OJG336" s="223"/>
      <c r="OJH336" s="223"/>
      <c r="OJI336" s="223"/>
      <c r="OJJ336" s="223"/>
      <c r="OJK336" s="223"/>
      <c r="OJL336" s="223"/>
      <c r="OJM336" s="223"/>
      <c r="OJN336" s="223"/>
      <c r="OJO336" s="223"/>
      <c r="OJP336" s="223"/>
      <c r="OJQ336" s="223"/>
      <c r="OJR336" s="223"/>
      <c r="OJS336" s="223"/>
      <c r="OJT336" s="223"/>
      <c r="OJU336" s="223"/>
      <c r="OJV336" s="223"/>
      <c r="OJW336" s="223"/>
      <c r="OJX336" s="223"/>
      <c r="OJY336" s="223"/>
      <c r="OJZ336" s="223"/>
      <c r="OKA336" s="223"/>
      <c r="OKB336" s="223"/>
      <c r="OKC336" s="223"/>
      <c r="OKD336" s="223"/>
      <c r="OKE336" s="223"/>
      <c r="OKF336" s="223"/>
      <c r="OKG336" s="223"/>
      <c r="OKH336" s="223"/>
      <c r="OKI336" s="223"/>
      <c r="OKJ336" s="223"/>
      <c r="OKK336" s="223"/>
      <c r="OKL336" s="223"/>
      <c r="OKM336" s="223"/>
      <c r="OKN336" s="223"/>
      <c r="OKO336" s="223"/>
      <c r="OKP336" s="223"/>
      <c r="OKQ336" s="223"/>
      <c r="OKR336" s="223"/>
      <c r="OKS336" s="223"/>
      <c r="OKT336" s="223"/>
      <c r="OKU336" s="223"/>
      <c r="OKV336" s="223"/>
      <c r="OKW336" s="223"/>
      <c r="OKX336" s="223"/>
      <c r="OKY336" s="223"/>
      <c r="OKZ336" s="223"/>
      <c r="OLA336" s="223"/>
      <c r="OLB336" s="223"/>
      <c r="OLC336" s="223"/>
      <c r="OLD336" s="223"/>
      <c r="OLE336" s="223"/>
      <c r="OLF336" s="223"/>
      <c r="OLG336" s="223"/>
      <c r="OLH336" s="223"/>
      <c r="OLI336" s="223"/>
      <c r="OLJ336" s="223"/>
      <c r="OLK336" s="223"/>
      <c r="OLL336" s="223"/>
      <c r="OLM336" s="223"/>
      <c r="OLN336" s="223"/>
      <c r="OLO336" s="223"/>
      <c r="OLP336" s="223"/>
      <c r="OLQ336" s="223"/>
      <c r="OLR336" s="223"/>
      <c r="OLS336" s="223"/>
      <c r="OLT336" s="223"/>
      <c r="OLU336" s="223"/>
      <c r="OLV336" s="223"/>
      <c r="OLW336" s="223"/>
      <c r="OLX336" s="223"/>
      <c r="OLY336" s="223"/>
      <c r="OLZ336" s="223"/>
      <c r="OMA336" s="223"/>
      <c r="OMB336" s="223"/>
      <c r="OMC336" s="223"/>
      <c r="OMD336" s="223"/>
      <c r="OME336" s="223"/>
      <c r="OMF336" s="223"/>
      <c r="OMG336" s="223"/>
      <c r="OMH336" s="223"/>
      <c r="OMI336" s="223"/>
      <c r="OMJ336" s="223"/>
      <c r="OMK336" s="223"/>
      <c r="OML336" s="223"/>
      <c r="OMM336" s="223"/>
      <c r="OMN336" s="223"/>
      <c r="OMO336" s="223"/>
      <c r="OMP336" s="223"/>
      <c r="OMQ336" s="223"/>
      <c r="OMR336" s="223"/>
      <c r="OMS336" s="223"/>
      <c r="OMT336" s="223"/>
      <c r="OMU336" s="223"/>
      <c r="OMV336" s="223"/>
      <c r="OMW336" s="223"/>
      <c r="OMX336" s="223"/>
      <c r="OMY336" s="223"/>
      <c r="OMZ336" s="223"/>
      <c r="ONA336" s="223"/>
      <c r="ONB336" s="223"/>
      <c r="ONC336" s="223"/>
      <c r="OND336" s="223"/>
      <c r="ONE336" s="223"/>
      <c r="ONF336" s="223"/>
      <c r="ONG336" s="223"/>
      <c r="ONH336" s="223"/>
      <c r="ONI336" s="223"/>
      <c r="ONJ336" s="223"/>
      <c r="ONK336" s="223"/>
      <c r="ONL336" s="223"/>
      <c r="ONM336" s="223"/>
      <c r="ONN336" s="223"/>
      <c r="ONO336" s="223"/>
      <c r="ONP336" s="223"/>
      <c r="ONQ336" s="223"/>
      <c r="ONR336" s="223"/>
      <c r="ONS336" s="223"/>
      <c r="ONT336" s="223"/>
      <c r="ONU336" s="223"/>
      <c r="ONV336" s="223"/>
      <c r="ONW336" s="223"/>
      <c r="ONX336" s="223"/>
      <c r="ONY336" s="223"/>
      <c r="ONZ336" s="223"/>
      <c r="OOA336" s="223"/>
      <c r="OOB336" s="223"/>
      <c r="OOC336" s="223"/>
      <c r="OOD336" s="223"/>
      <c r="OOE336" s="223"/>
      <c r="OOF336" s="223"/>
      <c r="OOG336" s="223"/>
      <c r="OOH336" s="223"/>
      <c r="OOI336" s="223"/>
      <c r="OOJ336" s="223"/>
      <c r="OOK336" s="223"/>
      <c r="OOL336" s="223"/>
      <c r="OOM336" s="223"/>
      <c r="OON336" s="223"/>
      <c r="OOO336" s="223"/>
      <c r="OOP336" s="223"/>
      <c r="OOQ336" s="223"/>
      <c r="OOR336" s="223"/>
      <c r="OOS336" s="223"/>
      <c r="OOT336" s="223"/>
      <c r="OOU336" s="223"/>
      <c r="OOV336" s="223"/>
      <c r="OOW336" s="223"/>
      <c r="OOX336" s="223"/>
      <c r="OOY336" s="223"/>
      <c r="OOZ336" s="223"/>
      <c r="OPA336" s="223"/>
      <c r="OPB336" s="223"/>
      <c r="OPC336" s="223"/>
      <c r="OPD336" s="223"/>
      <c r="OPE336" s="223"/>
      <c r="OPF336" s="223"/>
      <c r="OPG336" s="223"/>
      <c r="OPH336" s="223"/>
      <c r="OPI336" s="223"/>
      <c r="OPJ336" s="223"/>
      <c r="OPK336" s="223"/>
      <c r="OPL336" s="223"/>
      <c r="OPM336" s="223"/>
      <c r="OPN336" s="223"/>
      <c r="OPO336" s="223"/>
      <c r="OPP336" s="223"/>
      <c r="OPQ336" s="223"/>
      <c r="OPR336" s="223"/>
      <c r="OPS336" s="223"/>
      <c r="OPT336" s="223"/>
      <c r="OPU336" s="223"/>
      <c r="OPV336" s="223"/>
      <c r="OPW336" s="223"/>
      <c r="OPX336" s="223"/>
      <c r="OPY336" s="223"/>
      <c r="OPZ336" s="223"/>
      <c r="OQA336" s="223"/>
      <c r="OQB336" s="223"/>
      <c r="OQC336" s="223"/>
      <c r="OQD336" s="223"/>
      <c r="OQE336" s="223"/>
      <c r="OQF336" s="223"/>
      <c r="OQG336" s="223"/>
      <c r="OQH336" s="223"/>
      <c r="OQI336" s="223"/>
      <c r="OQJ336" s="223"/>
      <c r="OQK336" s="223"/>
      <c r="OQL336" s="223"/>
      <c r="OQM336" s="223"/>
      <c r="OQN336" s="223"/>
      <c r="OQO336" s="223"/>
      <c r="OQP336" s="223"/>
      <c r="OQQ336" s="223"/>
      <c r="OQR336" s="223"/>
      <c r="OQS336" s="223"/>
      <c r="OQT336" s="223"/>
      <c r="OQU336" s="223"/>
      <c r="OQV336" s="223"/>
      <c r="OQW336" s="223"/>
      <c r="OQX336" s="223"/>
      <c r="OQY336" s="223"/>
      <c r="OQZ336" s="223"/>
      <c r="ORA336" s="223"/>
      <c r="ORB336" s="223"/>
      <c r="ORC336" s="223"/>
      <c r="ORD336" s="223"/>
      <c r="ORE336" s="223"/>
      <c r="ORF336" s="223"/>
      <c r="ORG336" s="223"/>
      <c r="ORH336" s="223"/>
      <c r="ORI336" s="223"/>
      <c r="ORJ336" s="223"/>
      <c r="ORK336" s="223"/>
      <c r="ORL336" s="223"/>
      <c r="ORM336" s="223"/>
      <c r="ORN336" s="223"/>
      <c r="ORO336" s="223"/>
      <c r="ORP336" s="223"/>
      <c r="ORQ336" s="223"/>
      <c r="ORR336" s="223"/>
      <c r="ORS336" s="223"/>
      <c r="ORT336" s="223"/>
      <c r="ORU336" s="223"/>
      <c r="ORV336" s="223"/>
      <c r="ORW336" s="223"/>
      <c r="ORX336" s="223"/>
      <c r="ORY336" s="223"/>
      <c r="ORZ336" s="223"/>
      <c r="OSA336" s="223"/>
      <c r="OSB336" s="223"/>
      <c r="OSC336" s="223"/>
      <c r="OSD336" s="223"/>
      <c r="OSE336" s="223"/>
      <c r="OSF336" s="223"/>
      <c r="OSG336" s="223"/>
      <c r="OSH336" s="223"/>
      <c r="OSI336" s="223"/>
      <c r="OSJ336" s="223"/>
      <c r="OSK336" s="223"/>
      <c r="OSL336" s="223"/>
      <c r="OSM336" s="223"/>
      <c r="OSN336" s="223"/>
      <c r="OSO336" s="223"/>
      <c r="OSP336" s="223"/>
      <c r="OSQ336" s="223"/>
      <c r="OSR336" s="223"/>
      <c r="OSS336" s="223"/>
      <c r="OST336" s="223"/>
      <c r="OSU336" s="223"/>
      <c r="OSV336" s="223"/>
      <c r="OSW336" s="223"/>
      <c r="OSX336" s="223"/>
      <c r="OSY336" s="223"/>
      <c r="OSZ336" s="223"/>
      <c r="OTA336" s="223"/>
      <c r="OTB336" s="223"/>
      <c r="OTC336" s="223"/>
      <c r="OTD336" s="223"/>
      <c r="OTE336" s="223"/>
      <c r="OTF336" s="223"/>
      <c r="OTG336" s="223"/>
      <c r="OTH336" s="223"/>
      <c r="OTI336" s="223"/>
      <c r="OTJ336" s="223"/>
      <c r="OTK336" s="223"/>
      <c r="OTL336" s="223"/>
      <c r="OTM336" s="223"/>
      <c r="OTN336" s="223"/>
      <c r="OTO336" s="223"/>
      <c r="OTP336" s="223"/>
      <c r="OTQ336" s="223"/>
      <c r="OTR336" s="223"/>
      <c r="OTS336" s="223"/>
      <c r="OTT336" s="223"/>
      <c r="OTU336" s="223"/>
      <c r="OTV336" s="223"/>
      <c r="OTW336" s="223"/>
      <c r="OTX336" s="223"/>
      <c r="OTY336" s="223"/>
      <c r="OTZ336" s="223"/>
      <c r="OUA336" s="223"/>
      <c r="OUB336" s="223"/>
      <c r="OUC336" s="223"/>
      <c r="OUD336" s="223"/>
      <c r="OUE336" s="223"/>
      <c r="OUF336" s="223"/>
      <c r="OUG336" s="223"/>
      <c r="OUH336" s="223"/>
      <c r="OUI336" s="223"/>
      <c r="OUJ336" s="223"/>
      <c r="OUK336" s="223"/>
      <c r="OUL336" s="223"/>
      <c r="OUM336" s="223"/>
      <c r="OUN336" s="223"/>
      <c r="OUO336" s="223"/>
      <c r="OUP336" s="223"/>
      <c r="OUQ336" s="223"/>
      <c r="OUR336" s="223"/>
      <c r="OUS336" s="223"/>
      <c r="OUT336" s="223"/>
      <c r="OUU336" s="223"/>
      <c r="OUV336" s="223"/>
      <c r="OUW336" s="223"/>
      <c r="OUX336" s="223"/>
      <c r="OUY336" s="223"/>
      <c r="OUZ336" s="223"/>
      <c r="OVA336" s="223"/>
      <c r="OVB336" s="223"/>
      <c r="OVC336" s="223"/>
      <c r="OVD336" s="223"/>
      <c r="OVE336" s="223"/>
      <c r="OVF336" s="223"/>
      <c r="OVG336" s="223"/>
      <c r="OVH336" s="223"/>
      <c r="OVI336" s="223"/>
      <c r="OVJ336" s="223"/>
      <c r="OVK336" s="223"/>
      <c r="OVL336" s="223"/>
      <c r="OVM336" s="223"/>
      <c r="OVN336" s="223"/>
      <c r="OVO336" s="223"/>
      <c r="OVP336" s="223"/>
      <c r="OVQ336" s="223"/>
      <c r="OVR336" s="223"/>
      <c r="OVS336" s="223"/>
      <c r="OVT336" s="223"/>
      <c r="OVU336" s="223"/>
      <c r="OVV336" s="223"/>
      <c r="OVW336" s="223"/>
      <c r="OVX336" s="223"/>
      <c r="OVY336" s="223"/>
      <c r="OVZ336" s="223"/>
      <c r="OWA336" s="223"/>
      <c r="OWB336" s="223"/>
      <c r="OWC336" s="223"/>
      <c r="OWD336" s="223"/>
      <c r="OWE336" s="223"/>
      <c r="OWF336" s="223"/>
      <c r="OWG336" s="223"/>
      <c r="OWH336" s="223"/>
      <c r="OWI336" s="223"/>
      <c r="OWJ336" s="223"/>
      <c r="OWK336" s="223"/>
      <c r="OWL336" s="223"/>
      <c r="OWM336" s="223"/>
      <c r="OWN336" s="223"/>
      <c r="OWO336" s="223"/>
      <c r="OWP336" s="223"/>
      <c r="OWQ336" s="223"/>
      <c r="OWR336" s="223"/>
      <c r="OWS336" s="223"/>
      <c r="OWT336" s="223"/>
      <c r="OWU336" s="223"/>
      <c r="OWV336" s="223"/>
      <c r="OWW336" s="223"/>
      <c r="OWX336" s="223"/>
      <c r="OWY336" s="223"/>
      <c r="OWZ336" s="223"/>
      <c r="OXA336" s="223"/>
      <c r="OXB336" s="223"/>
      <c r="OXC336" s="223"/>
      <c r="OXD336" s="223"/>
      <c r="OXE336" s="223"/>
      <c r="OXF336" s="223"/>
      <c r="OXG336" s="223"/>
      <c r="OXH336" s="223"/>
      <c r="OXI336" s="223"/>
      <c r="OXJ336" s="223"/>
      <c r="OXK336" s="223"/>
      <c r="OXL336" s="223"/>
      <c r="OXM336" s="223"/>
      <c r="OXN336" s="223"/>
      <c r="OXO336" s="223"/>
      <c r="OXP336" s="223"/>
      <c r="OXQ336" s="223"/>
      <c r="OXR336" s="223"/>
      <c r="OXS336" s="223"/>
      <c r="OXT336" s="223"/>
      <c r="OXU336" s="223"/>
      <c r="OXV336" s="223"/>
      <c r="OXW336" s="223"/>
      <c r="OXX336" s="223"/>
      <c r="OXY336" s="223"/>
      <c r="OXZ336" s="223"/>
      <c r="OYA336" s="223"/>
      <c r="OYB336" s="223"/>
      <c r="OYC336" s="223"/>
      <c r="OYD336" s="223"/>
      <c r="OYE336" s="223"/>
      <c r="OYF336" s="223"/>
      <c r="OYG336" s="223"/>
      <c r="OYH336" s="223"/>
      <c r="OYI336" s="223"/>
      <c r="OYJ336" s="223"/>
      <c r="OYK336" s="223"/>
      <c r="OYL336" s="223"/>
      <c r="OYM336" s="223"/>
      <c r="OYN336" s="223"/>
      <c r="OYO336" s="223"/>
      <c r="OYP336" s="223"/>
      <c r="OYQ336" s="223"/>
      <c r="OYR336" s="223"/>
      <c r="OYS336" s="223"/>
      <c r="OYT336" s="223"/>
      <c r="OYU336" s="223"/>
      <c r="OYV336" s="223"/>
      <c r="OYW336" s="223"/>
      <c r="OYX336" s="223"/>
      <c r="OYY336" s="223"/>
      <c r="OYZ336" s="223"/>
      <c r="OZA336" s="223"/>
      <c r="OZB336" s="223"/>
      <c r="OZC336" s="223"/>
      <c r="OZD336" s="223"/>
      <c r="OZE336" s="223"/>
      <c r="OZF336" s="223"/>
      <c r="OZG336" s="223"/>
      <c r="OZH336" s="223"/>
      <c r="OZI336" s="223"/>
      <c r="OZJ336" s="223"/>
      <c r="OZK336" s="223"/>
      <c r="OZL336" s="223"/>
      <c r="OZM336" s="223"/>
      <c r="OZN336" s="223"/>
      <c r="OZO336" s="223"/>
      <c r="OZP336" s="223"/>
      <c r="OZQ336" s="223"/>
      <c r="OZR336" s="223"/>
      <c r="OZS336" s="223"/>
      <c r="OZT336" s="223"/>
      <c r="OZU336" s="223"/>
      <c r="OZV336" s="223"/>
      <c r="OZW336" s="223"/>
      <c r="OZX336" s="223"/>
      <c r="OZY336" s="223"/>
      <c r="OZZ336" s="223"/>
      <c r="PAA336" s="223"/>
      <c r="PAB336" s="223"/>
      <c r="PAC336" s="223"/>
      <c r="PAD336" s="223"/>
      <c r="PAE336" s="223"/>
      <c r="PAF336" s="223"/>
      <c r="PAG336" s="223"/>
      <c r="PAH336" s="223"/>
      <c r="PAI336" s="223"/>
      <c r="PAJ336" s="223"/>
      <c r="PAK336" s="223"/>
      <c r="PAL336" s="223"/>
      <c r="PAM336" s="223"/>
      <c r="PAN336" s="223"/>
      <c r="PAO336" s="223"/>
      <c r="PAP336" s="223"/>
      <c r="PAQ336" s="223"/>
      <c r="PAR336" s="223"/>
      <c r="PAS336" s="223"/>
      <c r="PAT336" s="223"/>
      <c r="PAU336" s="223"/>
      <c r="PAV336" s="223"/>
      <c r="PAW336" s="223"/>
      <c r="PAX336" s="223"/>
      <c r="PAY336" s="223"/>
      <c r="PAZ336" s="223"/>
      <c r="PBA336" s="223"/>
      <c r="PBB336" s="223"/>
      <c r="PBC336" s="223"/>
      <c r="PBD336" s="223"/>
      <c r="PBE336" s="223"/>
      <c r="PBF336" s="223"/>
      <c r="PBG336" s="223"/>
      <c r="PBH336" s="223"/>
      <c r="PBI336" s="223"/>
      <c r="PBJ336" s="223"/>
      <c r="PBK336" s="223"/>
      <c r="PBL336" s="223"/>
      <c r="PBM336" s="223"/>
      <c r="PBN336" s="223"/>
      <c r="PBO336" s="223"/>
      <c r="PBP336" s="223"/>
      <c r="PBQ336" s="223"/>
      <c r="PBR336" s="223"/>
      <c r="PBS336" s="223"/>
      <c r="PBT336" s="223"/>
      <c r="PBU336" s="223"/>
      <c r="PBV336" s="223"/>
      <c r="PBW336" s="223"/>
      <c r="PBX336" s="223"/>
      <c r="PBY336" s="223"/>
      <c r="PBZ336" s="223"/>
      <c r="PCA336" s="223"/>
      <c r="PCB336" s="223"/>
      <c r="PCC336" s="223"/>
      <c r="PCD336" s="223"/>
      <c r="PCE336" s="223"/>
      <c r="PCF336" s="223"/>
      <c r="PCG336" s="223"/>
      <c r="PCH336" s="223"/>
      <c r="PCI336" s="223"/>
      <c r="PCJ336" s="223"/>
      <c r="PCK336" s="223"/>
      <c r="PCL336" s="223"/>
      <c r="PCM336" s="223"/>
      <c r="PCN336" s="223"/>
      <c r="PCO336" s="223"/>
      <c r="PCP336" s="223"/>
      <c r="PCQ336" s="223"/>
      <c r="PCR336" s="223"/>
      <c r="PCS336" s="223"/>
      <c r="PCT336" s="223"/>
      <c r="PCU336" s="223"/>
      <c r="PCV336" s="223"/>
      <c r="PCW336" s="223"/>
      <c r="PCX336" s="223"/>
      <c r="PCY336" s="223"/>
      <c r="PCZ336" s="223"/>
      <c r="PDA336" s="223"/>
      <c r="PDB336" s="223"/>
      <c r="PDC336" s="223"/>
      <c r="PDD336" s="223"/>
      <c r="PDE336" s="223"/>
      <c r="PDF336" s="223"/>
      <c r="PDG336" s="223"/>
      <c r="PDH336" s="223"/>
      <c r="PDI336" s="223"/>
      <c r="PDJ336" s="223"/>
      <c r="PDK336" s="223"/>
      <c r="PDL336" s="223"/>
      <c r="PDM336" s="223"/>
      <c r="PDN336" s="223"/>
      <c r="PDO336" s="223"/>
      <c r="PDP336" s="223"/>
      <c r="PDQ336" s="223"/>
      <c r="PDR336" s="223"/>
      <c r="PDS336" s="223"/>
      <c r="PDT336" s="223"/>
      <c r="PDU336" s="223"/>
      <c r="PDV336" s="223"/>
      <c r="PDW336" s="223"/>
      <c r="PDX336" s="223"/>
      <c r="PDY336" s="223"/>
      <c r="PDZ336" s="223"/>
      <c r="PEA336" s="223"/>
      <c r="PEB336" s="223"/>
      <c r="PEC336" s="223"/>
      <c r="PED336" s="223"/>
      <c r="PEE336" s="223"/>
      <c r="PEF336" s="223"/>
      <c r="PEG336" s="223"/>
      <c r="PEH336" s="223"/>
      <c r="PEI336" s="223"/>
      <c r="PEJ336" s="223"/>
      <c r="PEK336" s="223"/>
      <c r="PEL336" s="223"/>
      <c r="PEM336" s="223"/>
      <c r="PEN336" s="223"/>
      <c r="PEO336" s="223"/>
      <c r="PEP336" s="223"/>
      <c r="PEQ336" s="223"/>
      <c r="PER336" s="223"/>
      <c r="PES336" s="223"/>
      <c r="PET336" s="223"/>
      <c r="PEU336" s="223"/>
      <c r="PEV336" s="223"/>
      <c r="PEW336" s="223"/>
      <c r="PEX336" s="223"/>
      <c r="PEY336" s="223"/>
      <c r="PEZ336" s="223"/>
      <c r="PFA336" s="223"/>
      <c r="PFB336" s="223"/>
      <c r="PFC336" s="223"/>
      <c r="PFD336" s="223"/>
      <c r="PFE336" s="223"/>
      <c r="PFF336" s="223"/>
      <c r="PFG336" s="223"/>
      <c r="PFH336" s="223"/>
      <c r="PFI336" s="223"/>
      <c r="PFJ336" s="223"/>
      <c r="PFK336" s="223"/>
      <c r="PFL336" s="223"/>
      <c r="PFM336" s="223"/>
      <c r="PFN336" s="223"/>
      <c r="PFO336" s="223"/>
      <c r="PFP336" s="223"/>
      <c r="PFQ336" s="223"/>
      <c r="PFR336" s="223"/>
      <c r="PFS336" s="223"/>
      <c r="PFT336" s="223"/>
      <c r="PFU336" s="223"/>
      <c r="PFV336" s="223"/>
      <c r="PFW336" s="223"/>
      <c r="PFX336" s="223"/>
      <c r="PFY336" s="223"/>
      <c r="PFZ336" s="223"/>
      <c r="PGA336" s="223"/>
      <c r="PGB336" s="223"/>
      <c r="PGC336" s="223"/>
      <c r="PGD336" s="223"/>
      <c r="PGE336" s="223"/>
      <c r="PGF336" s="223"/>
      <c r="PGG336" s="223"/>
      <c r="PGH336" s="223"/>
      <c r="PGI336" s="223"/>
      <c r="PGJ336" s="223"/>
      <c r="PGK336" s="223"/>
      <c r="PGL336" s="223"/>
      <c r="PGM336" s="223"/>
      <c r="PGN336" s="223"/>
      <c r="PGO336" s="223"/>
      <c r="PGP336" s="223"/>
      <c r="PGQ336" s="223"/>
      <c r="PGR336" s="223"/>
      <c r="PGS336" s="223"/>
      <c r="PGT336" s="223"/>
      <c r="PGU336" s="223"/>
      <c r="PGV336" s="223"/>
      <c r="PGW336" s="223"/>
      <c r="PGX336" s="223"/>
      <c r="PGY336" s="223"/>
      <c r="PGZ336" s="223"/>
      <c r="PHA336" s="223"/>
      <c r="PHB336" s="223"/>
      <c r="PHC336" s="223"/>
      <c r="PHD336" s="223"/>
      <c r="PHE336" s="223"/>
      <c r="PHF336" s="223"/>
      <c r="PHG336" s="223"/>
      <c r="PHH336" s="223"/>
      <c r="PHI336" s="223"/>
      <c r="PHJ336" s="223"/>
      <c r="PHK336" s="223"/>
      <c r="PHL336" s="223"/>
      <c r="PHM336" s="223"/>
      <c r="PHN336" s="223"/>
      <c r="PHO336" s="223"/>
      <c r="PHP336" s="223"/>
      <c r="PHQ336" s="223"/>
      <c r="PHR336" s="223"/>
      <c r="PHS336" s="223"/>
      <c r="PHT336" s="223"/>
      <c r="PHU336" s="223"/>
      <c r="PHV336" s="223"/>
      <c r="PHW336" s="223"/>
      <c r="PHX336" s="223"/>
      <c r="PHY336" s="223"/>
      <c r="PHZ336" s="223"/>
      <c r="PIA336" s="223"/>
      <c r="PIB336" s="223"/>
      <c r="PIC336" s="223"/>
      <c r="PID336" s="223"/>
      <c r="PIE336" s="223"/>
      <c r="PIF336" s="223"/>
      <c r="PIG336" s="223"/>
      <c r="PIH336" s="223"/>
      <c r="PII336" s="223"/>
      <c r="PIJ336" s="223"/>
      <c r="PIK336" s="223"/>
      <c r="PIL336" s="223"/>
      <c r="PIM336" s="223"/>
      <c r="PIN336" s="223"/>
      <c r="PIO336" s="223"/>
      <c r="PIP336" s="223"/>
      <c r="PIQ336" s="223"/>
      <c r="PIR336" s="223"/>
      <c r="PIS336" s="223"/>
      <c r="PIT336" s="223"/>
      <c r="PIU336" s="223"/>
      <c r="PIV336" s="223"/>
      <c r="PIW336" s="223"/>
      <c r="PIX336" s="223"/>
      <c r="PIY336" s="223"/>
      <c r="PIZ336" s="223"/>
      <c r="PJA336" s="223"/>
      <c r="PJB336" s="223"/>
      <c r="PJC336" s="223"/>
      <c r="PJD336" s="223"/>
      <c r="PJE336" s="223"/>
      <c r="PJF336" s="223"/>
      <c r="PJG336" s="223"/>
      <c r="PJH336" s="223"/>
      <c r="PJI336" s="223"/>
      <c r="PJJ336" s="223"/>
      <c r="PJK336" s="223"/>
      <c r="PJL336" s="223"/>
      <c r="PJM336" s="223"/>
      <c r="PJN336" s="223"/>
      <c r="PJO336" s="223"/>
      <c r="PJP336" s="223"/>
      <c r="PJQ336" s="223"/>
      <c r="PJR336" s="223"/>
      <c r="PJS336" s="223"/>
      <c r="PJT336" s="223"/>
      <c r="PJU336" s="223"/>
      <c r="PJV336" s="223"/>
      <c r="PJW336" s="223"/>
      <c r="PJX336" s="223"/>
      <c r="PJY336" s="223"/>
      <c r="PJZ336" s="223"/>
      <c r="PKA336" s="223"/>
      <c r="PKB336" s="223"/>
      <c r="PKC336" s="223"/>
      <c r="PKD336" s="223"/>
      <c r="PKE336" s="223"/>
      <c r="PKF336" s="223"/>
      <c r="PKG336" s="223"/>
      <c r="PKH336" s="223"/>
      <c r="PKI336" s="223"/>
      <c r="PKJ336" s="223"/>
      <c r="PKK336" s="223"/>
      <c r="PKL336" s="223"/>
      <c r="PKM336" s="223"/>
      <c r="PKN336" s="223"/>
      <c r="PKO336" s="223"/>
      <c r="PKP336" s="223"/>
      <c r="PKQ336" s="223"/>
      <c r="PKR336" s="223"/>
      <c r="PKS336" s="223"/>
      <c r="PKT336" s="223"/>
      <c r="PKU336" s="223"/>
      <c r="PKV336" s="223"/>
      <c r="PKW336" s="223"/>
      <c r="PKX336" s="223"/>
      <c r="PKY336" s="223"/>
      <c r="PKZ336" s="223"/>
      <c r="PLA336" s="223"/>
      <c r="PLB336" s="223"/>
      <c r="PLC336" s="223"/>
      <c r="PLD336" s="223"/>
      <c r="PLE336" s="223"/>
      <c r="PLF336" s="223"/>
      <c r="PLG336" s="223"/>
      <c r="PLH336" s="223"/>
      <c r="PLI336" s="223"/>
      <c r="PLJ336" s="223"/>
      <c r="PLK336" s="223"/>
      <c r="PLL336" s="223"/>
      <c r="PLM336" s="223"/>
      <c r="PLN336" s="223"/>
      <c r="PLO336" s="223"/>
      <c r="PLP336" s="223"/>
      <c r="PLQ336" s="223"/>
      <c r="PLR336" s="223"/>
      <c r="PLS336" s="223"/>
      <c r="PLT336" s="223"/>
      <c r="PLU336" s="223"/>
      <c r="PLV336" s="223"/>
      <c r="PLW336" s="223"/>
      <c r="PLX336" s="223"/>
      <c r="PLY336" s="223"/>
      <c r="PLZ336" s="223"/>
      <c r="PMA336" s="223"/>
      <c r="PMB336" s="223"/>
      <c r="PMC336" s="223"/>
      <c r="PMD336" s="223"/>
      <c r="PME336" s="223"/>
      <c r="PMF336" s="223"/>
      <c r="PMG336" s="223"/>
      <c r="PMH336" s="223"/>
      <c r="PMI336" s="223"/>
      <c r="PMJ336" s="223"/>
      <c r="PMK336" s="223"/>
      <c r="PML336" s="223"/>
      <c r="PMM336" s="223"/>
      <c r="PMN336" s="223"/>
      <c r="PMO336" s="223"/>
      <c r="PMP336" s="223"/>
      <c r="PMQ336" s="223"/>
      <c r="PMR336" s="223"/>
      <c r="PMS336" s="223"/>
      <c r="PMT336" s="223"/>
      <c r="PMU336" s="223"/>
      <c r="PMV336" s="223"/>
      <c r="PMW336" s="223"/>
      <c r="PMX336" s="223"/>
      <c r="PMY336" s="223"/>
      <c r="PMZ336" s="223"/>
      <c r="PNA336" s="223"/>
      <c r="PNB336" s="223"/>
      <c r="PNC336" s="223"/>
      <c r="PND336" s="223"/>
      <c r="PNE336" s="223"/>
      <c r="PNF336" s="223"/>
      <c r="PNG336" s="223"/>
      <c r="PNH336" s="223"/>
      <c r="PNI336" s="223"/>
      <c r="PNJ336" s="223"/>
      <c r="PNK336" s="223"/>
      <c r="PNL336" s="223"/>
      <c r="PNM336" s="223"/>
      <c r="PNN336" s="223"/>
      <c r="PNO336" s="223"/>
      <c r="PNP336" s="223"/>
      <c r="PNQ336" s="223"/>
      <c r="PNR336" s="223"/>
      <c r="PNS336" s="223"/>
      <c r="PNT336" s="223"/>
      <c r="PNU336" s="223"/>
      <c r="PNV336" s="223"/>
      <c r="PNW336" s="223"/>
      <c r="PNX336" s="223"/>
      <c r="PNY336" s="223"/>
      <c r="PNZ336" s="223"/>
      <c r="POA336" s="223"/>
      <c r="POB336" s="223"/>
      <c r="POC336" s="223"/>
      <c r="POD336" s="223"/>
      <c r="POE336" s="223"/>
      <c r="POF336" s="223"/>
      <c r="POG336" s="223"/>
      <c r="POH336" s="223"/>
      <c r="POI336" s="223"/>
      <c r="POJ336" s="223"/>
      <c r="POK336" s="223"/>
      <c r="POL336" s="223"/>
      <c r="POM336" s="223"/>
      <c r="PON336" s="223"/>
      <c r="POO336" s="223"/>
      <c r="POP336" s="223"/>
      <c r="POQ336" s="223"/>
      <c r="POR336" s="223"/>
      <c r="POS336" s="223"/>
      <c r="POT336" s="223"/>
      <c r="POU336" s="223"/>
      <c r="POV336" s="223"/>
      <c r="POW336" s="223"/>
      <c r="POX336" s="223"/>
      <c r="POY336" s="223"/>
      <c r="POZ336" s="223"/>
      <c r="PPA336" s="223"/>
      <c r="PPB336" s="223"/>
      <c r="PPC336" s="223"/>
      <c r="PPD336" s="223"/>
      <c r="PPE336" s="223"/>
      <c r="PPF336" s="223"/>
      <c r="PPG336" s="223"/>
      <c r="PPH336" s="223"/>
      <c r="PPI336" s="223"/>
      <c r="PPJ336" s="223"/>
      <c r="PPK336" s="223"/>
      <c r="PPL336" s="223"/>
      <c r="PPM336" s="223"/>
      <c r="PPN336" s="223"/>
      <c r="PPO336" s="223"/>
      <c r="PPP336" s="223"/>
      <c r="PPQ336" s="223"/>
      <c r="PPR336" s="223"/>
      <c r="PPS336" s="223"/>
      <c r="PPT336" s="223"/>
      <c r="PPU336" s="223"/>
      <c r="PPV336" s="223"/>
      <c r="PPW336" s="223"/>
      <c r="PPX336" s="223"/>
      <c r="PPY336" s="223"/>
      <c r="PPZ336" s="223"/>
      <c r="PQA336" s="223"/>
      <c r="PQB336" s="223"/>
      <c r="PQC336" s="223"/>
      <c r="PQD336" s="223"/>
      <c r="PQE336" s="223"/>
      <c r="PQF336" s="223"/>
      <c r="PQG336" s="223"/>
      <c r="PQH336" s="223"/>
      <c r="PQI336" s="223"/>
      <c r="PQJ336" s="223"/>
      <c r="PQK336" s="223"/>
      <c r="PQL336" s="223"/>
      <c r="PQM336" s="223"/>
      <c r="PQN336" s="223"/>
      <c r="PQO336" s="223"/>
      <c r="PQP336" s="223"/>
      <c r="PQQ336" s="223"/>
      <c r="PQR336" s="223"/>
      <c r="PQS336" s="223"/>
      <c r="PQT336" s="223"/>
      <c r="PQU336" s="223"/>
      <c r="PQV336" s="223"/>
      <c r="PQW336" s="223"/>
      <c r="PQX336" s="223"/>
      <c r="PQY336" s="223"/>
      <c r="PQZ336" s="223"/>
      <c r="PRA336" s="223"/>
      <c r="PRB336" s="223"/>
      <c r="PRC336" s="223"/>
      <c r="PRD336" s="223"/>
      <c r="PRE336" s="223"/>
      <c r="PRF336" s="223"/>
      <c r="PRG336" s="223"/>
      <c r="PRH336" s="223"/>
      <c r="PRI336" s="223"/>
      <c r="PRJ336" s="223"/>
      <c r="PRK336" s="223"/>
      <c r="PRL336" s="223"/>
      <c r="PRM336" s="223"/>
      <c r="PRN336" s="223"/>
      <c r="PRO336" s="223"/>
      <c r="PRP336" s="223"/>
      <c r="PRQ336" s="223"/>
      <c r="PRR336" s="223"/>
      <c r="PRS336" s="223"/>
      <c r="PRT336" s="223"/>
      <c r="PRU336" s="223"/>
      <c r="PRV336" s="223"/>
      <c r="PRW336" s="223"/>
      <c r="PRX336" s="223"/>
      <c r="PRY336" s="223"/>
      <c r="PRZ336" s="223"/>
      <c r="PSA336" s="223"/>
      <c r="PSB336" s="223"/>
      <c r="PSC336" s="223"/>
      <c r="PSD336" s="223"/>
      <c r="PSE336" s="223"/>
      <c r="PSF336" s="223"/>
      <c r="PSG336" s="223"/>
      <c r="PSH336" s="223"/>
      <c r="PSI336" s="223"/>
      <c r="PSJ336" s="223"/>
      <c r="PSK336" s="223"/>
      <c r="PSL336" s="223"/>
      <c r="PSM336" s="223"/>
      <c r="PSN336" s="223"/>
      <c r="PSO336" s="223"/>
      <c r="PSP336" s="223"/>
      <c r="PSQ336" s="223"/>
      <c r="PSR336" s="223"/>
      <c r="PSS336" s="223"/>
      <c r="PST336" s="223"/>
      <c r="PSU336" s="223"/>
      <c r="PSV336" s="223"/>
      <c r="PSW336" s="223"/>
      <c r="PSX336" s="223"/>
      <c r="PSY336" s="223"/>
      <c r="PSZ336" s="223"/>
      <c r="PTA336" s="223"/>
      <c r="PTB336" s="223"/>
      <c r="PTC336" s="223"/>
      <c r="PTD336" s="223"/>
      <c r="PTE336" s="223"/>
      <c r="PTF336" s="223"/>
      <c r="PTG336" s="223"/>
      <c r="PTH336" s="223"/>
      <c r="PTI336" s="223"/>
      <c r="PTJ336" s="223"/>
      <c r="PTK336" s="223"/>
      <c r="PTL336" s="223"/>
      <c r="PTM336" s="223"/>
      <c r="PTN336" s="223"/>
      <c r="PTO336" s="223"/>
      <c r="PTP336" s="223"/>
      <c r="PTQ336" s="223"/>
      <c r="PTR336" s="223"/>
      <c r="PTS336" s="223"/>
      <c r="PTT336" s="223"/>
      <c r="PTU336" s="223"/>
      <c r="PTV336" s="223"/>
      <c r="PTW336" s="223"/>
      <c r="PTX336" s="223"/>
      <c r="PTY336" s="223"/>
      <c r="PTZ336" s="223"/>
      <c r="PUA336" s="223"/>
      <c r="PUB336" s="223"/>
      <c r="PUC336" s="223"/>
      <c r="PUD336" s="223"/>
      <c r="PUE336" s="223"/>
      <c r="PUF336" s="223"/>
      <c r="PUG336" s="223"/>
      <c r="PUH336" s="223"/>
      <c r="PUI336" s="223"/>
      <c r="PUJ336" s="223"/>
      <c r="PUK336" s="223"/>
      <c r="PUL336" s="223"/>
      <c r="PUM336" s="223"/>
      <c r="PUN336" s="223"/>
      <c r="PUO336" s="223"/>
      <c r="PUP336" s="223"/>
      <c r="PUQ336" s="223"/>
      <c r="PUR336" s="223"/>
      <c r="PUS336" s="223"/>
      <c r="PUT336" s="223"/>
      <c r="PUU336" s="223"/>
      <c r="PUV336" s="223"/>
      <c r="PUW336" s="223"/>
      <c r="PUX336" s="223"/>
      <c r="PUY336" s="223"/>
      <c r="PUZ336" s="223"/>
      <c r="PVA336" s="223"/>
      <c r="PVB336" s="223"/>
      <c r="PVC336" s="223"/>
      <c r="PVD336" s="223"/>
      <c r="PVE336" s="223"/>
      <c r="PVF336" s="223"/>
      <c r="PVG336" s="223"/>
      <c r="PVH336" s="223"/>
      <c r="PVI336" s="223"/>
      <c r="PVJ336" s="223"/>
      <c r="PVK336" s="223"/>
      <c r="PVL336" s="223"/>
      <c r="PVM336" s="223"/>
      <c r="PVN336" s="223"/>
      <c r="PVO336" s="223"/>
      <c r="PVP336" s="223"/>
      <c r="PVQ336" s="223"/>
      <c r="PVR336" s="223"/>
      <c r="PVS336" s="223"/>
      <c r="PVT336" s="223"/>
      <c r="PVU336" s="223"/>
      <c r="PVV336" s="223"/>
      <c r="PVW336" s="223"/>
      <c r="PVX336" s="223"/>
      <c r="PVY336" s="223"/>
      <c r="PVZ336" s="223"/>
      <c r="PWA336" s="223"/>
      <c r="PWB336" s="223"/>
      <c r="PWC336" s="223"/>
      <c r="PWD336" s="223"/>
      <c r="PWE336" s="223"/>
      <c r="PWF336" s="223"/>
      <c r="PWG336" s="223"/>
      <c r="PWH336" s="223"/>
      <c r="PWI336" s="223"/>
      <c r="PWJ336" s="223"/>
      <c r="PWK336" s="223"/>
      <c r="PWL336" s="223"/>
      <c r="PWM336" s="223"/>
      <c r="PWN336" s="223"/>
      <c r="PWO336" s="223"/>
      <c r="PWP336" s="223"/>
      <c r="PWQ336" s="223"/>
      <c r="PWR336" s="223"/>
      <c r="PWS336" s="223"/>
      <c r="PWT336" s="223"/>
      <c r="PWU336" s="223"/>
      <c r="PWV336" s="223"/>
      <c r="PWW336" s="223"/>
      <c r="PWX336" s="223"/>
      <c r="PWY336" s="223"/>
      <c r="PWZ336" s="223"/>
      <c r="PXA336" s="223"/>
      <c r="PXB336" s="223"/>
      <c r="PXC336" s="223"/>
      <c r="PXD336" s="223"/>
      <c r="PXE336" s="223"/>
      <c r="PXF336" s="223"/>
      <c r="PXG336" s="223"/>
      <c r="PXH336" s="223"/>
      <c r="PXI336" s="223"/>
      <c r="PXJ336" s="223"/>
      <c r="PXK336" s="223"/>
      <c r="PXL336" s="223"/>
      <c r="PXM336" s="223"/>
      <c r="PXN336" s="223"/>
      <c r="PXO336" s="223"/>
      <c r="PXP336" s="223"/>
      <c r="PXQ336" s="223"/>
      <c r="PXR336" s="223"/>
      <c r="PXS336" s="223"/>
      <c r="PXT336" s="223"/>
      <c r="PXU336" s="223"/>
      <c r="PXV336" s="223"/>
      <c r="PXW336" s="223"/>
      <c r="PXX336" s="223"/>
      <c r="PXY336" s="223"/>
      <c r="PXZ336" s="223"/>
      <c r="PYA336" s="223"/>
      <c r="PYB336" s="223"/>
      <c r="PYC336" s="223"/>
      <c r="PYD336" s="223"/>
      <c r="PYE336" s="223"/>
      <c r="PYF336" s="223"/>
      <c r="PYG336" s="223"/>
      <c r="PYH336" s="223"/>
      <c r="PYI336" s="223"/>
      <c r="PYJ336" s="223"/>
      <c r="PYK336" s="223"/>
      <c r="PYL336" s="223"/>
      <c r="PYM336" s="223"/>
      <c r="PYN336" s="223"/>
      <c r="PYO336" s="223"/>
      <c r="PYP336" s="223"/>
      <c r="PYQ336" s="223"/>
      <c r="PYR336" s="223"/>
      <c r="PYS336" s="223"/>
      <c r="PYT336" s="223"/>
      <c r="PYU336" s="223"/>
      <c r="PYV336" s="223"/>
      <c r="PYW336" s="223"/>
      <c r="PYX336" s="223"/>
      <c r="PYY336" s="223"/>
      <c r="PYZ336" s="223"/>
      <c r="PZA336" s="223"/>
      <c r="PZB336" s="223"/>
      <c r="PZC336" s="223"/>
      <c r="PZD336" s="223"/>
      <c r="PZE336" s="223"/>
      <c r="PZF336" s="223"/>
      <c r="PZG336" s="223"/>
      <c r="PZH336" s="223"/>
      <c r="PZI336" s="223"/>
      <c r="PZJ336" s="223"/>
      <c r="PZK336" s="223"/>
      <c r="PZL336" s="223"/>
      <c r="PZM336" s="223"/>
      <c r="PZN336" s="223"/>
      <c r="PZO336" s="223"/>
      <c r="PZP336" s="223"/>
      <c r="PZQ336" s="223"/>
      <c r="PZR336" s="223"/>
      <c r="PZS336" s="223"/>
      <c r="PZT336" s="223"/>
      <c r="PZU336" s="223"/>
      <c r="PZV336" s="223"/>
      <c r="PZW336" s="223"/>
      <c r="PZX336" s="223"/>
      <c r="PZY336" s="223"/>
      <c r="PZZ336" s="223"/>
      <c r="QAA336" s="223"/>
      <c r="QAB336" s="223"/>
      <c r="QAC336" s="223"/>
      <c r="QAD336" s="223"/>
      <c r="QAE336" s="223"/>
      <c r="QAF336" s="223"/>
      <c r="QAG336" s="223"/>
      <c r="QAH336" s="223"/>
      <c r="QAI336" s="223"/>
      <c r="QAJ336" s="223"/>
      <c r="QAK336" s="223"/>
      <c r="QAL336" s="223"/>
      <c r="QAM336" s="223"/>
      <c r="QAN336" s="223"/>
      <c r="QAO336" s="223"/>
      <c r="QAP336" s="223"/>
      <c r="QAQ336" s="223"/>
      <c r="QAR336" s="223"/>
      <c r="QAS336" s="223"/>
      <c r="QAT336" s="223"/>
      <c r="QAU336" s="223"/>
      <c r="QAV336" s="223"/>
      <c r="QAW336" s="223"/>
      <c r="QAX336" s="223"/>
      <c r="QAY336" s="223"/>
      <c r="QAZ336" s="223"/>
      <c r="QBA336" s="223"/>
      <c r="QBB336" s="223"/>
      <c r="QBC336" s="223"/>
      <c r="QBD336" s="223"/>
      <c r="QBE336" s="223"/>
      <c r="QBF336" s="223"/>
      <c r="QBG336" s="223"/>
      <c r="QBH336" s="223"/>
      <c r="QBI336" s="223"/>
      <c r="QBJ336" s="223"/>
      <c r="QBK336" s="223"/>
      <c r="QBL336" s="223"/>
      <c r="QBM336" s="223"/>
      <c r="QBN336" s="223"/>
      <c r="QBO336" s="223"/>
      <c r="QBP336" s="223"/>
      <c r="QBQ336" s="223"/>
      <c r="QBR336" s="223"/>
      <c r="QBS336" s="223"/>
      <c r="QBT336" s="223"/>
      <c r="QBU336" s="223"/>
      <c r="QBV336" s="223"/>
      <c r="QBW336" s="223"/>
      <c r="QBX336" s="223"/>
      <c r="QBY336" s="223"/>
      <c r="QBZ336" s="223"/>
      <c r="QCA336" s="223"/>
      <c r="QCB336" s="223"/>
      <c r="QCC336" s="223"/>
      <c r="QCD336" s="223"/>
      <c r="QCE336" s="223"/>
      <c r="QCF336" s="223"/>
      <c r="QCG336" s="223"/>
      <c r="QCH336" s="223"/>
      <c r="QCI336" s="223"/>
      <c r="QCJ336" s="223"/>
      <c r="QCK336" s="223"/>
      <c r="QCL336" s="223"/>
      <c r="QCM336" s="223"/>
      <c r="QCN336" s="223"/>
      <c r="QCO336" s="223"/>
      <c r="QCP336" s="223"/>
      <c r="QCQ336" s="223"/>
      <c r="QCR336" s="223"/>
      <c r="QCS336" s="223"/>
      <c r="QCT336" s="223"/>
      <c r="QCU336" s="223"/>
      <c r="QCV336" s="223"/>
      <c r="QCW336" s="223"/>
      <c r="QCX336" s="223"/>
      <c r="QCY336" s="223"/>
      <c r="QCZ336" s="223"/>
      <c r="QDA336" s="223"/>
      <c r="QDB336" s="223"/>
      <c r="QDC336" s="223"/>
      <c r="QDD336" s="223"/>
      <c r="QDE336" s="223"/>
      <c r="QDF336" s="223"/>
      <c r="QDG336" s="223"/>
      <c r="QDH336" s="223"/>
      <c r="QDI336" s="223"/>
      <c r="QDJ336" s="223"/>
      <c r="QDK336" s="223"/>
      <c r="QDL336" s="223"/>
      <c r="QDM336" s="223"/>
      <c r="QDN336" s="223"/>
      <c r="QDO336" s="223"/>
      <c r="QDP336" s="223"/>
      <c r="QDQ336" s="223"/>
      <c r="QDR336" s="223"/>
      <c r="QDS336" s="223"/>
      <c r="QDT336" s="223"/>
      <c r="QDU336" s="223"/>
      <c r="QDV336" s="223"/>
      <c r="QDW336" s="223"/>
      <c r="QDX336" s="223"/>
      <c r="QDY336" s="223"/>
      <c r="QDZ336" s="223"/>
      <c r="QEA336" s="223"/>
      <c r="QEB336" s="223"/>
      <c r="QEC336" s="223"/>
      <c r="QED336" s="223"/>
      <c r="QEE336" s="223"/>
      <c r="QEF336" s="223"/>
      <c r="QEG336" s="223"/>
      <c r="QEH336" s="223"/>
      <c r="QEI336" s="223"/>
      <c r="QEJ336" s="223"/>
      <c r="QEK336" s="223"/>
      <c r="QEL336" s="223"/>
      <c r="QEM336" s="223"/>
      <c r="QEN336" s="223"/>
      <c r="QEO336" s="223"/>
      <c r="QEP336" s="223"/>
      <c r="QEQ336" s="223"/>
      <c r="QER336" s="223"/>
      <c r="QES336" s="223"/>
      <c r="QET336" s="223"/>
      <c r="QEU336" s="223"/>
      <c r="QEV336" s="223"/>
      <c r="QEW336" s="223"/>
      <c r="QEX336" s="223"/>
      <c r="QEY336" s="223"/>
      <c r="QEZ336" s="223"/>
      <c r="QFA336" s="223"/>
      <c r="QFB336" s="223"/>
      <c r="QFC336" s="223"/>
      <c r="QFD336" s="223"/>
      <c r="QFE336" s="223"/>
      <c r="QFF336" s="223"/>
      <c r="QFG336" s="223"/>
      <c r="QFH336" s="223"/>
      <c r="QFI336" s="223"/>
      <c r="QFJ336" s="223"/>
      <c r="QFK336" s="223"/>
      <c r="QFL336" s="223"/>
      <c r="QFM336" s="223"/>
      <c r="QFN336" s="223"/>
      <c r="QFO336" s="223"/>
      <c r="QFP336" s="223"/>
      <c r="QFQ336" s="223"/>
      <c r="QFR336" s="223"/>
      <c r="QFS336" s="223"/>
      <c r="QFT336" s="223"/>
      <c r="QFU336" s="223"/>
      <c r="QFV336" s="223"/>
      <c r="QFW336" s="223"/>
      <c r="QFX336" s="223"/>
      <c r="QFY336" s="223"/>
      <c r="QFZ336" s="223"/>
      <c r="QGA336" s="223"/>
      <c r="QGB336" s="223"/>
      <c r="QGC336" s="223"/>
      <c r="QGD336" s="223"/>
      <c r="QGE336" s="223"/>
      <c r="QGF336" s="223"/>
      <c r="QGG336" s="223"/>
      <c r="QGH336" s="223"/>
      <c r="QGI336" s="223"/>
      <c r="QGJ336" s="223"/>
      <c r="QGK336" s="223"/>
      <c r="QGL336" s="223"/>
      <c r="QGM336" s="223"/>
      <c r="QGN336" s="223"/>
      <c r="QGO336" s="223"/>
      <c r="QGP336" s="223"/>
      <c r="QGQ336" s="223"/>
      <c r="QGR336" s="223"/>
      <c r="QGS336" s="223"/>
      <c r="QGT336" s="223"/>
      <c r="QGU336" s="223"/>
      <c r="QGV336" s="223"/>
      <c r="QGW336" s="223"/>
      <c r="QGX336" s="223"/>
      <c r="QGY336" s="223"/>
      <c r="QGZ336" s="223"/>
      <c r="QHA336" s="223"/>
      <c r="QHB336" s="223"/>
      <c r="QHC336" s="223"/>
      <c r="QHD336" s="223"/>
      <c r="QHE336" s="223"/>
      <c r="QHF336" s="223"/>
      <c r="QHG336" s="223"/>
      <c r="QHH336" s="223"/>
      <c r="QHI336" s="223"/>
      <c r="QHJ336" s="223"/>
      <c r="QHK336" s="223"/>
      <c r="QHL336" s="223"/>
      <c r="QHM336" s="223"/>
      <c r="QHN336" s="223"/>
      <c r="QHO336" s="223"/>
      <c r="QHP336" s="223"/>
      <c r="QHQ336" s="223"/>
      <c r="QHR336" s="223"/>
      <c r="QHS336" s="223"/>
      <c r="QHT336" s="223"/>
      <c r="QHU336" s="223"/>
      <c r="QHV336" s="223"/>
      <c r="QHW336" s="223"/>
      <c r="QHX336" s="223"/>
      <c r="QHY336" s="223"/>
      <c r="QHZ336" s="223"/>
      <c r="QIA336" s="223"/>
      <c r="QIB336" s="223"/>
      <c r="QIC336" s="223"/>
      <c r="QID336" s="223"/>
      <c r="QIE336" s="223"/>
      <c r="QIF336" s="223"/>
      <c r="QIG336" s="223"/>
      <c r="QIH336" s="223"/>
      <c r="QII336" s="223"/>
      <c r="QIJ336" s="223"/>
      <c r="QIK336" s="223"/>
      <c r="QIL336" s="223"/>
      <c r="QIM336" s="223"/>
      <c r="QIN336" s="223"/>
      <c r="QIO336" s="223"/>
      <c r="QIP336" s="223"/>
      <c r="QIQ336" s="223"/>
      <c r="QIR336" s="223"/>
      <c r="QIS336" s="223"/>
      <c r="QIT336" s="223"/>
      <c r="QIU336" s="223"/>
      <c r="QIV336" s="223"/>
      <c r="QIW336" s="223"/>
      <c r="QIX336" s="223"/>
      <c r="QIY336" s="223"/>
      <c r="QIZ336" s="223"/>
      <c r="QJA336" s="223"/>
      <c r="QJB336" s="223"/>
      <c r="QJC336" s="223"/>
      <c r="QJD336" s="223"/>
      <c r="QJE336" s="223"/>
      <c r="QJF336" s="223"/>
      <c r="QJG336" s="223"/>
      <c r="QJH336" s="223"/>
      <c r="QJI336" s="223"/>
      <c r="QJJ336" s="223"/>
      <c r="QJK336" s="223"/>
      <c r="QJL336" s="223"/>
      <c r="QJM336" s="223"/>
      <c r="QJN336" s="223"/>
      <c r="QJO336" s="223"/>
      <c r="QJP336" s="223"/>
      <c r="QJQ336" s="223"/>
      <c r="QJR336" s="223"/>
      <c r="QJS336" s="223"/>
      <c r="QJT336" s="223"/>
      <c r="QJU336" s="223"/>
      <c r="QJV336" s="223"/>
      <c r="QJW336" s="223"/>
      <c r="QJX336" s="223"/>
      <c r="QJY336" s="223"/>
      <c r="QJZ336" s="223"/>
      <c r="QKA336" s="223"/>
      <c r="QKB336" s="223"/>
      <c r="QKC336" s="223"/>
      <c r="QKD336" s="223"/>
      <c r="QKE336" s="223"/>
      <c r="QKF336" s="223"/>
      <c r="QKG336" s="223"/>
      <c r="QKH336" s="223"/>
      <c r="QKI336" s="223"/>
      <c r="QKJ336" s="223"/>
      <c r="QKK336" s="223"/>
      <c r="QKL336" s="223"/>
      <c r="QKM336" s="223"/>
      <c r="QKN336" s="223"/>
      <c r="QKO336" s="223"/>
      <c r="QKP336" s="223"/>
      <c r="QKQ336" s="223"/>
      <c r="QKR336" s="223"/>
      <c r="QKS336" s="223"/>
      <c r="QKT336" s="223"/>
      <c r="QKU336" s="223"/>
      <c r="QKV336" s="223"/>
      <c r="QKW336" s="223"/>
      <c r="QKX336" s="223"/>
      <c r="QKY336" s="223"/>
      <c r="QKZ336" s="223"/>
      <c r="QLA336" s="223"/>
      <c r="QLB336" s="223"/>
      <c r="QLC336" s="223"/>
      <c r="QLD336" s="223"/>
      <c r="QLE336" s="223"/>
      <c r="QLF336" s="223"/>
      <c r="QLG336" s="223"/>
      <c r="QLH336" s="223"/>
      <c r="QLI336" s="223"/>
      <c r="QLJ336" s="223"/>
      <c r="QLK336" s="223"/>
      <c r="QLL336" s="223"/>
      <c r="QLM336" s="223"/>
      <c r="QLN336" s="223"/>
      <c r="QLO336" s="223"/>
      <c r="QLP336" s="223"/>
      <c r="QLQ336" s="223"/>
      <c r="QLR336" s="223"/>
      <c r="QLS336" s="223"/>
      <c r="QLT336" s="223"/>
      <c r="QLU336" s="223"/>
      <c r="QLV336" s="223"/>
      <c r="QLW336" s="223"/>
      <c r="QLX336" s="223"/>
      <c r="QLY336" s="223"/>
      <c r="QLZ336" s="223"/>
      <c r="QMA336" s="223"/>
      <c r="QMB336" s="223"/>
      <c r="QMC336" s="223"/>
      <c r="QMD336" s="223"/>
      <c r="QME336" s="223"/>
      <c r="QMF336" s="223"/>
      <c r="QMG336" s="223"/>
      <c r="QMH336" s="223"/>
      <c r="QMI336" s="223"/>
      <c r="QMJ336" s="223"/>
      <c r="QMK336" s="223"/>
      <c r="QML336" s="223"/>
      <c r="QMM336" s="223"/>
      <c r="QMN336" s="223"/>
      <c r="QMO336" s="223"/>
      <c r="QMP336" s="223"/>
      <c r="QMQ336" s="223"/>
      <c r="QMR336" s="223"/>
      <c r="QMS336" s="223"/>
      <c r="QMT336" s="223"/>
      <c r="QMU336" s="223"/>
      <c r="QMV336" s="223"/>
      <c r="QMW336" s="223"/>
      <c r="QMX336" s="223"/>
      <c r="QMY336" s="223"/>
      <c r="QMZ336" s="223"/>
      <c r="QNA336" s="223"/>
      <c r="QNB336" s="223"/>
      <c r="QNC336" s="223"/>
      <c r="QND336" s="223"/>
      <c r="QNE336" s="223"/>
      <c r="QNF336" s="223"/>
      <c r="QNG336" s="223"/>
      <c r="QNH336" s="223"/>
      <c r="QNI336" s="223"/>
      <c r="QNJ336" s="223"/>
      <c r="QNK336" s="223"/>
      <c r="QNL336" s="223"/>
      <c r="QNM336" s="223"/>
      <c r="QNN336" s="223"/>
      <c r="QNO336" s="223"/>
      <c r="QNP336" s="223"/>
      <c r="QNQ336" s="223"/>
      <c r="QNR336" s="223"/>
      <c r="QNS336" s="223"/>
      <c r="QNT336" s="223"/>
      <c r="QNU336" s="223"/>
      <c r="QNV336" s="223"/>
      <c r="QNW336" s="223"/>
      <c r="QNX336" s="223"/>
      <c r="QNY336" s="223"/>
      <c r="QNZ336" s="223"/>
      <c r="QOA336" s="223"/>
      <c r="QOB336" s="223"/>
      <c r="QOC336" s="223"/>
      <c r="QOD336" s="223"/>
      <c r="QOE336" s="223"/>
      <c r="QOF336" s="223"/>
      <c r="QOG336" s="223"/>
      <c r="QOH336" s="223"/>
      <c r="QOI336" s="223"/>
      <c r="QOJ336" s="223"/>
      <c r="QOK336" s="223"/>
      <c r="QOL336" s="223"/>
      <c r="QOM336" s="223"/>
      <c r="QON336" s="223"/>
      <c r="QOO336" s="223"/>
      <c r="QOP336" s="223"/>
      <c r="QOQ336" s="223"/>
      <c r="QOR336" s="223"/>
      <c r="QOS336" s="223"/>
      <c r="QOT336" s="223"/>
      <c r="QOU336" s="223"/>
      <c r="QOV336" s="223"/>
      <c r="QOW336" s="223"/>
      <c r="QOX336" s="223"/>
      <c r="QOY336" s="223"/>
      <c r="QOZ336" s="223"/>
      <c r="QPA336" s="223"/>
      <c r="QPB336" s="223"/>
      <c r="QPC336" s="223"/>
      <c r="QPD336" s="223"/>
      <c r="QPE336" s="223"/>
      <c r="QPF336" s="223"/>
      <c r="QPG336" s="223"/>
      <c r="QPH336" s="223"/>
      <c r="QPI336" s="223"/>
      <c r="QPJ336" s="223"/>
      <c r="QPK336" s="223"/>
      <c r="QPL336" s="223"/>
      <c r="QPM336" s="223"/>
      <c r="QPN336" s="223"/>
      <c r="QPO336" s="223"/>
      <c r="QPP336" s="223"/>
      <c r="QPQ336" s="223"/>
      <c r="QPR336" s="223"/>
      <c r="QPS336" s="223"/>
      <c r="QPT336" s="223"/>
      <c r="QPU336" s="223"/>
      <c r="QPV336" s="223"/>
      <c r="QPW336" s="223"/>
      <c r="QPX336" s="223"/>
      <c r="QPY336" s="223"/>
      <c r="QPZ336" s="223"/>
      <c r="QQA336" s="223"/>
      <c r="QQB336" s="223"/>
      <c r="QQC336" s="223"/>
      <c r="QQD336" s="223"/>
      <c r="QQE336" s="223"/>
      <c r="QQF336" s="223"/>
      <c r="QQG336" s="223"/>
      <c r="QQH336" s="223"/>
      <c r="QQI336" s="223"/>
      <c r="QQJ336" s="223"/>
      <c r="QQK336" s="223"/>
      <c r="QQL336" s="223"/>
      <c r="QQM336" s="223"/>
      <c r="QQN336" s="223"/>
      <c r="QQO336" s="223"/>
      <c r="QQP336" s="223"/>
      <c r="QQQ336" s="223"/>
      <c r="QQR336" s="223"/>
      <c r="QQS336" s="223"/>
      <c r="QQT336" s="223"/>
      <c r="QQU336" s="223"/>
      <c r="QQV336" s="223"/>
      <c r="QQW336" s="223"/>
      <c r="QQX336" s="223"/>
      <c r="QQY336" s="223"/>
      <c r="QQZ336" s="223"/>
      <c r="QRA336" s="223"/>
      <c r="QRB336" s="223"/>
      <c r="QRC336" s="223"/>
      <c r="QRD336" s="223"/>
      <c r="QRE336" s="223"/>
      <c r="QRF336" s="223"/>
      <c r="QRG336" s="223"/>
      <c r="QRH336" s="223"/>
      <c r="QRI336" s="223"/>
      <c r="QRJ336" s="223"/>
      <c r="QRK336" s="223"/>
      <c r="QRL336" s="223"/>
      <c r="QRM336" s="223"/>
      <c r="QRN336" s="223"/>
      <c r="QRO336" s="223"/>
      <c r="QRP336" s="223"/>
      <c r="QRQ336" s="223"/>
      <c r="QRR336" s="223"/>
      <c r="QRS336" s="223"/>
      <c r="QRT336" s="223"/>
      <c r="QRU336" s="223"/>
      <c r="QRV336" s="223"/>
      <c r="QRW336" s="223"/>
      <c r="QRX336" s="223"/>
      <c r="QRY336" s="223"/>
      <c r="QRZ336" s="223"/>
      <c r="QSA336" s="223"/>
      <c r="QSB336" s="223"/>
      <c r="QSC336" s="223"/>
      <c r="QSD336" s="223"/>
      <c r="QSE336" s="223"/>
      <c r="QSF336" s="223"/>
      <c r="QSG336" s="223"/>
      <c r="QSH336" s="223"/>
      <c r="QSI336" s="223"/>
      <c r="QSJ336" s="223"/>
      <c r="QSK336" s="223"/>
      <c r="QSL336" s="223"/>
      <c r="QSM336" s="223"/>
      <c r="QSN336" s="223"/>
      <c r="QSO336" s="223"/>
      <c r="QSP336" s="223"/>
      <c r="QSQ336" s="223"/>
      <c r="QSR336" s="223"/>
      <c r="QSS336" s="223"/>
      <c r="QST336" s="223"/>
      <c r="QSU336" s="223"/>
      <c r="QSV336" s="223"/>
      <c r="QSW336" s="223"/>
      <c r="QSX336" s="223"/>
      <c r="QSY336" s="223"/>
      <c r="QSZ336" s="223"/>
      <c r="QTA336" s="223"/>
      <c r="QTB336" s="223"/>
      <c r="QTC336" s="223"/>
      <c r="QTD336" s="223"/>
      <c r="QTE336" s="223"/>
      <c r="QTF336" s="223"/>
      <c r="QTG336" s="223"/>
      <c r="QTH336" s="223"/>
      <c r="QTI336" s="223"/>
      <c r="QTJ336" s="223"/>
      <c r="QTK336" s="223"/>
      <c r="QTL336" s="223"/>
      <c r="QTM336" s="223"/>
      <c r="QTN336" s="223"/>
      <c r="QTO336" s="223"/>
      <c r="QTP336" s="223"/>
      <c r="QTQ336" s="223"/>
      <c r="QTR336" s="223"/>
      <c r="QTS336" s="223"/>
      <c r="QTT336" s="223"/>
      <c r="QTU336" s="223"/>
      <c r="QTV336" s="223"/>
      <c r="QTW336" s="223"/>
      <c r="QTX336" s="223"/>
      <c r="QTY336" s="223"/>
      <c r="QTZ336" s="223"/>
      <c r="QUA336" s="223"/>
      <c r="QUB336" s="223"/>
      <c r="QUC336" s="223"/>
      <c r="QUD336" s="223"/>
      <c r="QUE336" s="223"/>
      <c r="QUF336" s="223"/>
      <c r="QUG336" s="223"/>
      <c r="QUH336" s="223"/>
      <c r="QUI336" s="223"/>
      <c r="QUJ336" s="223"/>
      <c r="QUK336" s="223"/>
      <c r="QUL336" s="223"/>
      <c r="QUM336" s="223"/>
      <c r="QUN336" s="223"/>
      <c r="QUO336" s="223"/>
      <c r="QUP336" s="223"/>
      <c r="QUQ336" s="223"/>
      <c r="QUR336" s="223"/>
      <c r="QUS336" s="223"/>
      <c r="QUT336" s="223"/>
      <c r="QUU336" s="223"/>
      <c r="QUV336" s="223"/>
      <c r="QUW336" s="223"/>
      <c r="QUX336" s="223"/>
      <c r="QUY336" s="223"/>
      <c r="QUZ336" s="223"/>
      <c r="QVA336" s="223"/>
      <c r="QVB336" s="223"/>
      <c r="QVC336" s="223"/>
      <c r="QVD336" s="223"/>
      <c r="QVE336" s="223"/>
      <c r="QVF336" s="223"/>
      <c r="QVG336" s="223"/>
      <c r="QVH336" s="223"/>
      <c r="QVI336" s="223"/>
      <c r="QVJ336" s="223"/>
      <c r="QVK336" s="223"/>
      <c r="QVL336" s="223"/>
      <c r="QVM336" s="223"/>
      <c r="QVN336" s="223"/>
      <c r="QVO336" s="223"/>
      <c r="QVP336" s="223"/>
      <c r="QVQ336" s="223"/>
      <c r="QVR336" s="223"/>
      <c r="QVS336" s="223"/>
      <c r="QVT336" s="223"/>
      <c r="QVU336" s="223"/>
      <c r="QVV336" s="223"/>
      <c r="QVW336" s="223"/>
      <c r="QVX336" s="223"/>
      <c r="QVY336" s="223"/>
      <c r="QVZ336" s="223"/>
      <c r="QWA336" s="223"/>
      <c r="QWB336" s="223"/>
      <c r="QWC336" s="223"/>
      <c r="QWD336" s="223"/>
      <c r="QWE336" s="223"/>
      <c r="QWF336" s="223"/>
      <c r="QWG336" s="223"/>
      <c r="QWH336" s="223"/>
      <c r="QWI336" s="223"/>
      <c r="QWJ336" s="223"/>
      <c r="QWK336" s="223"/>
      <c r="QWL336" s="223"/>
      <c r="QWM336" s="223"/>
      <c r="QWN336" s="223"/>
      <c r="QWO336" s="223"/>
      <c r="QWP336" s="223"/>
      <c r="QWQ336" s="223"/>
      <c r="QWR336" s="223"/>
      <c r="QWS336" s="223"/>
      <c r="QWT336" s="223"/>
      <c r="QWU336" s="223"/>
      <c r="QWV336" s="223"/>
      <c r="QWW336" s="223"/>
      <c r="QWX336" s="223"/>
      <c r="QWY336" s="223"/>
      <c r="QWZ336" s="223"/>
      <c r="QXA336" s="223"/>
      <c r="QXB336" s="223"/>
      <c r="QXC336" s="223"/>
      <c r="QXD336" s="223"/>
      <c r="QXE336" s="223"/>
      <c r="QXF336" s="223"/>
      <c r="QXG336" s="223"/>
      <c r="QXH336" s="223"/>
      <c r="QXI336" s="223"/>
      <c r="QXJ336" s="223"/>
      <c r="QXK336" s="223"/>
      <c r="QXL336" s="223"/>
      <c r="QXM336" s="223"/>
      <c r="QXN336" s="223"/>
      <c r="QXO336" s="223"/>
      <c r="QXP336" s="223"/>
      <c r="QXQ336" s="223"/>
      <c r="QXR336" s="223"/>
      <c r="QXS336" s="223"/>
      <c r="QXT336" s="223"/>
      <c r="QXU336" s="223"/>
      <c r="QXV336" s="223"/>
      <c r="QXW336" s="223"/>
      <c r="QXX336" s="223"/>
      <c r="QXY336" s="223"/>
      <c r="QXZ336" s="223"/>
      <c r="QYA336" s="223"/>
      <c r="QYB336" s="223"/>
      <c r="QYC336" s="223"/>
      <c r="QYD336" s="223"/>
      <c r="QYE336" s="223"/>
      <c r="QYF336" s="223"/>
      <c r="QYG336" s="223"/>
      <c r="QYH336" s="223"/>
      <c r="QYI336" s="223"/>
      <c r="QYJ336" s="223"/>
      <c r="QYK336" s="223"/>
      <c r="QYL336" s="223"/>
      <c r="QYM336" s="223"/>
      <c r="QYN336" s="223"/>
      <c r="QYO336" s="223"/>
      <c r="QYP336" s="223"/>
      <c r="QYQ336" s="223"/>
      <c r="QYR336" s="223"/>
      <c r="QYS336" s="223"/>
      <c r="QYT336" s="223"/>
      <c r="QYU336" s="223"/>
      <c r="QYV336" s="223"/>
      <c r="QYW336" s="223"/>
      <c r="QYX336" s="223"/>
      <c r="QYY336" s="223"/>
      <c r="QYZ336" s="223"/>
      <c r="QZA336" s="223"/>
      <c r="QZB336" s="223"/>
      <c r="QZC336" s="223"/>
      <c r="QZD336" s="223"/>
      <c r="QZE336" s="223"/>
      <c r="QZF336" s="223"/>
      <c r="QZG336" s="223"/>
      <c r="QZH336" s="223"/>
      <c r="QZI336" s="223"/>
      <c r="QZJ336" s="223"/>
      <c r="QZK336" s="223"/>
      <c r="QZL336" s="223"/>
      <c r="QZM336" s="223"/>
      <c r="QZN336" s="223"/>
      <c r="QZO336" s="223"/>
      <c r="QZP336" s="223"/>
      <c r="QZQ336" s="223"/>
      <c r="QZR336" s="223"/>
      <c r="QZS336" s="223"/>
      <c r="QZT336" s="223"/>
      <c r="QZU336" s="223"/>
      <c r="QZV336" s="223"/>
      <c r="QZW336" s="223"/>
      <c r="QZX336" s="223"/>
      <c r="QZY336" s="223"/>
      <c r="QZZ336" s="223"/>
      <c r="RAA336" s="223"/>
      <c r="RAB336" s="223"/>
      <c r="RAC336" s="223"/>
      <c r="RAD336" s="223"/>
      <c r="RAE336" s="223"/>
      <c r="RAF336" s="223"/>
      <c r="RAG336" s="223"/>
      <c r="RAH336" s="223"/>
      <c r="RAI336" s="223"/>
      <c r="RAJ336" s="223"/>
      <c r="RAK336" s="223"/>
      <c r="RAL336" s="223"/>
      <c r="RAM336" s="223"/>
      <c r="RAN336" s="223"/>
      <c r="RAO336" s="223"/>
      <c r="RAP336" s="223"/>
      <c r="RAQ336" s="223"/>
      <c r="RAR336" s="223"/>
      <c r="RAS336" s="223"/>
      <c r="RAT336" s="223"/>
      <c r="RAU336" s="223"/>
      <c r="RAV336" s="223"/>
      <c r="RAW336" s="223"/>
      <c r="RAX336" s="223"/>
      <c r="RAY336" s="223"/>
      <c r="RAZ336" s="223"/>
      <c r="RBA336" s="223"/>
      <c r="RBB336" s="223"/>
      <c r="RBC336" s="223"/>
      <c r="RBD336" s="223"/>
      <c r="RBE336" s="223"/>
      <c r="RBF336" s="223"/>
      <c r="RBG336" s="223"/>
      <c r="RBH336" s="223"/>
      <c r="RBI336" s="223"/>
      <c r="RBJ336" s="223"/>
      <c r="RBK336" s="223"/>
      <c r="RBL336" s="223"/>
      <c r="RBM336" s="223"/>
      <c r="RBN336" s="223"/>
      <c r="RBO336" s="223"/>
      <c r="RBP336" s="223"/>
      <c r="RBQ336" s="223"/>
      <c r="RBR336" s="223"/>
      <c r="RBS336" s="223"/>
      <c r="RBT336" s="223"/>
      <c r="RBU336" s="223"/>
      <c r="RBV336" s="223"/>
      <c r="RBW336" s="223"/>
      <c r="RBX336" s="223"/>
      <c r="RBY336" s="223"/>
      <c r="RBZ336" s="223"/>
      <c r="RCA336" s="223"/>
      <c r="RCB336" s="223"/>
      <c r="RCC336" s="223"/>
      <c r="RCD336" s="223"/>
      <c r="RCE336" s="223"/>
      <c r="RCF336" s="223"/>
      <c r="RCG336" s="223"/>
      <c r="RCH336" s="223"/>
      <c r="RCI336" s="223"/>
      <c r="RCJ336" s="223"/>
      <c r="RCK336" s="223"/>
      <c r="RCL336" s="223"/>
      <c r="RCM336" s="223"/>
      <c r="RCN336" s="223"/>
      <c r="RCO336" s="223"/>
      <c r="RCP336" s="223"/>
      <c r="RCQ336" s="223"/>
      <c r="RCR336" s="223"/>
      <c r="RCS336" s="223"/>
      <c r="RCT336" s="223"/>
      <c r="RCU336" s="223"/>
      <c r="RCV336" s="223"/>
      <c r="RCW336" s="223"/>
      <c r="RCX336" s="223"/>
      <c r="RCY336" s="223"/>
      <c r="RCZ336" s="223"/>
      <c r="RDA336" s="223"/>
      <c r="RDB336" s="223"/>
      <c r="RDC336" s="223"/>
      <c r="RDD336" s="223"/>
      <c r="RDE336" s="223"/>
      <c r="RDF336" s="223"/>
      <c r="RDG336" s="223"/>
      <c r="RDH336" s="223"/>
      <c r="RDI336" s="223"/>
      <c r="RDJ336" s="223"/>
      <c r="RDK336" s="223"/>
      <c r="RDL336" s="223"/>
      <c r="RDM336" s="223"/>
      <c r="RDN336" s="223"/>
      <c r="RDO336" s="223"/>
      <c r="RDP336" s="223"/>
      <c r="RDQ336" s="223"/>
      <c r="RDR336" s="223"/>
      <c r="RDS336" s="223"/>
      <c r="RDT336" s="223"/>
      <c r="RDU336" s="223"/>
      <c r="RDV336" s="223"/>
      <c r="RDW336" s="223"/>
      <c r="RDX336" s="223"/>
      <c r="RDY336" s="223"/>
      <c r="RDZ336" s="223"/>
      <c r="REA336" s="223"/>
      <c r="REB336" s="223"/>
      <c r="REC336" s="223"/>
      <c r="RED336" s="223"/>
      <c r="REE336" s="223"/>
      <c r="REF336" s="223"/>
      <c r="REG336" s="223"/>
      <c r="REH336" s="223"/>
      <c r="REI336" s="223"/>
      <c r="REJ336" s="223"/>
      <c r="REK336" s="223"/>
      <c r="REL336" s="223"/>
      <c r="REM336" s="223"/>
      <c r="REN336" s="223"/>
      <c r="REO336" s="223"/>
      <c r="REP336" s="223"/>
      <c r="REQ336" s="223"/>
      <c r="RER336" s="223"/>
      <c r="RES336" s="223"/>
      <c r="RET336" s="223"/>
      <c r="REU336" s="223"/>
      <c r="REV336" s="223"/>
      <c r="REW336" s="223"/>
      <c r="REX336" s="223"/>
      <c r="REY336" s="223"/>
      <c r="REZ336" s="223"/>
      <c r="RFA336" s="223"/>
      <c r="RFB336" s="223"/>
      <c r="RFC336" s="223"/>
      <c r="RFD336" s="223"/>
      <c r="RFE336" s="223"/>
      <c r="RFF336" s="223"/>
      <c r="RFG336" s="223"/>
      <c r="RFH336" s="223"/>
      <c r="RFI336" s="223"/>
      <c r="RFJ336" s="223"/>
      <c r="RFK336" s="223"/>
      <c r="RFL336" s="223"/>
      <c r="RFM336" s="223"/>
      <c r="RFN336" s="223"/>
      <c r="RFO336" s="223"/>
      <c r="RFP336" s="223"/>
      <c r="RFQ336" s="223"/>
      <c r="RFR336" s="223"/>
      <c r="RFS336" s="223"/>
      <c r="RFT336" s="223"/>
      <c r="RFU336" s="223"/>
      <c r="RFV336" s="223"/>
      <c r="RFW336" s="223"/>
      <c r="RFX336" s="223"/>
      <c r="RFY336" s="223"/>
      <c r="RFZ336" s="223"/>
      <c r="RGA336" s="223"/>
      <c r="RGB336" s="223"/>
      <c r="RGC336" s="223"/>
      <c r="RGD336" s="223"/>
      <c r="RGE336" s="223"/>
      <c r="RGF336" s="223"/>
      <c r="RGG336" s="223"/>
      <c r="RGH336" s="223"/>
      <c r="RGI336" s="223"/>
      <c r="RGJ336" s="223"/>
      <c r="RGK336" s="223"/>
      <c r="RGL336" s="223"/>
      <c r="RGM336" s="223"/>
      <c r="RGN336" s="223"/>
      <c r="RGO336" s="223"/>
      <c r="RGP336" s="223"/>
      <c r="RGQ336" s="223"/>
      <c r="RGR336" s="223"/>
      <c r="RGS336" s="223"/>
      <c r="RGT336" s="223"/>
      <c r="RGU336" s="223"/>
      <c r="RGV336" s="223"/>
      <c r="RGW336" s="223"/>
      <c r="RGX336" s="223"/>
      <c r="RGY336" s="223"/>
      <c r="RGZ336" s="223"/>
      <c r="RHA336" s="223"/>
      <c r="RHB336" s="223"/>
      <c r="RHC336" s="223"/>
      <c r="RHD336" s="223"/>
      <c r="RHE336" s="223"/>
      <c r="RHF336" s="223"/>
      <c r="RHG336" s="223"/>
      <c r="RHH336" s="223"/>
      <c r="RHI336" s="223"/>
      <c r="RHJ336" s="223"/>
      <c r="RHK336" s="223"/>
      <c r="RHL336" s="223"/>
      <c r="RHM336" s="223"/>
      <c r="RHN336" s="223"/>
      <c r="RHO336" s="223"/>
      <c r="RHP336" s="223"/>
      <c r="RHQ336" s="223"/>
      <c r="RHR336" s="223"/>
      <c r="RHS336" s="223"/>
      <c r="RHT336" s="223"/>
      <c r="RHU336" s="223"/>
      <c r="RHV336" s="223"/>
      <c r="RHW336" s="223"/>
      <c r="RHX336" s="223"/>
      <c r="RHY336" s="223"/>
      <c r="RHZ336" s="223"/>
      <c r="RIA336" s="223"/>
      <c r="RIB336" s="223"/>
      <c r="RIC336" s="223"/>
      <c r="RID336" s="223"/>
      <c r="RIE336" s="223"/>
      <c r="RIF336" s="223"/>
      <c r="RIG336" s="223"/>
      <c r="RIH336" s="223"/>
      <c r="RII336" s="223"/>
      <c r="RIJ336" s="223"/>
      <c r="RIK336" s="223"/>
      <c r="RIL336" s="223"/>
      <c r="RIM336" s="223"/>
      <c r="RIN336" s="223"/>
      <c r="RIO336" s="223"/>
      <c r="RIP336" s="223"/>
      <c r="RIQ336" s="223"/>
      <c r="RIR336" s="223"/>
      <c r="RIS336" s="223"/>
      <c r="RIT336" s="223"/>
      <c r="RIU336" s="223"/>
      <c r="RIV336" s="223"/>
      <c r="RIW336" s="223"/>
      <c r="RIX336" s="223"/>
      <c r="RIY336" s="223"/>
      <c r="RIZ336" s="223"/>
      <c r="RJA336" s="223"/>
      <c r="RJB336" s="223"/>
      <c r="RJC336" s="223"/>
      <c r="RJD336" s="223"/>
      <c r="RJE336" s="223"/>
      <c r="RJF336" s="223"/>
      <c r="RJG336" s="223"/>
      <c r="RJH336" s="223"/>
      <c r="RJI336" s="223"/>
      <c r="RJJ336" s="223"/>
      <c r="RJK336" s="223"/>
      <c r="RJL336" s="223"/>
      <c r="RJM336" s="223"/>
      <c r="RJN336" s="223"/>
      <c r="RJO336" s="223"/>
      <c r="RJP336" s="223"/>
      <c r="RJQ336" s="223"/>
      <c r="RJR336" s="223"/>
      <c r="RJS336" s="223"/>
      <c r="RJT336" s="223"/>
      <c r="RJU336" s="223"/>
      <c r="RJV336" s="223"/>
      <c r="RJW336" s="223"/>
      <c r="RJX336" s="223"/>
      <c r="RJY336" s="223"/>
      <c r="RJZ336" s="223"/>
      <c r="RKA336" s="223"/>
      <c r="RKB336" s="223"/>
      <c r="RKC336" s="223"/>
      <c r="RKD336" s="223"/>
      <c r="RKE336" s="223"/>
      <c r="RKF336" s="223"/>
      <c r="RKG336" s="223"/>
      <c r="RKH336" s="223"/>
      <c r="RKI336" s="223"/>
      <c r="RKJ336" s="223"/>
      <c r="RKK336" s="223"/>
      <c r="RKL336" s="223"/>
      <c r="RKM336" s="223"/>
      <c r="RKN336" s="223"/>
      <c r="RKO336" s="223"/>
      <c r="RKP336" s="223"/>
      <c r="RKQ336" s="223"/>
      <c r="RKR336" s="223"/>
      <c r="RKS336" s="223"/>
      <c r="RKT336" s="223"/>
      <c r="RKU336" s="223"/>
      <c r="RKV336" s="223"/>
      <c r="RKW336" s="223"/>
      <c r="RKX336" s="223"/>
      <c r="RKY336" s="223"/>
      <c r="RKZ336" s="223"/>
      <c r="RLA336" s="223"/>
      <c r="RLB336" s="223"/>
      <c r="RLC336" s="223"/>
      <c r="RLD336" s="223"/>
      <c r="RLE336" s="223"/>
      <c r="RLF336" s="223"/>
      <c r="RLG336" s="223"/>
      <c r="RLH336" s="223"/>
      <c r="RLI336" s="223"/>
      <c r="RLJ336" s="223"/>
      <c r="RLK336" s="223"/>
      <c r="RLL336" s="223"/>
      <c r="RLM336" s="223"/>
      <c r="RLN336" s="223"/>
      <c r="RLO336" s="223"/>
      <c r="RLP336" s="223"/>
      <c r="RLQ336" s="223"/>
      <c r="RLR336" s="223"/>
      <c r="RLS336" s="223"/>
      <c r="RLT336" s="223"/>
      <c r="RLU336" s="223"/>
      <c r="RLV336" s="223"/>
      <c r="RLW336" s="223"/>
      <c r="RLX336" s="223"/>
      <c r="RLY336" s="223"/>
      <c r="RLZ336" s="223"/>
      <c r="RMA336" s="223"/>
      <c r="RMB336" s="223"/>
      <c r="RMC336" s="223"/>
      <c r="RMD336" s="223"/>
      <c r="RME336" s="223"/>
      <c r="RMF336" s="223"/>
      <c r="RMG336" s="223"/>
      <c r="RMH336" s="223"/>
      <c r="RMI336" s="223"/>
      <c r="RMJ336" s="223"/>
      <c r="RMK336" s="223"/>
      <c r="RML336" s="223"/>
      <c r="RMM336" s="223"/>
      <c r="RMN336" s="223"/>
      <c r="RMO336" s="223"/>
      <c r="RMP336" s="223"/>
      <c r="RMQ336" s="223"/>
      <c r="RMR336" s="223"/>
      <c r="RMS336" s="223"/>
      <c r="RMT336" s="223"/>
      <c r="RMU336" s="223"/>
      <c r="RMV336" s="223"/>
      <c r="RMW336" s="223"/>
      <c r="RMX336" s="223"/>
      <c r="RMY336" s="223"/>
      <c r="RMZ336" s="223"/>
      <c r="RNA336" s="223"/>
      <c r="RNB336" s="223"/>
      <c r="RNC336" s="223"/>
      <c r="RND336" s="223"/>
      <c r="RNE336" s="223"/>
      <c r="RNF336" s="223"/>
      <c r="RNG336" s="223"/>
      <c r="RNH336" s="223"/>
      <c r="RNI336" s="223"/>
      <c r="RNJ336" s="223"/>
      <c r="RNK336" s="223"/>
      <c r="RNL336" s="223"/>
      <c r="RNM336" s="223"/>
      <c r="RNN336" s="223"/>
      <c r="RNO336" s="223"/>
      <c r="RNP336" s="223"/>
      <c r="RNQ336" s="223"/>
      <c r="RNR336" s="223"/>
      <c r="RNS336" s="223"/>
      <c r="RNT336" s="223"/>
      <c r="RNU336" s="223"/>
      <c r="RNV336" s="223"/>
      <c r="RNW336" s="223"/>
      <c r="RNX336" s="223"/>
      <c r="RNY336" s="223"/>
      <c r="RNZ336" s="223"/>
      <c r="ROA336" s="223"/>
      <c r="ROB336" s="223"/>
      <c r="ROC336" s="223"/>
      <c r="ROD336" s="223"/>
      <c r="ROE336" s="223"/>
      <c r="ROF336" s="223"/>
      <c r="ROG336" s="223"/>
      <c r="ROH336" s="223"/>
      <c r="ROI336" s="223"/>
      <c r="ROJ336" s="223"/>
      <c r="ROK336" s="223"/>
      <c r="ROL336" s="223"/>
      <c r="ROM336" s="223"/>
      <c r="RON336" s="223"/>
      <c r="ROO336" s="223"/>
      <c r="ROP336" s="223"/>
      <c r="ROQ336" s="223"/>
      <c r="ROR336" s="223"/>
      <c r="ROS336" s="223"/>
      <c r="ROT336" s="223"/>
      <c r="ROU336" s="223"/>
      <c r="ROV336" s="223"/>
      <c r="ROW336" s="223"/>
      <c r="ROX336" s="223"/>
      <c r="ROY336" s="223"/>
      <c r="ROZ336" s="223"/>
      <c r="RPA336" s="223"/>
      <c r="RPB336" s="223"/>
      <c r="RPC336" s="223"/>
      <c r="RPD336" s="223"/>
      <c r="RPE336" s="223"/>
      <c r="RPF336" s="223"/>
      <c r="RPG336" s="223"/>
      <c r="RPH336" s="223"/>
      <c r="RPI336" s="223"/>
      <c r="RPJ336" s="223"/>
      <c r="RPK336" s="223"/>
      <c r="RPL336" s="223"/>
      <c r="RPM336" s="223"/>
      <c r="RPN336" s="223"/>
      <c r="RPO336" s="223"/>
      <c r="RPP336" s="223"/>
      <c r="RPQ336" s="223"/>
      <c r="RPR336" s="223"/>
      <c r="RPS336" s="223"/>
      <c r="RPT336" s="223"/>
      <c r="RPU336" s="223"/>
      <c r="RPV336" s="223"/>
      <c r="RPW336" s="223"/>
      <c r="RPX336" s="223"/>
      <c r="RPY336" s="223"/>
      <c r="RPZ336" s="223"/>
      <c r="RQA336" s="223"/>
      <c r="RQB336" s="223"/>
      <c r="RQC336" s="223"/>
      <c r="RQD336" s="223"/>
      <c r="RQE336" s="223"/>
      <c r="RQF336" s="223"/>
      <c r="RQG336" s="223"/>
      <c r="RQH336" s="223"/>
      <c r="RQI336" s="223"/>
      <c r="RQJ336" s="223"/>
      <c r="RQK336" s="223"/>
      <c r="RQL336" s="223"/>
      <c r="RQM336" s="223"/>
      <c r="RQN336" s="223"/>
      <c r="RQO336" s="223"/>
      <c r="RQP336" s="223"/>
      <c r="RQQ336" s="223"/>
      <c r="RQR336" s="223"/>
      <c r="RQS336" s="223"/>
      <c r="RQT336" s="223"/>
      <c r="RQU336" s="223"/>
      <c r="RQV336" s="223"/>
      <c r="RQW336" s="223"/>
      <c r="RQX336" s="223"/>
      <c r="RQY336" s="223"/>
      <c r="RQZ336" s="223"/>
      <c r="RRA336" s="223"/>
      <c r="RRB336" s="223"/>
      <c r="RRC336" s="223"/>
      <c r="RRD336" s="223"/>
      <c r="RRE336" s="223"/>
      <c r="RRF336" s="223"/>
      <c r="RRG336" s="223"/>
      <c r="RRH336" s="223"/>
      <c r="RRI336" s="223"/>
      <c r="RRJ336" s="223"/>
      <c r="RRK336" s="223"/>
      <c r="RRL336" s="223"/>
      <c r="RRM336" s="223"/>
      <c r="RRN336" s="223"/>
      <c r="RRO336" s="223"/>
      <c r="RRP336" s="223"/>
      <c r="RRQ336" s="223"/>
      <c r="RRR336" s="223"/>
      <c r="RRS336" s="223"/>
      <c r="RRT336" s="223"/>
      <c r="RRU336" s="223"/>
      <c r="RRV336" s="223"/>
      <c r="RRW336" s="223"/>
      <c r="RRX336" s="223"/>
      <c r="RRY336" s="223"/>
      <c r="RRZ336" s="223"/>
      <c r="RSA336" s="223"/>
      <c r="RSB336" s="223"/>
      <c r="RSC336" s="223"/>
      <c r="RSD336" s="223"/>
      <c r="RSE336" s="223"/>
      <c r="RSF336" s="223"/>
      <c r="RSG336" s="223"/>
      <c r="RSH336" s="223"/>
      <c r="RSI336" s="223"/>
      <c r="RSJ336" s="223"/>
      <c r="RSK336" s="223"/>
      <c r="RSL336" s="223"/>
      <c r="RSM336" s="223"/>
      <c r="RSN336" s="223"/>
      <c r="RSO336" s="223"/>
      <c r="RSP336" s="223"/>
      <c r="RSQ336" s="223"/>
      <c r="RSR336" s="223"/>
      <c r="RSS336" s="223"/>
      <c r="RST336" s="223"/>
      <c r="RSU336" s="223"/>
      <c r="RSV336" s="223"/>
      <c r="RSW336" s="223"/>
      <c r="RSX336" s="223"/>
      <c r="RSY336" s="223"/>
      <c r="RSZ336" s="223"/>
      <c r="RTA336" s="223"/>
      <c r="RTB336" s="223"/>
      <c r="RTC336" s="223"/>
      <c r="RTD336" s="223"/>
      <c r="RTE336" s="223"/>
      <c r="RTF336" s="223"/>
      <c r="RTG336" s="223"/>
      <c r="RTH336" s="223"/>
      <c r="RTI336" s="223"/>
      <c r="RTJ336" s="223"/>
      <c r="RTK336" s="223"/>
      <c r="RTL336" s="223"/>
      <c r="RTM336" s="223"/>
      <c r="RTN336" s="223"/>
      <c r="RTO336" s="223"/>
      <c r="RTP336" s="223"/>
      <c r="RTQ336" s="223"/>
      <c r="RTR336" s="223"/>
      <c r="RTS336" s="223"/>
      <c r="RTT336" s="223"/>
      <c r="RTU336" s="223"/>
      <c r="RTV336" s="223"/>
      <c r="RTW336" s="223"/>
      <c r="RTX336" s="223"/>
      <c r="RTY336" s="223"/>
      <c r="RTZ336" s="223"/>
      <c r="RUA336" s="223"/>
      <c r="RUB336" s="223"/>
      <c r="RUC336" s="223"/>
      <c r="RUD336" s="223"/>
      <c r="RUE336" s="223"/>
      <c r="RUF336" s="223"/>
      <c r="RUG336" s="223"/>
      <c r="RUH336" s="223"/>
      <c r="RUI336" s="223"/>
      <c r="RUJ336" s="223"/>
      <c r="RUK336" s="223"/>
      <c r="RUL336" s="223"/>
      <c r="RUM336" s="223"/>
      <c r="RUN336" s="223"/>
      <c r="RUO336" s="223"/>
      <c r="RUP336" s="223"/>
      <c r="RUQ336" s="223"/>
      <c r="RUR336" s="223"/>
      <c r="RUS336" s="223"/>
      <c r="RUT336" s="223"/>
      <c r="RUU336" s="223"/>
      <c r="RUV336" s="223"/>
      <c r="RUW336" s="223"/>
      <c r="RUX336" s="223"/>
      <c r="RUY336" s="223"/>
      <c r="RUZ336" s="223"/>
      <c r="RVA336" s="223"/>
      <c r="RVB336" s="223"/>
      <c r="RVC336" s="223"/>
      <c r="RVD336" s="223"/>
      <c r="RVE336" s="223"/>
      <c r="RVF336" s="223"/>
      <c r="RVG336" s="223"/>
      <c r="RVH336" s="223"/>
      <c r="RVI336" s="223"/>
      <c r="RVJ336" s="223"/>
      <c r="RVK336" s="223"/>
      <c r="RVL336" s="223"/>
      <c r="RVM336" s="223"/>
      <c r="RVN336" s="223"/>
      <c r="RVO336" s="223"/>
      <c r="RVP336" s="223"/>
      <c r="RVQ336" s="223"/>
      <c r="RVR336" s="223"/>
      <c r="RVS336" s="223"/>
      <c r="RVT336" s="223"/>
      <c r="RVU336" s="223"/>
      <c r="RVV336" s="223"/>
      <c r="RVW336" s="223"/>
      <c r="RVX336" s="223"/>
      <c r="RVY336" s="223"/>
      <c r="RVZ336" s="223"/>
      <c r="RWA336" s="223"/>
      <c r="RWB336" s="223"/>
      <c r="RWC336" s="223"/>
      <c r="RWD336" s="223"/>
      <c r="RWE336" s="223"/>
      <c r="RWF336" s="223"/>
      <c r="RWG336" s="223"/>
      <c r="RWH336" s="223"/>
      <c r="RWI336" s="223"/>
      <c r="RWJ336" s="223"/>
      <c r="RWK336" s="223"/>
      <c r="RWL336" s="223"/>
      <c r="RWM336" s="223"/>
      <c r="RWN336" s="223"/>
      <c r="RWO336" s="223"/>
      <c r="RWP336" s="223"/>
      <c r="RWQ336" s="223"/>
      <c r="RWR336" s="223"/>
      <c r="RWS336" s="223"/>
      <c r="RWT336" s="223"/>
      <c r="RWU336" s="223"/>
      <c r="RWV336" s="223"/>
      <c r="RWW336" s="223"/>
      <c r="RWX336" s="223"/>
      <c r="RWY336" s="223"/>
      <c r="RWZ336" s="223"/>
      <c r="RXA336" s="223"/>
      <c r="RXB336" s="223"/>
      <c r="RXC336" s="223"/>
      <c r="RXD336" s="223"/>
      <c r="RXE336" s="223"/>
      <c r="RXF336" s="223"/>
      <c r="RXG336" s="223"/>
      <c r="RXH336" s="223"/>
      <c r="RXI336" s="223"/>
      <c r="RXJ336" s="223"/>
      <c r="RXK336" s="223"/>
      <c r="RXL336" s="223"/>
      <c r="RXM336" s="223"/>
      <c r="RXN336" s="223"/>
      <c r="RXO336" s="223"/>
      <c r="RXP336" s="223"/>
      <c r="RXQ336" s="223"/>
      <c r="RXR336" s="223"/>
      <c r="RXS336" s="223"/>
      <c r="RXT336" s="223"/>
      <c r="RXU336" s="223"/>
      <c r="RXV336" s="223"/>
      <c r="RXW336" s="223"/>
      <c r="RXX336" s="223"/>
      <c r="RXY336" s="223"/>
      <c r="RXZ336" s="223"/>
      <c r="RYA336" s="223"/>
      <c r="RYB336" s="223"/>
      <c r="RYC336" s="223"/>
      <c r="RYD336" s="223"/>
      <c r="RYE336" s="223"/>
      <c r="RYF336" s="223"/>
      <c r="RYG336" s="223"/>
      <c r="RYH336" s="223"/>
      <c r="RYI336" s="223"/>
      <c r="RYJ336" s="223"/>
      <c r="RYK336" s="223"/>
      <c r="RYL336" s="223"/>
      <c r="RYM336" s="223"/>
      <c r="RYN336" s="223"/>
      <c r="RYO336" s="223"/>
      <c r="RYP336" s="223"/>
      <c r="RYQ336" s="223"/>
      <c r="RYR336" s="223"/>
      <c r="RYS336" s="223"/>
      <c r="RYT336" s="223"/>
      <c r="RYU336" s="223"/>
      <c r="RYV336" s="223"/>
      <c r="RYW336" s="223"/>
      <c r="RYX336" s="223"/>
      <c r="RYY336" s="223"/>
      <c r="RYZ336" s="223"/>
      <c r="RZA336" s="223"/>
      <c r="RZB336" s="223"/>
      <c r="RZC336" s="223"/>
      <c r="RZD336" s="223"/>
      <c r="RZE336" s="223"/>
      <c r="RZF336" s="223"/>
      <c r="RZG336" s="223"/>
      <c r="RZH336" s="223"/>
      <c r="RZI336" s="223"/>
      <c r="RZJ336" s="223"/>
      <c r="RZK336" s="223"/>
      <c r="RZL336" s="223"/>
      <c r="RZM336" s="223"/>
      <c r="RZN336" s="223"/>
      <c r="RZO336" s="223"/>
      <c r="RZP336" s="223"/>
      <c r="RZQ336" s="223"/>
      <c r="RZR336" s="223"/>
      <c r="RZS336" s="223"/>
      <c r="RZT336" s="223"/>
      <c r="RZU336" s="223"/>
      <c r="RZV336" s="223"/>
      <c r="RZW336" s="223"/>
      <c r="RZX336" s="223"/>
      <c r="RZY336" s="223"/>
      <c r="RZZ336" s="223"/>
      <c r="SAA336" s="223"/>
      <c r="SAB336" s="223"/>
      <c r="SAC336" s="223"/>
      <c r="SAD336" s="223"/>
      <c r="SAE336" s="223"/>
      <c r="SAF336" s="223"/>
      <c r="SAG336" s="223"/>
      <c r="SAH336" s="223"/>
      <c r="SAI336" s="223"/>
      <c r="SAJ336" s="223"/>
      <c r="SAK336" s="223"/>
      <c r="SAL336" s="223"/>
      <c r="SAM336" s="223"/>
      <c r="SAN336" s="223"/>
      <c r="SAO336" s="223"/>
      <c r="SAP336" s="223"/>
      <c r="SAQ336" s="223"/>
      <c r="SAR336" s="223"/>
      <c r="SAS336" s="223"/>
      <c r="SAT336" s="223"/>
      <c r="SAU336" s="223"/>
      <c r="SAV336" s="223"/>
      <c r="SAW336" s="223"/>
      <c r="SAX336" s="223"/>
      <c r="SAY336" s="223"/>
      <c r="SAZ336" s="223"/>
      <c r="SBA336" s="223"/>
      <c r="SBB336" s="223"/>
      <c r="SBC336" s="223"/>
      <c r="SBD336" s="223"/>
      <c r="SBE336" s="223"/>
      <c r="SBF336" s="223"/>
      <c r="SBG336" s="223"/>
      <c r="SBH336" s="223"/>
      <c r="SBI336" s="223"/>
      <c r="SBJ336" s="223"/>
      <c r="SBK336" s="223"/>
      <c r="SBL336" s="223"/>
      <c r="SBM336" s="223"/>
      <c r="SBN336" s="223"/>
      <c r="SBO336" s="223"/>
      <c r="SBP336" s="223"/>
      <c r="SBQ336" s="223"/>
      <c r="SBR336" s="223"/>
      <c r="SBS336" s="223"/>
      <c r="SBT336" s="223"/>
      <c r="SBU336" s="223"/>
      <c r="SBV336" s="223"/>
      <c r="SBW336" s="223"/>
      <c r="SBX336" s="223"/>
      <c r="SBY336" s="223"/>
      <c r="SBZ336" s="223"/>
      <c r="SCA336" s="223"/>
      <c r="SCB336" s="223"/>
      <c r="SCC336" s="223"/>
      <c r="SCD336" s="223"/>
      <c r="SCE336" s="223"/>
      <c r="SCF336" s="223"/>
      <c r="SCG336" s="223"/>
      <c r="SCH336" s="223"/>
      <c r="SCI336" s="223"/>
      <c r="SCJ336" s="223"/>
      <c r="SCK336" s="223"/>
      <c r="SCL336" s="223"/>
      <c r="SCM336" s="223"/>
      <c r="SCN336" s="223"/>
      <c r="SCO336" s="223"/>
      <c r="SCP336" s="223"/>
      <c r="SCQ336" s="223"/>
      <c r="SCR336" s="223"/>
      <c r="SCS336" s="223"/>
      <c r="SCT336" s="223"/>
      <c r="SCU336" s="223"/>
      <c r="SCV336" s="223"/>
      <c r="SCW336" s="223"/>
      <c r="SCX336" s="223"/>
      <c r="SCY336" s="223"/>
      <c r="SCZ336" s="223"/>
      <c r="SDA336" s="223"/>
      <c r="SDB336" s="223"/>
      <c r="SDC336" s="223"/>
      <c r="SDD336" s="223"/>
      <c r="SDE336" s="223"/>
      <c r="SDF336" s="223"/>
      <c r="SDG336" s="223"/>
      <c r="SDH336" s="223"/>
      <c r="SDI336" s="223"/>
      <c r="SDJ336" s="223"/>
      <c r="SDK336" s="223"/>
      <c r="SDL336" s="223"/>
      <c r="SDM336" s="223"/>
      <c r="SDN336" s="223"/>
      <c r="SDO336" s="223"/>
      <c r="SDP336" s="223"/>
      <c r="SDQ336" s="223"/>
      <c r="SDR336" s="223"/>
      <c r="SDS336" s="223"/>
      <c r="SDT336" s="223"/>
      <c r="SDU336" s="223"/>
      <c r="SDV336" s="223"/>
      <c r="SDW336" s="223"/>
      <c r="SDX336" s="223"/>
      <c r="SDY336" s="223"/>
      <c r="SDZ336" s="223"/>
      <c r="SEA336" s="223"/>
      <c r="SEB336" s="223"/>
      <c r="SEC336" s="223"/>
      <c r="SED336" s="223"/>
      <c r="SEE336" s="223"/>
      <c r="SEF336" s="223"/>
      <c r="SEG336" s="223"/>
      <c r="SEH336" s="223"/>
      <c r="SEI336" s="223"/>
      <c r="SEJ336" s="223"/>
      <c r="SEK336" s="223"/>
      <c r="SEL336" s="223"/>
      <c r="SEM336" s="223"/>
      <c r="SEN336" s="223"/>
      <c r="SEO336" s="223"/>
      <c r="SEP336" s="223"/>
      <c r="SEQ336" s="223"/>
      <c r="SER336" s="223"/>
      <c r="SES336" s="223"/>
      <c r="SET336" s="223"/>
      <c r="SEU336" s="223"/>
      <c r="SEV336" s="223"/>
      <c r="SEW336" s="223"/>
      <c r="SEX336" s="223"/>
      <c r="SEY336" s="223"/>
      <c r="SEZ336" s="223"/>
      <c r="SFA336" s="223"/>
      <c r="SFB336" s="223"/>
      <c r="SFC336" s="223"/>
      <c r="SFD336" s="223"/>
      <c r="SFE336" s="223"/>
      <c r="SFF336" s="223"/>
      <c r="SFG336" s="223"/>
      <c r="SFH336" s="223"/>
      <c r="SFI336" s="223"/>
      <c r="SFJ336" s="223"/>
      <c r="SFK336" s="223"/>
      <c r="SFL336" s="223"/>
      <c r="SFM336" s="223"/>
      <c r="SFN336" s="223"/>
      <c r="SFO336" s="223"/>
      <c r="SFP336" s="223"/>
      <c r="SFQ336" s="223"/>
      <c r="SFR336" s="223"/>
      <c r="SFS336" s="223"/>
      <c r="SFT336" s="223"/>
      <c r="SFU336" s="223"/>
      <c r="SFV336" s="223"/>
      <c r="SFW336" s="223"/>
      <c r="SFX336" s="223"/>
      <c r="SFY336" s="223"/>
      <c r="SFZ336" s="223"/>
      <c r="SGA336" s="223"/>
      <c r="SGB336" s="223"/>
      <c r="SGC336" s="223"/>
      <c r="SGD336" s="223"/>
      <c r="SGE336" s="223"/>
      <c r="SGF336" s="223"/>
      <c r="SGG336" s="223"/>
      <c r="SGH336" s="223"/>
      <c r="SGI336" s="223"/>
      <c r="SGJ336" s="223"/>
      <c r="SGK336" s="223"/>
      <c r="SGL336" s="223"/>
      <c r="SGM336" s="223"/>
      <c r="SGN336" s="223"/>
      <c r="SGO336" s="223"/>
      <c r="SGP336" s="223"/>
      <c r="SGQ336" s="223"/>
      <c r="SGR336" s="223"/>
      <c r="SGS336" s="223"/>
      <c r="SGT336" s="223"/>
      <c r="SGU336" s="223"/>
      <c r="SGV336" s="223"/>
      <c r="SGW336" s="223"/>
      <c r="SGX336" s="223"/>
      <c r="SGY336" s="223"/>
      <c r="SGZ336" s="223"/>
      <c r="SHA336" s="223"/>
      <c r="SHB336" s="223"/>
      <c r="SHC336" s="223"/>
      <c r="SHD336" s="223"/>
      <c r="SHE336" s="223"/>
      <c r="SHF336" s="223"/>
      <c r="SHG336" s="223"/>
      <c r="SHH336" s="223"/>
      <c r="SHI336" s="223"/>
      <c r="SHJ336" s="223"/>
      <c r="SHK336" s="223"/>
      <c r="SHL336" s="223"/>
      <c r="SHM336" s="223"/>
      <c r="SHN336" s="223"/>
      <c r="SHO336" s="223"/>
      <c r="SHP336" s="223"/>
      <c r="SHQ336" s="223"/>
      <c r="SHR336" s="223"/>
      <c r="SHS336" s="223"/>
      <c r="SHT336" s="223"/>
      <c r="SHU336" s="223"/>
      <c r="SHV336" s="223"/>
      <c r="SHW336" s="223"/>
      <c r="SHX336" s="223"/>
      <c r="SHY336" s="223"/>
      <c r="SHZ336" s="223"/>
      <c r="SIA336" s="223"/>
      <c r="SIB336" s="223"/>
      <c r="SIC336" s="223"/>
      <c r="SID336" s="223"/>
      <c r="SIE336" s="223"/>
      <c r="SIF336" s="223"/>
      <c r="SIG336" s="223"/>
      <c r="SIH336" s="223"/>
      <c r="SII336" s="223"/>
      <c r="SIJ336" s="223"/>
      <c r="SIK336" s="223"/>
      <c r="SIL336" s="223"/>
      <c r="SIM336" s="223"/>
      <c r="SIN336" s="223"/>
      <c r="SIO336" s="223"/>
      <c r="SIP336" s="223"/>
      <c r="SIQ336" s="223"/>
      <c r="SIR336" s="223"/>
      <c r="SIS336" s="223"/>
      <c r="SIT336" s="223"/>
      <c r="SIU336" s="223"/>
      <c r="SIV336" s="223"/>
      <c r="SIW336" s="223"/>
      <c r="SIX336" s="223"/>
      <c r="SIY336" s="223"/>
      <c r="SIZ336" s="223"/>
      <c r="SJA336" s="223"/>
      <c r="SJB336" s="223"/>
      <c r="SJC336" s="223"/>
      <c r="SJD336" s="223"/>
      <c r="SJE336" s="223"/>
      <c r="SJF336" s="223"/>
      <c r="SJG336" s="223"/>
      <c r="SJH336" s="223"/>
      <c r="SJI336" s="223"/>
      <c r="SJJ336" s="223"/>
      <c r="SJK336" s="223"/>
      <c r="SJL336" s="223"/>
      <c r="SJM336" s="223"/>
      <c r="SJN336" s="223"/>
      <c r="SJO336" s="223"/>
      <c r="SJP336" s="223"/>
      <c r="SJQ336" s="223"/>
      <c r="SJR336" s="223"/>
      <c r="SJS336" s="223"/>
      <c r="SJT336" s="223"/>
      <c r="SJU336" s="223"/>
      <c r="SJV336" s="223"/>
      <c r="SJW336" s="223"/>
      <c r="SJX336" s="223"/>
      <c r="SJY336" s="223"/>
      <c r="SJZ336" s="223"/>
      <c r="SKA336" s="223"/>
      <c r="SKB336" s="223"/>
      <c r="SKC336" s="223"/>
      <c r="SKD336" s="223"/>
      <c r="SKE336" s="223"/>
      <c r="SKF336" s="223"/>
      <c r="SKG336" s="223"/>
      <c r="SKH336" s="223"/>
      <c r="SKI336" s="223"/>
      <c r="SKJ336" s="223"/>
      <c r="SKK336" s="223"/>
      <c r="SKL336" s="223"/>
      <c r="SKM336" s="223"/>
      <c r="SKN336" s="223"/>
      <c r="SKO336" s="223"/>
      <c r="SKP336" s="223"/>
      <c r="SKQ336" s="223"/>
      <c r="SKR336" s="223"/>
      <c r="SKS336" s="223"/>
      <c r="SKT336" s="223"/>
      <c r="SKU336" s="223"/>
      <c r="SKV336" s="223"/>
      <c r="SKW336" s="223"/>
      <c r="SKX336" s="223"/>
      <c r="SKY336" s="223"/>
      <c r="SKZ336" s="223"/>
      <c r="SLA336" s="223"/>
      <c r="SLB336" s="223"/>
      <c r="SLC336" s="223"/>
      <c r="SLD336" s="223"/>
      <c r="SLE336" s="223"/>
      <c r="SLF336" s="223"/>
      <c r="SLG336" s="223"/>
      <c r="SLH336" s="223"/>
      <c r="SLI336" s="223"/>
      <c r="SLJ336" s="223"/>
      <c r="SLK336" s="223"/>
      <c r="SLL336" s="223"/>
      <c r="SLM336" s="223"/>
      <c r="SLN336" s="223"/>
      <c r="SLO336" s="223"/>
      <c r="SLP336" s="223"/>
      <c r="SLQ336" s="223"/>
      <c r="SLR336" s="223"/>
      <c r="SLS336" s="223"/>
      <c r="SLT336" s="223"/>
      <c r="SLU336" s="223"/>
      <c r="SLV336" s="223"/>
      <c r="SLW336" s="223"/>
      <c r="SLX336" s="223"/>
      <c r="SLY336" s="223"/>
      <c r="SLZ336" s="223"/>
      <c r="SMA336" s="223"/>
      <c r="SMB336" s="223"/>
      <c r="SMC336" s="223"/>
      <c r="SMD336" s="223"/>
      <c r="SME336" s="223"/>
      <c r="SMF336" s="223"/>
      <c r="SMG336" s="223"/>
      <c r="SMH336" s="223"/>
      <c r="SMI336" s="223"/>
      <c r="SMJ336" s="223"/>
      <c r="SMK336" s="223"/>
      <c r="SML336" s="223"/>
      <c r="SMM336" s="223"/>
      <c r="SMN336" s="223"/>
      <c r="SMO336" s="223"/>
      <c r="SMP336" s="223"/>
      <c r="SMQ336" s="223"/>
      <c r="SMR336" s="223"/>
      <c r="SMS336" s="223"/>
      <c r="SMT336" s="223"/>
      <c r="SMU336" s="223"/>
      <c r="SMV336" s="223"/>
      <c r="SMW336" s="223"/>
      <c r="SMX336" s="223"/>
      <c r="SMY336" s="223"/>
      <c r="SMZ336" s="223"/>
      <c r="SNA336" s="223"/>
      <c r="SNB336" s="223"/>
      <c r="SNC336" s="223"/>
      <c r="SND336" s="223"/>
      <c r="SNE336" s="223"/>
      <c r="SNF336" s="223"/>
      <c r="SNG336" s="223"/>
      <c r="SNH336" s="223"/>
      <c r="SNI336" s="223"/>
      <c r="SNJ336" s="223"/>
      <c r="SNK336" s="223"/>
      <c r="SNL336" s="223"/>
      <c r="SNM336" s="223"/>
      <c r="SNN336" s="223"/>
      <c r="SNO336" s="223"/>
      <c r="SNP336" s="223"/>
      <c r="SNQ336" s="223"/>
      <c r="SNR336" s="223"/>
      <c r="SNS336" s="223"/>
      <c r="SNT336" s="223"/>
      <c r="SNU336" s="223"/>
      <c r="SNV336" s="223"/>
      <c r="SNW336" s="223"/>
      <c r="SNX336" s="223"/>
      <c r="SNY336" s="223"/>
      <c r="SNZ336" s="223"/>
      <c r="SOA336" s="223"/>
      <c r="SOB336" s="223"/>
      <c r="SOC336" s="223"/>
      <c r="SOD336" s="223"/>
      <c r="SOE336" s="223"/>
      <c r="SOF336" s="223"/>
      <c r="SOG336" s="223"/>
      <c r="SOH336" s="223"/>
      <c r="SOI336" s="223"/>
      <c r="SOJ336" s="223"/>
      <c r="SOK336" s="223"/>
      <c r="SOL336" s="223"/>
      <c r="SOM336" s="223"/>
      <c r="SON336" s="223"/>
      <c r="SOO336" s="223"/>
      <c r="SOP336" s="223"/>
      <c r="SOQ336" s="223"/>
      <c r="SOR336" s="223"/>
      <c r="SOS336" s="223"/>
      <c r="SOT336" s="223"/>
      <c r="SOU336" s="223"/>
      <c r="SOV336" s="223"/>
      <c r="SOW336" s="223"/>
      <c r="SOX336" s="223"/>
      <c r="SOY336" s="223"/>
      <c r="SOZ336" s="223"/>
      <c r="SPA336" s="223"/>
      <c r="SPB336" s="223"/>
      <c r="SPC336" s="223"/>
      <c r="SPD336" s="223"/>
      <c r="SPE336" s="223"/>
      <c r="SPF336" s="223"/>
      <c r="SPG336" s="223"/>
      <c r="SPH336" s="223"/>
      <c r="SPI336" s="223"/>
      <c r="SPJ336" s="223"/>
      <c r="SPK336" s="223"/>
      <c r="SPL336" s="223"/>
      <c r="SPM336" s="223"/>
      <c r="SPN336" s="223"/>
      <c r="SPO336" s="223"/>
      <c r="SPP336" s="223"/>
      <c r="SPQ336" s="223"/>
      <c r="SPR336" s="223"/>
      <c r="SPS336" s="223"/>
      <c r="SPT336" s="223"/>
      <c r="SPU336" s="223"/>
      <c r="SPV336" s="223"/>
      <c r="SPW336" s="223"/>
      <c r="SPX336" s="223"/>
      <c r="SPY336" s="223"/>
      <c r="SPZ336" s="223"/>
      <c r="SQA336" s="223"/>
      <c r="SQB336" s="223"/>
      <c r="SQC336" s="223"/>
      <c r="SQD336" s="223"/>
      <c r="SQE336" s="223"/>
      <c r="SQF336" s="223"/>
      <c r="SQG336" s="223"/>
      <c r="SQH336" s="223"/>
      <c r="SQI336" s="223"/>
      <c r="SQJ336" s="223"/>
      <c r="SQK336" s="223"/>
      <c r="SQL336" s="223"/>
      <c r="SQM336" s="223"/>
      <c r="SQN336" s="223"/>
      <c r="SQO336" s="223"/>
      <c r="SQP336" s="223"/>
      <c r="SQQ336" s="223"/>
      <c r="SQR336" s="223"/>
      <c r="SQS336" s="223"/>
      <c r="SQT336" s="223"/>
      <c r="SQU336" s="223"/>
      <c r="SQV336" s="223"/>
      <c r="SQW336" s="223"/>
      <c r="SQX336" s="223"/>
      <c r="SQY336" s="223"/>
      <c r="SQZ336" s="223"/>
      <c r="SRA336" s="223"/>
      <c r="SRB336" s="223"/>
      <c r="SRC336" s="223"/>
      <c r="SRD336" s="223"/>
      <c r="SRE336" s="223"/>
      <c r="SRF336" s="223"/>
      <c r="SRG336" s="223"/>
      <c r="SRH336" s="223"/>
      <c r="SRI336" s="223"/>
      <c r="SRJ336" s="223"/>
      <c r="SRK336" s="223"/>
      <c r="SRL336" s="223"/>
      <c r="SRM336" s="223"/>
      <c r="SRN336" s="223"/>
      <c r="SRO336" s="223"/>
      <c r="SRP336" s="223"/>
      <c r="SRQ336" s="223"/>
      <c r="SRR336" s="223"/>
      <c r="SRS336" s="223"/>
      <c r="SRT336" s="223"/>
      <c r="SRU336" s="223"/>
      <c r="SRV336" s="223"/>
      <c r="SRW336" s="223"/>
      <c r="SRX336" s="223"/>
      <c r="SRY336" s="223"/>
      <c r="SRZ336" s="223"/>
      <c r="SSA336" s="223"/>
      <c r="SSB336" s="223"/>
      <c r="SSC336" s="223"/>
      <c r="SSD336" s="223"/>
      <c r="SSE336" s="223"/>
      <c r="SSF336" s="223"/>
      <c r="SSG336" s="223"/>
      <c r="SSH336" s="223"/>
      <c r="SSI336" s="223"/>
      <c r="SSJ336" s="223"/>
      <c r="SSK336" s="223"/>
      <c r="SSL336" s="223"/>
      <c r="SSM336" s="223"/>
      <c r="SSN336" s="223"/>
      <c r="SSO336" s="223"/>
      <c r="SSP336" s="223"/>
      <c r="SSQ336" s="223"/>
      <c r="SSR336" s="223"/>
      <c r="SSS336" s="223"/>
      <c r="SST336" s="223"/>
      <c r="SSU336" s="223"/>
      <c r="SSV336" s="223"/>
      <c r="SSW336" s="223"/>
      <c r="SSX336" s="223"/>
      <c r="SSY336" s="223"/>
      <c r="SSZ336" s="223"/>
      <c r="STA336" s="223"/>
      <c r="STB336" s="223"/>
      <c r="STC336" s="223"/>
      <c r="STD336" s="223"/>
      <c r="STE336" s="223"/>
      <c r="STF336" s="223"/>
      <c r="STG336" s="223"/>
      <c r="STH336" s="223"/>
      <c r="STI336" s="223"/>
      <c r="STJ336" s="223"/>
      <c r="STK336" s="223"/>
      <c r="STL336" s="223"/>
      <c r="STM336" s="223"/>
      <c r="STN336" s="223"/>
      <c r="STO336" s="223"/>
      <c r="STP336" s="223"/>
      <c r="STQ336" s="223"/>
      <c r="STR336" s="223"/>
      <c r="STS336" s="223"/>
      <c r="STT336" s="223"/>
      <c r="STU336" s="223"/>
      <c r="STV336" s="223"/>
      <c r="STW336" s="223"/>
      <c r="STX336" s="223"/>
      <c r="STY336" s="223"/>
      <c r="STZ336" s="223"/>
      <c r="SUA336" s="223"/>
      <c r="SUB336" s="223"/>
      <c r="SUC336" s="223"/>
      <c r="SUD336" s="223"/>
      <c r="SUE336" s="223"/>
      <c r="SUF336" s="223"/>
      <c r="SUG336" s="223"/>
      <c r="SUH336" s="223"/>
      <c r="SUI336" s="223"/>
      <c r="SUJ336" s="223"/>
      <c r="SUK336" s="223"/>
      <c r="SUL336" s="223"/>
      <c r="SUM336" s="223"/>
      <c r="SUN336" s="223"/>
      <c r="SUO336" s="223"/>
      <c r="SUP336" s="223"/>
      <c r="SUQ336" s="223"/>
      <c r="SUR336" s="223"/>
      <c r="SUS336" s="223"/>
      <c r="SUT336" s="223"/>
      <c r="SUU336" s="223"/>
      <c r="SUV336" s="223"/>
      <c r="SUW336" s="223"/>
      <c r="SUX336" s="223"/>
      <c r="SUY336" s="223"/>
      <c r="SUZ336" s="223"/>
      <c r="SVA336" s="223"/>
      <c r="SVB336" s="223"/>
      <c r="SVC336" s="223"/>
      <c r="SVD336" s="223"/>
      <c r="SVE336" s="223"/>
      <c r="SVF336" s="223"/>
      <c r="SVG336" s="223"/>
      <c r="SVH336" s="223"/>
      <c r="SVI336" s="223"/>
      <c r="SVJ336" s="223"/>
      <c r="SVK336" s="223"/>
      <c r="SVL336" s="223"/>
      <c r="SVM336" s="223"/>
      <c r="SVN336" s="223"/>
      <c r="SVO336" s="223"/>
      <c r="SVP336" s="223"/>
      <c r="SVQ336" s="223"/>
      <c r="SVR336" s="223"/>
      <c r="SVS336" s="223"/>
      <c r="SVT336" s="223"/>
      <c r="SVU336" s="223"/>
      <c r="SVV336" s="223"/>
      <c r="SVW336" s="223"/>
      <c r="SVX336" s="223"/>
      <c r="SVY336" s="223"/>
      <c r="SVZ336" s="223"/>
      <c r="SWA336" s="223"/>
      <c r="SWB336" s="223"/>
      <c r="SWC336" s="223"/>
      <c r="SWD336" s="223"/>
      <c r="SWE336" s="223"/>
      <c r="SWF336" s="223"/>
      <c r="SWG336" s="223"/>
      <c r="SWH336" s="223"/>
      <c r="SWI336" s="223"/>
      <c r="SWJ336" s="223"/>
      <c r="SWK336" s="223"/>
      <c r="SWL336" s="223"/>
      <c r="SWM336" s="223"/>
      <c r="SWN336" s="223"/>
      <c r="SWO336" s="223"/>
      <c r="SWP336" s="223"/>
      <c r="SWQ336" s="223"/>
      <c r="SWR336" s="223"/>
      <c r="SWS336" s="223"/>
      <c r="SWT336" s="223"/>
      <c r="SWU336" s="223"/>
      <c r="SWV336" s="223"/>
      <c r="SWW336" s="223"/>
      <c r="SWX336" s="223"/>
      <c r="SWY336" s="223"/>
      <c r="SWZ336" s="223"/>
      <c r="SXA336" s="223"/>
      <c r="SXB336" s="223"/>
      <c r="SXC336" s="223"/>
      <c r="SXD336" s="223"/>
      <c r="SXE336" s="223"/>
      <c r="SXF336" s="223"/>
      <c r="SXG336" s="223"/>
      <c r="SXH336" s="223"/>
      <c r="SXI336" s="223"/>
      <c r="SXJ336" s="223"/>
      <c r="SXK336" s="223"/>
      <c r="SXL336" s="223"/>
      <c r="SXM336" s="223"/>
      <c r="SXN336" s="223"/>
      <c r="SXO336" s="223"/>
      <c r="SXP336" s="223"/>
      <c r="SXQ336" s="223"/>
      <c r="SXR336" s="223"/>
      <c r="SXS336" s="223"/>
      <c r="SXT336" s="223"/>
      <c r="SXU336" s="223"/>
      <c r="SXV336" s="223"/>
      <c r="SXW336" s="223"/>
      <c r="SXX336" s="223"/>
      <c r="SXY336" s="223"/>
      <c r="SXZ336" s="223"/>
      <c r="SYA336" s="223"/>
      <c r="SYB336" s="223"/>
      <c r="SYC336" s="223"/>
      <c r="SYD336" s="223"/>
      <c r="SYE336" s="223"/>
      <c r="SYF336" s="223"/>
      <c r="SYG336" s="223"/>
      <c r="SYH336" s="223"/>
      <c r="SYI336" s="223"/>
      <c r="SYJ336" s="223"/>
      <c r="SYK336" s="223"/>
      <c r="SYL336" s="223"/>
      <c r="SYM336" s="223"/>
      <c r="SYN336" s="223"/>
      <c r="SYO336" s="223"/>
      <c r="SYP336" s="223"/>
      <c r="SYQ336" s="223"/>
      <c r="SYR336" s="223"/>
      <c r="SYS336" s="223"/>
      <c r="SYT336" s="223"/>
      <c r="SYU336" s="223"/>
      <c r="SYV336" s="223"/>
      <c r="SYW336" s="223"/>
      <c r="SYX336" s="223"/>
      <c r="SYY336" s="223"/>
      <c r="SYZ336" s="223"/>
      <c r="SZA336" s="223"/>
      <c r="SZB336" s="223"/>
      <c r="SZC336" s="223"/>
      <c r="SZD336" s="223"/>
      <c r="SZE336" s="223"/>
      <c r="SZF336" s="223"/>
      <c r="SZG336" s="223"/>
      <c r="SZH336" s="223"/>
      <c r="SZI336" s="223"/>
      <c r="SZJ336" s="223"/>
      <c r="SZK336" s="223"/>
      <c r="SZL336" s="223"/>
      <c r="SZM336" s="223"/>
      <c r="SZN336" s="223"/>
      <c r="SZO336" s="223"/>
      <c r="SZP336" s="223"/>
      <c r="SZQ336" s="223"/>
      <c r="SZR336" s="223"/>
      <c r="SZS336" s="223"/>
      <c r="SZT336" s="223"/>
      <c r="SZU336" s="223"/>
      <c r="SZV336" s="223"/>
      <c r="SZW336" s="223"/>
      <c r="SZX336" s="223"/>
      <c r="SZY336" s="223"/>
      <c r="SZZ336" s="223"/>
      <c r="TAA336" s="223"/>
      <c r="TAB336" s="223"/>
      <c r="TAC336" s="223"/>
      <c r="TAD336" s="223"/>
      <c r="TAE336" s="223"/>
      <c r="TAF336" s="223"/>
      <c r="TAG336" s="223"/>
      <c r="TAH336" s="223"/>
      <c r="TAI336" s="223"/>
      <c r="TAJ336" s="223"/>
      <c r="TAK336" s="223"/>
      <c r="TAL336" s="223"/>
      <c r="TAM336" s="223"/>
      <c r="TAN336" s="223"/>
      <c r="TAO336" s="223"/>
      <c r="TAP336" s="223"/>
      <c r="TAQ336" s="223"/>
      <c r="TAR336" s="223"/>
      <c r="TAS336" s="223"/>
      <c r="TAT336" s="223"/>
      <c r="TAU336" s="223"/>
      <c r="TAV336" s="223"/>
      <c r="TAW336" s="223"/>
      <c r="TAX336" s="223"/>
      <c r="TAY336" s="223"/>
      <c r="TAZ336" s="223"/>
      <c r="TBA336" s="223"/>
      <c r="TBB336" s="223"/>
      <c r="TBC336" s="223"/>
      <c r="TBD336" s="223"/>
      <c r="TBE336" s="223"/>
      <c r="TBF336" s="223"/>
      <c r="TBG336" s="223"/>
      <c r="TBH336" s="223"/>
      <c r="TBI336" s="223"/>
      <c r="TBJ336" s="223"/>
      <c r="TBK336" s="223"/>
      <c r="TBL336" s="223"/>
      <c r="TBM336" s="223"/>
      <c r="TBN336" s="223"/>
      <c r="TBO336" s="223"/>
      <c r="TBP336" s="223"/>
      <c r="TBQ336" s="223"/>
      <c r="TBR336" s="223"/>
      <c r="TBS336" s="223"/>
      <c r="TBT336" s="223"/>
      <c r="TBU336" s="223"/>
      <c r="TBV336" s="223"/>
      <c r="TBW336" s="223"/>
      <c r="TBX336" s="223"/>
      <c r="TBY336" s="223"/>
      <c r="TBZ336" s="223"/>
      <c r="TCA336" s="223"/>
      <c r="TCB336" s="223"/>
      <c r="TCC336" s="223"/>
      <c r="TCD336" s="223"/>
      <c r="TCE336" s="223"/>
      <c r="TCF336" s="223"/>
      <c r="TCG336" s="223"/>
      <c r="TCH336" s="223"/>
      <c r="TCI336" s="223"/>
      <c r="TCJ336" s="223"/>
      <c r="TCK336" s="223"/>
      <c r="TCL336" s="223"/>
      <c r="TCM336" s="223"/>
      <c r="TCN336" s="223"/>
      <c r="TCO336" s="223"/>
      <c r="TCP336" s="223"/>
      <c r="TCQ336" s="223"/>
      <c r="TCR336" s="223"/>
      <c r="TCS336" s="223"/>
      <c r="TCT336" s="223"/>
      <c r="TCU336" s="223"/>
      <c r="TCV336" s="223"/>
      <c r="TCW336" s="223"/>
      <c r="TCX336" s="223"/>
      <c r="TCY336" s="223"/>
      <c r="TCZ336" s="223"/>
      <c r="TDA336" s="223"/>
      <c r="TDB336" s="223"/>
      <c r="TDC336" s="223"/>
      <c r="TDD336" s="223"/>
      <c r="TDE336" s="223"/>
      <c r="TDF336" s="223"/>
      <c r="TDG336" s="223"/>
      <c r="TDH336" s="223"/>
      <c r="TDI336" s="223"/>
      <c r="TDJ336" s="223"/>
      <c r="TDK336" s="223"/>
      <c r="TDL336" s="223"/>
      <c r="TDM336" s="223"/>
      <c r="TDN336" s="223"/>
      <c r="TDO336" s="223"/>
      <c r="TDP336" s="223"/>
      <c r="TDQ336" s="223"/>
      <c r="TDR336" s="223"/>
      <c r="TDS336" s="223"/>
      <c r="TDT336" s="223"/>
      <c r="TDU336" s="223"/>
      <c r="TDV336" s="223"/>
      <c r="TDW336" s="223"/>
      <c r="TDX336" s="223"/>
      <c r="TDY336" s="223"/>
      <c r="TDZ336" s="223"/>
      <c r="TEA336" s="223"/>
      <c r="TEB336" s="223"/>
      <c r="TEC336" s="223"/>
      <c r="TED336" s="223"/>
      <c r="TEE336" s="223"/>
      <c r="TEF336" s="223"/>
      <c r="TEG336" s="223"/>
      <c r="TEH336" s="223"/>
      <c r="TEI336" s="223"/>
      <c r="TEJ336" s="223"/>
      <c r="TEK336" s="223"/>
      <c r="TEL336" s="223"/>
      <c r="TEM336" s="223"/>
      <c r="TEN336" s="223"/>
      <c r="TEO336" s="223"/>
      <c r="TEP336" s="223"/>
      <c r="TEQ336" s="223"/>
      <c r="TER336" s="223"/>
      <c r="TES336" s="223"/>
      <c r="TET336" s="223"/>
      <c r="TEU336" s="223"/>
      <c r="TEV336" s="223"/>
      <c r="TEW336" s="223"/>
      <c r="TEX336" s="223"/>
      <c r="TEY336" s="223"/>
      <c r="TEZ336" s="223"/>
      <c r="TFA336" s="223"/>
      <c r="TFB336" s="223"/>
      <c r="TFC336" s="223"/>
      <c r="TFD336" s="223"/>
      <c r="TFE336" s="223"/>
      <c r="TFF336" s="223"/>
      <c r="TFG336" s="223"/>
      <c r="TFH336" s="223"/>
      <c r="TFI336" s="223"/>
      <c r="TFJ336" s="223"/>
      <c r="TFK336" s="223"/>
      <c r="TFL336" s="223"/>
      <c r="TFM336" s="223"/>
      <c r="TFN336" s="223"/>
      <c r="TFO336" s="223"/>
      <c r="TFP336" s="223"/>
      <c r="TFQ336" s="223"/>
      <c r="TFR336" s="223"/>
      <c r="TFS336" s="223"/>
      <c r="TFT336" s="223"/>
      <c r="TFU336" s="223"/>
      <c r="TFV336" s="223"/>
      <c r="TFW336" s="223"/>
      <c r="TFX336" s="223"/>
      <c r="TFY336" s="223"/>
      <c r="TFZ336" s="223"/>
      <c r="TGA336" s="223"/>
      <c r="TGB336" s="223"/>
      <c r="TGC336" s="223"/>
      <c r="TGD336" s="223"/>
      <c r="TGE336" s="223"/>
      <c r="TGF336" s="223"/>
      <c r="TGG336" s="223"/>
      <c r="TGH336" s="223"/>
      <c r="TGI336" s="223"/>
      <c r="TGJ336" s="223"/>
      <c r="TGK336" s="223"/>
      <c r="TGL336" s="223"/>
      <c r="TGM336" s="223"/>
      <c r="TGN336" s="223"/>
      <c r="TGO336" s="223"/>
      <c r="TGP336" s="223"/>
      <c r="TGQ336" s="223"/>
      <c r="TGR336" s="223"/>
      <c r="TGS336" s="223"/>
      <c r="TGT336" s="223"/>
      <c r="TGU336" s="223"/>
      <c r="TGV336" s="223"/>
      <c r="TGW336" s="223"/>
      <c r="TGX336" s="223"/>
      <c r="TGY336" s="223"/>
      <c r="TGZ336" s="223"/>
      <c r="THA336" s="223"/>
      <c r="THB336" s="223"/>
      <c r="THC336" s="223"/>
      <c r="THD336" s="223"/>
      <c r="THE336" s="223"/>
      <c r="THF336" s="223"/>
      <c r="THG336" s="223"/>
      <c r="THH336" s="223"/>
      <c r="THI336" s="223"/>
      <c r="THJ336" s="223"/>
      <c r="THK336" s="223"/>
      <c r="THL336" s="223"/>
      <c r="THM336" s="223"/>
      <c r="THN336" s="223"/>
      <c r="THO336" s="223"/>
      <c r="THP336" s="223"/>
      <c r="THQ336" s="223"/>
      <c r="THR336" s="223"/>
      <c r="THS336" s="223"/>
      <c r="THT336" s="223"/>
      <c r="THU336" s="223"/>
      <c r="THV336" s="223"/>
      <c r="THW336" s="223"/>
      <c r="THX336" s="223"/>
      <c r="THY336" s="223"/>
      <c r="THZ336" s="223"/>
      <c r="TIA336" s="223"/>
      <c r="TIB336" s="223"/>
      <c r="TIC336" s="223"/>
      <c r="TID336" s="223"/>
      <c r="TIE336" s="223"/>
      <c r="TIF336" s="223"/>
      <c r="TIG336" s="223"/>
      <c r="TIH336" s="223"/>
      <c r="TII336" s="223"/>
      <c r="TIJ336" s="223"/>
      <c r="TIK336" s="223"/>
      <c r="TIL336" s="223"/>
      <c r="TIM336" s="223"/>
      <c r="TIN336" s="223"/>
      <c r="TIO336" s="223"/>
      <c r="TIP336" s="223"/>
      <c r="TIQ336" s="223"/>
      <c r="TIR336" s="223"/>
      <c r="TIS336" s="223"/>
      <c r="TIT336" s="223"/>
      <c r="TIU336" s="223"/>
      <c r="TIV336" s="223"/>
      <c r="TIW336" s="223"/>
      <c r="TIX336" s="223"/>
      <c r="TIY336" s="223"/>
      <c r="TIZ336" s="223"/>
      <c r="TJA336" s="223"/>
      <c r="TJB336" s="223"/>
      <c r="TJC336" s="223"/>
      <c r="TJD336" s="223"/>
      <c r="TJE336" s="223"/>
      <c r="TJF336" s="223"/>
      <c r="TJG336" s="223"/>
      <c r="TJH336" s="223"/>
      <c r="TJI336" s="223"/>
      <c r="TJJ336" s="223"/>
      <c r="TJK336" s="223"/>
      <c r="TJL336" s="223"/>
      <c r="TJM336" s="223"/>
      <c r="TJN336" s="223"/>
      <c r="TJO336" s="223"/>
      <c r="TJP336" s="223"/>
      <c r="TJQ336" s="223"/>
      <c r="TJR336" s="223"/>
      <c r="TJS336" s="223"/>
      <c r="TJT336" s="223"/>
      <c r="TJU336" s="223"/>
      <c r="TJV336" s="223"/>
      <c r="TJW336" s="223"/>
      <c r="TJX336" s="223"/>
      <c r="TJY336" s="223"/>
      <c r="TJZ336" s="223"/>
      <c r="TKA336" s="223"/>
      <c r="TKB336" s="223"/>
      <c r="TKC336" s="223"/>
      <c r="TKD336" s="223"/>
      <c r="TKE336" s="223"/>
      <c r="TKF336" s="223"/>
      <c r="TKG336" s="223"/>
      <c r="TKH336" s="223"/>
      <c r="TKI336" s="223"/>
      <c r="TKJ336" s="223"/>
      <c r="TKK336" s="223"/>
      <c r="TKL336" s="223"/>
      <c r="TKM336" s="223"/>
      <c r="TKN336" s="223"/>
      <c r="TKO336" s="223"/>
      <c r="TKP336" s="223"/>
      <c r="TKQ336" s="223"/>
      <c r="TKR336" s="223"/>
      <c r="TKS336" s="223"/>
      <c r="TKT336" s="223"/>
      <c r="TKU336" s="223"/>
      <c r="TKV336" s="223"/>
      <c r="TKW336" s="223"/>
      <c r="TKX336" s="223"/>
      <c r="TKY336" s="223"/>
      <c r="TKZ336" s="223"/>
      <c r="TLA336" s="223"/>
      <c r="TLB336" s="223"/>
      <c r="TLC336" s="223"/>
      <c r="TLD336" s="223"/>
      <c r="TLE336" s="223"/>
      <c r="TLF336" s="223"/>
      <c r="TLG336" s="223"/>
      <c r="TLH336" s="223"/>
      <c r="TLI336" s="223"/>
      <c r="TLJ336" s="223"/>
      <c r="TLK336" s="223"/>
      <c r="TLL336" s="223"/>
      <c r="TLM336" s="223"/>
      <c r="TLN336" s="223"/>
      <c r="TLO336" s="223"/>
      <c r="TLP336" s="223"/>
      <c r="TLQ336" s="223"/>
      <c r="TLR336" s="223"/>
      <c r="TLS336" s="223"/>
      <c r="TLT336" s="223"/>
      <c r="TLU336" s="223"/>
      <c r="TLV336" s="223"/>
      <c r="TLW336" s="223"/>
      <c r="TLX336" s="223"/>
      <c r="TLY336" s="223"/>
      <c r="TLZ336" s="223"/>
      <c r="TMA336" s="223"/>
      <c r="TMB336" s="223"/>
      <c r="TMC336" s="223"/>
      <c r="TMD336" s="223"/>
      <c r="TME336" s="223"/>
      <c r="TMF336" s="223"/>
      <c r="TMG336" s="223"/>
      <c r="TMH336" s="223"/>
      <c r="TMI336" s="223"/>
      <c r="TMJ336" s="223"/>
      <c r="TMK336" s="223"/>
      <c r="TML336" s="223"/>
      <c r="TMM336" s="223"/>
      <c r="TMN336" s="223"/>
      <c r="TMO336" s="223"/>
      <c r="TMP336" s="223"/>
      <c r="TMQ336" s="223"/>
      <c r="TMR336" s="223"/>
      <c r="TMS336" s="223"/>
      <c r="TMT336" s="223"/>
      <c r="TMU336" s="223"/>
      <c r="TMV336" s="223"/>
      <c r="TMW336" s="223"/>
      <c r="TMX336" s="223"/>
      <c r="TMY336" s="223"/>
      <c r="TMZ336" s="223"/>
      <c r="TNA336" s="223"/>
      <c r="TNB336" s="223"/>
      <c r="TNC336" s="223"/>
      <c r="TND336" s="223"/>
      <c r="TNE336" s="223"/>
      <c r="TNF336" s="223"/>
      <c r="TNG336" s="223"/>
      <c r="TNH336" s="223"/>
      <c r="TNI336" s="223"/>
      <c r="TNJ336" s="223"/>
      <c r="TNK336" s="223"/>
      <c r="TNL336" s="223"/>
      <c r="TNM336" s="223"/>
      <c r="TNN336" s="223"/>
      <c r="TNO336" s="223"/>
      <c r="TNP336" s="223"/>
      <c r="TNQ336" s="223"/>
      <c r="TNR336" s="223"/>
      <c r="TNS336" s="223"/>
      <c r="TNT336" s="223"/>
      <c r="TNU336" s="223"/>
      <c r="TNV336" s="223"/>
      <c r="TNW336" s="223"/>
      <c r="TNX336" s="223"/>
      <c r="TNY336" s="223"/>
      <c r="TNZ336" s="223"/>
      <c r="TOA336" s="223"/>
      <c r="TOB336" s="223"/>
      <c r="TOC336" s="223"/>
      <c r="TOD336" s="223"/>
      <c r="TOE336" s="223"/>
      <c r="TOF336" s="223"/>
      <c r="TOG336" s="223"/>
      <c r="TOH336" s="223"/>
      <c r="TOI336" s="223"/>
      <c r="TOJ336" s="223"/>
      <c r="TOK336" s="223"/>
      <c r="TOL336" s="223"/>
      <c r="TOM336" s="223"/>
      <c r="TON336" s="223"/>
      <c r="TOO336" s="223"/>
      <c r="TOP336" s="223"/>
      <c r="TOQ336" s="223"/>
      <c r="TOR336" s="223"/>
      <c r="TOS336" s="223"/>
      <c r="TOT336" s="223"/>
      <c r="TOU336" s="223"/>
      <c r="TOV336" s="223"/>
      <c r="TOW336" s="223"/>
      <c r="TOX336" s="223"/>
      <c r="TOY336" s="223"/>
      <c r="TOZ336" s="223"/>
      <c r="TPA336" s="223"/>
      <c r="TPB336" s="223"/>
      <c r="TPC336" s="223"/>
      <c r="TPD336" s="223"/>
      <c r="TPE336" s="223"/>
      <c r="TPF336" s="223"/>
      <c r="TPG336" s="223"/>
      <c r="TPH336" s="223"/>
      <c r="TPI336" s="223"/>
      <c r="TPJ336" s="223"/>
      <c r="TPK336" s="223"/>
      <c r="TPL336" s="223"/>
      <c r="TPM336" s="223"/>
      <c r="TPN336" s="223"/>
      <c r="TPO336" s="223"/>
      <c r="TPP336" s="223"/>
      <c r="TPQ336" s="223"/>
      <c r="TPR336" s="223"/>
      <c r="TPS336" s="223"/>
      <c r="TPT336" s="223"/>
      <c r="TPU336" s="223"/>
      <c r="TPV336" s="223"/>
      <c r="TPW336" s="223"/>
      <c r="TPX336" s="223"/>
      <c r="TPY336" s="223"/>
      <c r="TPZ336" s="223"/>
      <c r="TQA336" s="223"/>
      <c r="TQB336" s="223"/>
      <c r="TQC336" s="223"/>
      <c r="TQD336" s="223"/>
      <c r="TQE336" s="223"/>
      <c r="TQF336" s="223"/>
      <c r="TQG336" s="223"/>
      <c r="TQH336" s="223"/>
      <c r="TQI336" s="223"/>
      <c r="TQJ336" s="223"/>
      <c r="TQK336" s="223"/>
      <c r="TQL336" s="223"/>
      <c r="TQM336" s="223"/>
      <c r="TQN336" s="223"/>
      <c r="TQO336" s="223"/>
      <c r="TQP336" s="223"/>
      <c r="TQQ336" s="223"/>
      <c r="TQR336" s="223"/>
      <c r="TQS336" s="223"/>
      <c r="TQT336" s="223"/>
      <c r="TQU336" s="223"/>
      <c r="TQV336" s="223"/>
      <c r="TQW336" s="223"/>
      <c r="TQX336" s="223"/>
      <c r="TQY336" s="223"/>
      <c r="TQZ336" s="223"/>
      <c r="TRA336" s="223"/>
      <c r="TRB336" s="223"/>
      <c r="TRC336" s="223"/>
      <c r="TRD336" s="223"/>
      <c r="TRE336" s="223"/>
      <c r="TRF336" s="223"/>
      <c r="TRG336" s="223"/>
      <c r="TRH336" s="223"/>
      <c r="TRI336" s="223"/>
      <c r="TRJ336" s="223"/>
      <c r="TRK336" s="223"/>
      <c r="TRL336" s="223"/>
      <c r="TRM336" s="223"/>
      <c r="TRN336" s="223"/>
      <c r="TRO336" s="223"/>
      <c r="TRP336" s="223"/>
      <c r="TRQ336" s="223"/>
      <c r="TRR336" s="223"/>
      <c r="TRS336" s="223"/>
      <c r="TRT336" s="223"/>
      <c r="TRU336" s="223"/>
      <c r="TRV336" s="223"/>
      <c r="TRW336" s="223"/>
      <c r="TRX336" s="223"/>
      <c r="TRY336" s="223"/>
      <c r="TRZ336" s="223"/>
      <c r="TSA336" s="223"/>
      <c r="TSB336" s="223"/>
      <c r="TSC336" s="223"/>
      <c r="TSD336" s="223"/>
      <c r="TSE336" s="223"/>
      <c r="TSF336" s="223"/>
      <c r="TSG336" s="223"/>
      <c r="TSH336" s="223"/>
      <c r="TSI336" s="223"/>
      <c r="TSJ336" s="223"/>
      <c r="TSK336" s="223"/>
      <c r="TSL336" s="223"/>
      <c r="TSM336" s="223"/>
      <c r="TSN336" s="223"/>
      <c r="TSO336" s="223"/>
      <c r="TSP336" s="223"/>
      <c r="TSQ336" s="223"/>
      <c r="TSR336" s="223"/>
      <c r="TSS336" s="223"/>
      <c r="TST336" s="223"/>
      <c r="TSU336" s="223"/>
      <c r="TSV336" s="223"/>
      <c r="TSW336" s="223"/>
      <c r="TSX336" s="223"/>
      <c r="TSY336" s="223"/>
      <c r="TSZ336" s="223"/>
      <c r="TTA336" s="223"/>
      <c r="TTB336" s="223"/>
      <c r="TTC336" s="223"/>
      <c r="TTD336" s="223"/>
      <c r="TTE336" s="223"/>
      <c r="TTF336" s="223"/>
      <c r="TTG336" s="223"/>
      <c r="TTH336" s="223"/>
      <c r="TTI336" s="223"/>
      <c r="TTJ336" s="223"/>
      <c r="TTK336" s="223"/>
      <c r="TTL336" s="223"/>
      <c r="TTM336" s="223"/>
      <c r="TTN336" s="223"/>
      <c r="TTO336" s="223"/>
      <c r="TTP336" s="223"/>
      <c r="TTQ336" s="223"/>
      <c r="TTR336" s="223"/>
      <c r="TTS336" s="223"/>
      <c r="TTT336" s="223"/>
      <c r="TTU336" s="223"/>
      <c r="TTV336" s="223"/>
      <c r="TTW336" s="223"/>
      <c r="TTX336" s="223"/>
      <c r="TTY336" s="223"/>
      <c r="TTZ336" s="223"/>
      <c r="TUA336" s="223"/>
      <c r="TUB336" s="223"/>
      <c r="TUC336" s="223"/>
      <c r="TUD336" s="223"/>
      <c r="TUE336" s="223"/>
      <c r="TUF336" s="223"/>
      <c r="TUG336" s="223"/>
      <c r="TUH336" s="223"/>
      <c r="TUI336" s="223"/>
      <c r="TUJ336" s="223"/>
      <c r="TUK336" s="223"/>
      <c r="TUL336" s="223"/>
      <c r="TUM336" s="223"/>
      <c r="TUN336" s="223"/>
      <c r="TUO336" s="223"/>
      <c r="TUP336" s="223"/>
      <c r="TUQ336" s="223"/>
      <c r="TUR336" s="223"/>
      <c r="TUS336" s="223"/>
      <c r="TUT336" s="223"/>
      <c r="TUU336" s="223"/>
      <c r="TUV336" s="223"/>
      <c r="TUW336" s="223"/>
      <c r="TUX336" s="223"/>
      <c r="TUY336" s="223"/>
      <c r="TUZ336" s="223"/>
      <c r="TVA336" s="223"/>
      <c r="TVB336" s="223"/>
      <c r="TVC336" s="223"/>
      <c r="TVD336" s="223"/>
      <c r="TVE336" s="223"/>
      <c r="TVF336" s="223"/>
      <c r="TVG336" s="223"/>
      <c r="TVH336" s="223"/>
      <c r="TVI336" s="223"/>
      <c r="TVJ336" s="223"/>
      <c r="TVK336" s="223"/>
      <c r="TVL336" s="223"/>
      <c r="TVM336" s="223"/>
      <c r="TVN336" s="223"/>
      <c r="TVO336" s="223"/>
      <c r="TVP336" s="223"/>
      <c r="TVQ336" s="223"/>
      <c r="TVR336" s="223"/>
      <c r="TVS336" s="223"/>
      <c r="TVT336" s="223"/>
      <c r="TVU336" s="223"/>
      <c r="TVV336" s="223"/>
      <c r="TVW336" s="223"/>
      <c r="TVX336" s="223"/>
      <c r="TVY336" s="223"/>
      <c r="TVZ336" s="223"/>
      <c r="TWA336" s="223"/>
      <c r="TWB336" s="223"/>
      <c r="TWC336" s="223"/>
      <c r="TWD336" s="223"/>
      <c r="TWE336" s="223"/>
      <c r="TWF336" s="223"/>
      <c r="TWG336" s="223"/>
      <c r="TWH336" s="223"/>
      <c r="TWI336" s="223"/>
      <c r="TWJ336" s="223"/>
      <c r="TWK336" s="223"/>
      <c r="TWL336" s="223"/>
      <c r="TWM336" s="223"/>
      <c r="TWN336" s="223"/>
      <c r="TWO336" s="223"/>
      <c r="TWP336" s="223"/>
      <c r="TWQ336" s="223"/>
      <c r="TWR336" s="223"/>
      <c r="TWS336" s="223"/>
      <c r="TWT336" s="223"/>
      <c r="TWU336" s="223"/>
      <c r="TWV336" s="223"/>
      <c r="TWW336" s="223"/>
      <c r="TWX336" s="223"/>
      <c r="TWY336" s="223"/>
      <c r="TWZ336" s="223"/>
      <c r="TXA336" s="223"/>
      <c r="TXB336" s="223"/>
      <c r="TXC336" s="223"/>
      <c r="TXD336" s="223"/>
      <c r="TXE336" s="223"/>
      <c r="TXF336" s="223"/>
      <c r="TXG336" s="223"/>
      <c r="TXH336" s="223"/>
      <c r="TXI336" s="223"/>
      <c r="TXJ336" s="223"/>
      <c r="TXK336" s="223"/>
      <c r="TXL336" s="223"/>
      <c r="TXM336" s="223"/>
      <c r="TXN336" s="223"/>
      <c r="TXO336" s="223"/>
      <c r="TXP336" s="223"/>
      <c r="TXQ336" s="223"/>
      <c r="TXR336" s="223"/>
      <c r="TXS336" s="223"/>
      <c r="TXT336" s="223"/>
      <c r="TXU336" s="223"/>
      <c r="TXV336" s="223"/>
      <c r="TXW336" s="223"/>
      <c r="TXX336" s="223"/>
      <c r="TXY336" s="223"/>
      <c r="TXZ336" s="223"/>
      <c r="TYA336" s="223"/>
      <c r="TYB336" s="223"/>
      <c r="TYC336" s="223"/>
      <c r="TYD336" s="223"/>
      <c r="TYE336" s="223"/>
      <c r="TYF336" s="223"/>
      <c r="TYG336" s="223"/>
      <c r="TYH336" s="223"/>
      <c r="TYI336" s="223"/>
      <c r="TYJ336" s="223"/>
      <c r="TYK336" s="223"/>
      <c r="TYL336" s="223"/>
      <c r="TYM336" s="223"/>
      <c r="TYN336" s="223"/>
      <c r="TYO336" s="223"/>
      <c r="TYP336" s="223"/>
      <c r="TYQ336" s="223"/>
      <c r="TYR336" s="223"/>
      <c r="TYS336" s="223"/>
      <c r="TYT336" s="223"/>
      <c r="TYU336" s="223"/>
      <c r="TYV336" s="223"/>
      <c r="TYW336" s="223"/>
      <c r="TYX336" s="223"/>
      <c r="TYY336" s="223"/>
      <c r="TYZ336" s="223"/>
      <c r="TZA336" s="223"/>
      <c r="TZB336" s="223"/>
      <c r="TZC336" s="223"/>
      <c r="TZD336" s="223"/>
      <c r="TZE336" s="223"/>
      <c r="TZF336" s="223"/>
      <c r="TZG336" s="223"/>
      <c r="TZH336" s="223"/>
      <c r="TZI336" s="223"/>
      <c r="TZJ336" s="223"/>
      <c r="TZK336" s="223"/>
      <c r="TZL336" s="223"/>
      <c r="TZM336" s="223"/>
      <c r="TZN336" s="223"/>
      <c r="TZO336" s="223"/>
      <c r="TZP336" s="223"/>
      <c r="TZQ336" s="223"/>
      <c r="TZR336" s="223"/>
      <c r="TZS336" s="223"/>
      <c r="TZT336" s="223"/>
      <c r="TZU336" s="223"/>
      <c r="TZV336" s="223"/>
      <c r="TZW336" s="223"/>
      <c r="TZX336" s="223"/>
      <c r="TZY336" s="223"/>
      <c r="TZZ336" s="223"/>
      <c r="UAA336" s="223"/>
      <c r="UAB336" s="223"/>
      <c r="UAC336" s="223"/>
      <c r="UAD336" s="223"/>
      <c r="UAE336" s="223"/>
      <c r="UAF336" s="223"/>
      <c r="UAG336" s="223"/>
      <c r="UAH336" s="223"/>
      <c r="UAI336" s="223"/>
      <c r="UAJ336" s="223"/>
      <c r="UAK336" s="223"/>
      <c r="UAL336" s="223"/>
      <c r="UAM336" s="223"/>
      <c r="UAN336" s="223"/>
      <c r="UAO336" s="223"/>
      <c r="UAP336" s="223"/>
      <c r="UAQ336" s="223"/>
      <c r="UAR336" s="223"/>
      <c r="UAS336" s="223"/>
      <c r="UAT336" s="223"/>
      <c r="UAU336" s="223"/>
      <c r="UAV336" s="223"/>
      <c r="UAW336" s="223"/>
      <c r="UAX336" s="223"/>
      <c r="UAY336" s="223"/>
      <c r="UAZ336" s="223"/>
      <c r="UBA336" s="223"/>
      <c r="UBB336" s="223"/>
      <c r="UBC336" s="223"/>
      <c r="UBD336" s="223"/>
      <c r="UBE336" s="223"/>
      <c r="UBF336" s="223"/>
      <c r="UBG336" s="223"/>
      <c r="UBH336" s="223"/>
      <c r="UBI336" s="223"/>
      <c r="UBJ336" s="223"/>
      <c r="UBK336" s="223"/>
      <c r="UBL336" s="223"/>
      <c r="UBM336" s="223"/>
      <c r="UBN336" s="223"/>
      <c r="UBO336" s="223"/>
      <c r="UBP336" s="223"/>
      <c r="UBQ336" s="223"/>
      <c r="UBR336" s="223"/>
      <c r="UBS336" s="223"/>
      <c r="UBT336" s="223"/>
      <c r="UBU336" s="223"/>
      <c r="UBV336" s="223"/>
      <c r="UBW336" s="223"/>
      <c r="UBX336" s="223"/>
      <c r="UBY336" s="223"/>
      <c r="UBZ336" s="223"/>
      <c r="UCA336" s="223"/>
      <c r="UCB336" s="223"/>
      <c r="UCC336" s="223"/>
      <c r="UCD336" s="223"/>
      <c r="UCE336" s="223"/>
      <c r="UCF336" s="223"/>
      <c r="UCG336" s="223"/>
      <c r="UCH336" s="223"/>
      <c r="UCI336" s="223"/>
      <c r="UCJ336" s="223"/>
      <c r="UCK336" s="223"/>
      <c r="UCL336" s="223"/>
      <c r="UCM336" s="223"/>
      <c r="UCN336" s="223"/>
      <c r="UCO336" s="223"/>
      <c r="UCP336" s="223"/>
      <c r="UCQ336" s="223"/>
      <c r="UCR336" s="223"/>
      <c r="UCS336" s="223"/>
      <c r="UCT336" s="223"/>
      <c r="UCU336" s="223"/>
      <c r="UCV336" s="223"/>
      <c r="UCW336" s="223"/>
      <c r="UCX336" s="223"/>
      <c r="UCY336" s="223"/>
      <c r="UCZ336" s="223"/>
      <c r="UDA336" s="223"/>
      <c r="UDB336" s="223"/>
      <c r="UDC336" s="223"/>
      <c r="UDD336" s="223"/>
      <c r="UDE336" s="223"/>
      <c r="UDF336" s="223"/>
      <c r="UDG336" s="223"/>
      <c r="UDH336" s="223"/>
      <c r="UDI336" s="223"/>
      <c r="UDJ336" s="223"/>
      <c r="UDK336" s="223"/>
      <c r="UDL336" s="223"/>
      <c r="UDM336" s="223"/>
      <c r="UDN336" s="223"/>
      <c r="UDO336" s="223"/>
      <c r="UDP336" s="223"/>
      <c r="UDQ336" s="223"/>
      <c r="UDR336" s="223"/>
      <c r="UDS336" s="223"/>
      <c r="UDT336" s="223"/>
      <c r="UDU336" s="223"/>
      <c r="UDV336" s="223"/>
      <c r="UDW336" s="223"/>
      <c r="UDX336" s="223"/>
      <c r="UDY336" s="223"/>
      <c r="UDZ336" s="223"/>
      <c r="UEA336" s="223"/>
      <c r="UEB336" s="223"/>
      <c r="UEC336" s="223"/>
      <c r="UED336" s="223"/>
      <c r="UEE336" s="223"/>
      <c r="UEF336" s="223"/>
      <c r="UEG336" s="223"/>
      <c r="UEH336" s="223"/>
      <c r="UEI336" s="223"/>
      <c r="UEJ336" s="223"/>
      <c r="UEK336" s="223"/>
      <c r="UEL336" s="223"/>
      <c r="UEM336" s="223"/>
      <c r="UEN336" s="223"/>
      <c r="UEO336" s="223"/>
      <c r="UEP336" s="223"/>
      <c r="UEQ336" s="223"/>
      <c r="UER336" s="223"/>
      <c r="UES336" s="223"/>
      <c r="UET336" s="223"/>
      <c r="UEU336" s="223"/>
      <c r="UEV336" s="223"/>
      <c r="UEW336" s="223"/>
      <c r="UEX336" s="223"/>
      <c r="UEY336" s="223"/>
      <c r="UEZ336" s="223"/>
      <c r="UFA336" s="223"/>
      <c r="UFB336" s="223"/>
      <c r="UFC336" s="223"/>
      <c r="UFD336" s="223"/>
      <c r="UFE336" s="223"/>
      <c r="UFF336" s="223"/>
      <c r="UFG336" s="223"/>
      <c r="UFH336" s="223"/>
      <c r="UFI336" s="223"/>
      <c r="UFJ336" s="223"/>
      <c r="UFK336" s="223"/>
      <c r="UFL336" s="223"/>
      <c r="UFM336" s="223"/>
      <c r="UFN336" s="223"/>
      <c r="UFO336" s="223"/>
      <c r="UFP336" s="223"/>
      <c r="UFQ336" s="223"/>
      <c r="UFR336" s="223"/>
      <c r="UFS336" s="223"/>
      <c r="UFT336" s="223"/>
      <c r="UFU336" s="223"/>
      <c r="UFV336" s="223"/>
      <c r="UFW336" s="223"/>
      <c r="UFX336" s="223"/>
      <c r="UFY336" s="223"/>
      <c r="UFZ336" s="223"/>
      <c r="UGA336" s="223"/>
      <c r="UGB336" s="223"/>
      <c r="UGC336" s="223"/>
      <c r="UGD336" s="223"/>
      <c r="UGE336" s="223"/>
      <c r="UGF336" s="223"/>
      <c r="UGG336" s="223"/>
      <c r="UGH336" s="223"/>
      <c r="UGI336" s="223"/>
      <c r="UGJ336" s="223"/>
      <c r="UGK336" s="223"/>
      <c r="UGL336" s="223"/>
      <c r="UGM336" s="223"/>
      <c r="UGN336" s="223"/>
      <c r="UGO336" s="223"/>
      <c r="UGP336" s="223"/>
      <c r="UGQ336" s="223"/>
      <c r="UGR336" s="223"/>
      <c r="UGS336" s="223"/>
      <c r="UGT336" s="223"/>
      <c r="UGU336" s="223"/>
      <c r="UGV336" s="223"/>
      <c r="UGW336" s="223"/>
      <c r="UGX336" s="223"/>
      <c r="UGY336" s="223"/>
      <c r="UGZ336" s="223"/>
      <c r="UHA336" s="223"/>
      <c r="UHB336" s="223"/>
      <c r="UHC336" s="223"/>
      <c r="UHD336" s="223"/>
      <c r="UHE336" s="223"/>
      <c r="UHF336" s="223"/>
      <c r="UHG336" s="223"/>
      <c r="UHH336" s="223"/>
      <c r="UHI336" s="223"/>
      <c r="UHJ336" s="223"/>
      <c r="UHK336" s="223"/>
      <c r="UHL336" s="223"/>
      <c r="UHM336" s="223"/>
      <c r="UHN336" s="223"/>
      <c r="UHO336" s="223"/>
      <c r="UHP336" s="223"/>
      <c r="UHQ336" s="223"/>
      <c r="UHR336" s="223"/>
      <c r="UHS336" s="223"/>
      <c r="UHT336" s="223"/>
      <c r="UHU336" s="223"/>
      <c r="UHV336" s="223"/>
      <c r="UHW336" s="223"/>
      <c r="UHX336" s="223"/>
      <c r="UHY336" s="223"/>
      <c r="UHZ336" s="223"/>
      <c r="UIA336" s="223"/>
      <c r="UIB336" s="223"/>
      <c r="UIC336" s="223"/>
      <c r="UID336" s="223"/>
      <c r="UIE336" s="223"/>
      <c r="UIF336" s="223"/>
      <c r="UIG336" s="223"/>
      <c r="UIH336" s="223"/>
      <c r="UII336" s="223"/>
      <c r="UIJ336" s="223"/>
      <c r="UIK336" s="223"/>
      <c r="UIL336" s="223"/>
      <c r="UIM336" s="223"/>
      <c r="UIN336" s="223"/>
      <c r="UIO336" s="223"/>
      <c r="UIP336" s="223"/>
      <c r="UIQ336" s="223"/>
      <c r="UIR336" s="223"/>
      <c r="UIS336" s="223"/>
      <c r="UIT336" s="223"/>
      <c r="UIU336" s="223"/>
      <c r="UIV336" s="223"/>
      <c r="UIW336" s="223"/>
      <c r="UIX336" s="223"/>
      <c r="UIY336" s="223"/>
      <c r="UIZ336" s="223"/>
      <c r="UJA336" s="223"/>
      <c r="UJB336" s="223"/>
      <c r="UJC336" s="223"/>
      <c r="UJD336" s="223"/>
      <c r="UJE336" s="223"/>
      <c r="UJF336" s="223"/>
      <c r="UJG336" s="223"/>
      <c r="UJH336" s="223"/>
      <c r="UJI336" s="223"/>
      <c r="UJJ336" s="223"/>
      <c r="UJK336" s="223"/>
      <c r="UJL336" s="223"/>
      <c r="UJM336" s="223"/>
      <c r="UJN336" s="223"/>
      <c r="UJO336" s="223"/>
      <c r="UJP336" s="223"/>
      <c r="UJQ336" s="223"/>
      <c r="UJR336" s="223"/>
      <c r="UJS336" s="223"/>
      <c r="UJT336" s="223"/>
      <c r="UJU336" s="223"/>
      <c r="UJV336" s="223"/>
      <c r="UJW336" s="223"/>
      <c r="UJX336" s="223"/>
      <c r="UJY336" s="223"/>
      <c r="UJZ336" s="223"/>
      <c r="UKA336" s="223"/>
      <c r="UKB336" s="223"/>
      <c r="UKC336" s="223"/>
      <c r="UKD336" s="223"/>
      <c r="UKE336" s="223"/>
      <c r="UKF336" s="223"/>
      <c r="UKG336" s="223"/>
      <c r="UKH336" s="223"/>
      <c r="UKI336" s="223"/>
      <c r="UKJ336" s="223"/>
      <c r="UKK336" s="223"/>
      <c r="UKL336" s="223"/>
      <c r="UKM336" s="223"/>
      <c r="UKN336" s="223"/>
      <c r="UKO336" s="223"/>
      <c r="UKP336" s="223"/>
      <c r="UKQ336" s="223"/>
      <c r="UKR336" s="223"/>
      <c r="UKS336" s="223"/>
      <c r="UKT336" s="223"/>
      <c r="UKU336" s="223"/>
      <c r="UKV336" s="223"/>
      <c r="UKW336" s="223"/>
      <c r="UKX336" s="223"/>
      <c r="UKY336" s="223"/>
      <c r="UKZ336" s="223"/>
      <c r="ULA336" s="223"/>
      <c r="ULB336" s="223"/>
      <c r="ULC336" s="223"/>
      <c r="ULD336" s="223"/>
      <c r="ULE336" s="223"/>
      <c r="ULF336" s="223"/>
      <c r="ULG336" s="223"/>
      <c r="ULH336" s="223"/>
      <c r="ULI336" s="223"/>
      <c r="ULJ336" s="223"/>
      <c r="ULK336" s="223"/>
      <c r="ULL336" s="223"/>
      <c r="ULM336" s="223"/>
      <c r="ULN336" s="223"/>
      <c r="ULO336" s="223"/>
      <c r="ULP336" s="223"/>
      <c r="ULQ336" s="223"/>
      <c r="ULR336" s="223"/>
      <c r="ULS336" s="223"/>
      <c r="ULT336" s="223"/>
      <c r="ULU336" s="223"/>
      <c r="ULV336" s="223"/>
      <c r="ULW336" s="223"/>
      <c r="ULX336" s="223"/>
      <c r="ULY336" s="223"/>
      <c r="ULZ336" s="223"/>
      <c r="UMA336" s="223"/>
      <c r="UMB336" s="223"/>
      <c r="UMC336" s="223"/>
      <c r="UMD336" s="223"/>
      <c r="UME336" s="223"/>
      <c r="UMF336" s="223"/>
      <c r="UMG336" s="223"/>
      <c r="UMH336" s="223"/>
      <c r="UMI336" s="223"/>
      <c r="UMJ336" s="223"/>
      <c r="UMK336" s="223"/>
      <c r="UML336" s="223"/>
      <c r="UMM336" s="223"/>
      <c r="UMN336" s="223"/>
      <c r="UMO336" s="223"/>
      <c r="UMP336" s="223"/>
      <c r="UMQ336" s="223"/>
      <c r="UMR336" s="223"/>
      <c r="UMS336" s="223"/>
      <c r="UMT336" s="223"/>
      <c r="UMU336" s="223"/>
      <c r="UMV336" s="223"/>
      <c r="UMW336" s="223"/>
      <c r="UMX336" s="223"/>
      <c r="UMY336" s="223"/>
      <c r="UMZ336" s="223"/>
      <c r="UNA336" s="223"/>
      <c r="UNB336" s="223"/>
      <c r="UNC336" s="223"/>
      <c r="UND336" s="223"/>
      <c r="UNE336" s="223"/>
      <c r="UNF336" s="223"/>
      <c r="UNG336" s="223"/>
      <c r="UNH336" s="223"/>
      <c r="UNI336" s="223"/>
      <c r="UNJ336" s="223"/>
      <c r="UNK336" s="223"/>
      <c r="UNL336" s="223"/>
      <c r="UNM336" s="223"/>
      <c r="UNN336" s="223"/>
      <c r="UNO336" s="223"/>
      <c r="UNP336" s="223"/>
      <c r="UNQ336" s="223"/>
      <c r="UNR336" s="223"/>
      <c r="UNS336" s="223"/>
      <c r="UNT336" s="223"/>
      <c r="UNU336" s="223"/>
      <c r="UNV336" s="223"/>
      <c r="UNW336" s="223"/>
      <c r="UNX336" s="223"/>
      <c r="UNY336" s="223"/>
      <c r="UNZ336" s="223"/>
      <c r="UOA336" s="223"/>
      <c r="UOB336" s="223"/>
      <c r="UOC336" s="223"/>
      <c r="UOD336" s="223"/>
      <c r="UOE336" s="223"/>
      <c r="UOF336" s="223"/>
      <c r="UOG336" s="223"/>
      <c r="UOH336" s="223"/>
      <c r="UOI336" s="223"/>
      <c r="UOJ336" s="223"/>
      <c r="UOK336" s="223"/>
      <c r="UOL336" s="223"/>
      <c r="UOM336" s="223"/>
      <c r="UON336" s="223"/>
      <c r="UOO336" s="223"/>
      <c r="UOP336" s="223"/>
      <c r="UOQ336" s="223"/>
      <c r="UOR336" s="223"/>
      <c r="UOS336" s="223"/>
      <c r="UOT336" s="223"/>
      <c r="UOU336" s="223"/>
      <c r="UOV336" s="223"/>
      <c r="UOW336" s="223"/>
      <c r="UOX336" s="223"/>
      <c r="UOY336" s="223"/>
      <c r="UOZ336" s="223"/>
      <c r="UPA336" s="223"/>
      <c r="UPB336" s="223"/>
      <c r="UPC336" s="223"/>
      <c r="UPD336" s="223"/>
      <c r="UPE336" s="223"/>
      <c r="UPF336" s="223"/>
      <c r="UPG336" s="223"/>
      <c r="UPH336" s="223"/>
      <c r="UPI336" s="223"/>
      <c r="UPJ336" s="223"/>
      <c r="UPK336" s="223"/>
      <c r="UPL336" s="223"/>
      <c r="UPM336" s="223"/>
      <c r="UPN336" s="223"/>
      <c r="UPO336" s="223"/>
      <c r="UPP336" s="223"/>
      <c r="UPQ336" s="223"/>
      <c r="UPR336" s="223"/>
      <c r="UPS336" s="223"/>
      <c r="UPT336" s="223"/>
      <c r="UPU336" s="223"/>
      <c r="UPV336" s="223"/>
      <c r="UPW336" s="223"/>
      <c r="UPX336" s="223"/>
      <c r="UPY336" s="223"/>
      <c r="UPZ336" s="223"/>
      <c r="UQA336" s="223"/>
      <c r="UQB336" s="223"/>
      <c r="UQC336" s="223"/>
      <c r="UQD336" s="223"/>
      <c r="UQE336" s="223"/>
      <c r="UQF336" s="223"/>
      <c r="UQG336" s="223"/>
      <c r="UQH336" s="223"/>
      <c r="UQI336" s="223"/>
      <c r="UQJ336" s="223"/>
      <c r="UQK336" s="223"/>
      <c r="UQL336" s="223"/>
      <c r="UQM336" s="223"/>
      <c r="UQN336" s="223"/>
      <c r="UQO336" s="223"/>
      <c r="UQP336" s="223"/>
      <c r="UQQ336" s="223"/>
      <c r="UQR336" s="223"/>
      <c r="UQS336" s="223"/>
      <c r="UQT336" s="223"/>
      <c r="UQU336" s="223"/>
      <c r="UQV336" s="223"/>
      <c r="UQW336" s="223"/>
      <c r="UQX336" s="223"/>
      <c r="UQY336" s="223"/>
      <c r="UQZ336" s="223"/>
      <c r="URA336" s="223"/>
      <c r="URB336" s="223"/>
      <c r="URC336" s="223"/>
      <c r="URD336" s="223"/>
      <c r="URE336" s="223"/>
      <c r="URF336" s="223"/>
      <c r="URG336" s="223"/>
      <c r="URH336" s="223"/>
      <c r="URI336" s="223"/>
      <c r="URJ336" s="223"/>
      <c r="URK336" s="223"/>
      <c r="URL336" s="223"/>
      <c r="URM336" s="223"/>
      <c r="URN336" s="223"/>
      <c r="URO336" s="223"/>
      <c r="URP336" s="223"/>
      <c r="URQ336" s="223"/>
      <c r="URR336" s="223"/>
      <c r="URS336" s="223"/>
      <c r="URT336" s="223"/>
      <c r="URU336" s="223"/>
      <c r="URV336" s="223"/>
      <c r="URW336" s="223"/>
      <c r="URX336" s="223"/>
      <c r="URY336" s="223"/>
      <c r="URZ336" s="223"/>
      <c r="USA336" s="223"/>
      <c r="USB336" s="223"/>
      <c r="USC336" s="223"/>
      <c r="USD336" s="223"/>
      <c r="USE336" s="223"/>
      <c r="USF336" s="223"/>
      <c r="USG336" s="223"/>
      <c r="USH336" s="223"/>
      <c r="USI336" s="223"/>
      <c r="USJ336" s="223"/>
      <c r="USK336" s="223"/>
      <c r="USL336" s="223"/>
      <c r="USM336" s="223"/>
      <c r="USN336" s="223"/>
      <c r="USO336" s="223"/>
      <c r="USP336" s="223"/>
      <c r="USQ336" s="223"/>
      <c r="USR336" s="223"/>
      <c r="USS336" s="223"/>
      <c r="UST336" s="223"/>
      <c r="USU336" s="223"/>
      <c r="USV336" s="223"/>
      <c r="USW336" s="223"/>
      <c r="USX336" s="223"/>
      <c r="USY336" s="223"/>
      <c r="USZ336" s="223"/>
      <c r="UTA336" s="223"/>
      <c r="UTB336" s="223"/>
      <c r="UTC336" s="223"/>
      <c r="UTD336" s="223"/>
      <c r="UTE336" s="223"/>
      <c r="UTF336" s="223"/>
      <c r="UTG336" s="223"/>
      <c r="UTH336" s="223"/>
      <c r="UTI336" s="223"/>
      <c r="UTJ336" s="223"/>
      <c r="UTK336" s="223"/>
      <c r="UTL336" s="223"/>
      <c r="UTM336" s="223"/>
      <c r="UTN336" s="223"/>
      <c r="UTO336" s="223"/>
      <c r="UTP336" s="223"/>
      <c r="UTQ336" s="223"/>
      <c r="UTR336" s="223"/>
      <c r="UTS336" s="223"/>
      <c r="UTT336" s="223"/>
      <c r="UTU336" s="223"/>
      <c r="UTV336" s="223"/>
      <c r="UTW336" s="223"/>
      <c r="UTX336" s="223"/>
      <c r="UTY336" s="223"/>
      <c r="UTZ336" s="223"/>
      <c r="UUA336" s="223"/>
      <c r="UUB336" s="223"/>
      <c r="UUC336" s="223"/>
      <c r="UUD336" s="223"/>
      <c r="UUE336" s="223"/>
      <c r="UUF336" s="223"/>
      <c r="UUG336" s="223"/>
      <c r="UUH336" s="223"/>
      <c r="UUI336" s="223"/>
      <c r="UUJ336" s="223"/>
      <c r="UUK336" s="223"/>
      <c r="UUL336" s="223"/>
      <c r="UUM336" s="223"/>
      <c r="UUN336" s="223"/>
      <c r="UUO336" s="223"/>
      <c r="UUP336" s="223"/>
      <c r="UUQ336" s="223"/>
      <c r="UUR336" s="223"/>
      <c r="UUS336" s="223"/>
      <c r="UUT336" s="223"/>
      <c r="UUU336" s="223"/>
      <c r="UUV336" s="223"/>
      <c r="UUW336" s="223"/>
      <c r="UUX336" s="223"/>
      <c r="UUY336" s="223"/>
      <c r="UUZ336" s="223"/>
      <c r="UVA336" s="223"/>
      <c r="UVB336" s="223"/>
      <c r="UVC336" s="223"/>
      <c r="UVD336" s="223"/>
      <c r="UVE336" s="223"/>
      <c r="UVF336" s="223"/>
      <c r="UVG336" s="223"/>
      <c r="UVH336" s="223"/>
      <c r="UVI336" s="223"/>
      <c r="UVJ336" s="223"/>
      <c r="UVK336" s="223"/>
      <c r="UVL336" s="223"/>
      <c r="UVM336" s="223"/>
      <c r="UVN336" s="223"/>
      <c r="UVO336" s="223"/>
      <c r="UVP336" s="223"/>
      <c r="UVQ336" s="223"/>
      <c r="UVR336" s="223"/>
      <c r="UVS336" s="223"/>
      <c r="UVT336" s="223"/>
      <c r="UVU336" s="223"/>
      <c r="UVV336" s="223"/>
      <c r="UVW336" s="223"/>
      <c r="UVX336" s="223"/>
      <c r="UVY336" s="223"/>
      <c r="UVZ336" s="223"/>
      <c r="UWA336" s="223"/>
      <c r="UWB336" s="223"/>
      <c r="UWC336" s="223"/>
      <c r="UWD336" s="223"/>
      <c r="UWE336" s="223"/>
      <c r="UWF336" s="223"/>
      <c r="UWG336" s="223"/>
      <c r="UWH336" s="223"/>
      <c r="UWI336" s="223"/>
      <c r="UWJ336" s="223"/>
      <c r="UWK336" s="223"/>
      <c r="UWL336" s="223"/>
      <c r="UWM336" s="223"/>
      <c r="UWN336" s="223"/>
      <c r="UWO336" s="223"/>
      <c r="UWP336" s="223"/>
      <c r="UWQ336" s="223"/>
      <c r="UWR336" s="223"/>
      <c r="UWS336" s="223"/>
      <c r="UWT336" s="223"/>
      <c r="UWU336" s="223"/>
      <c r="UWV336" s="223"/>
      <c r="UWW336" s="223"/>
      <c r="UWX336" s="223"/>
      <c r="UWY336" s="223"/>
      <c r="UWZ336" s="223"/>
      <c r="UXA336" s="223"/>
      <c r="UXB336" s="223"/>
      <c r="UXC336" s="223"/>
      <c r="UXD336" s="223"/>
      <c r="UXE336" s="223"/>
      <c r="UXF336" s="223"/>
      <c r="UXG336" s="223"/>
      <c r="UXH336" s="223"/>
      <c r="UXI336" s="223"/>
      <c r="UXJ336" s="223"/>
      <c r="UXK336" s="223"/>
      <c r="UXL336" s="223"/>
      <c r="UXM336" s="223"/>
      <c r="UXN336" s="223"/>
      <c r="UXO336" s="223"/>
      <c r="UXP336" s="223"/>
      <c r="UXQ336" s="223"/>
      <c r="UXR336" s="223"/>
      <c r="UXS336" s="223"/>
      <c r="UXT336" s="223"/>
      <c r="UXU336" s="223"/>
      <c r="UXV336" s="223"/>
      <c r="UXW336" s="223"/>
      <c r="UXX336" s="223"/>
      <c r="UXY336" s="223"/>
      <c r="UXZ336" s="223"/>
      <c r="UYA336" s="223"/>
      <c r="UYB336" s="223"/>
      <c r="UYC336" s="223"/>
      <c r="UYD336" s="223"/>
      <c r="UYE336" s="223"/>
      <c r="UYF336" s="223"/>
      <c r="UYG336" s="223"/>
      <c r="UYH336" s="223"/>
      <c r="UYI336" s="223"/>
      <c r="UYJ336" s="223"/>
      <c r="UYK336" s="223"/>
      <c r="UYL336" s="223"/>
      <c r="UYM336" s="223"/>
      <c r="UYN336" s="223"/>
      <c r="UYO336" s="223"/>
      <c r="UYP336" s="223"/>
      <c r="UYQ336" s="223"/>
      <c r="UYR336" s="223"/>
      <c r="UYS336" s="223"/>
      <c r="UYT336" s="223"/>
      <c r="UYU336" s="223"/>
      <c r="UYV336" s="223"/>
      <c r="UYW336" s="223"/>
      <c r="UYX336" s="223"/>
      <c r="UYY336" s="223"/>
      <c r="UYZ336" s="223"/>
      <c r="UZA336" s="223"/>
      <c r="UZB336" s="223"/>
      <c r="UZC336" s="223"/>
      <c r="UZD336" s="223"/>
      <c r="UZE336" s="223"/>
      <c r="UZF336" s="223"/>
      <c r="UZG336" s="223"/>
      <c r="UZH336" s="223"/>
      <c r="UZI336" s="223"/>
      <c r="UZJ336" s="223"/>
      <c r="UZK336" s="223"/>
      <c r="UZL336" s="223"/>
      <c r="UZM336" s="223"/>
      <c r="UZN336" s="223"/>
      <c r="UZO336" s="223"/>
      <c r="UZP336" s="223"/>
      <c r="UZQ336" s="223"/>
      <c r="UZR336" s="223"/>
      <c r="UZS336" s="223"/>
      <c r="UZT336" s="223"/>
      <c r="UZU336" s="223"/>
      <c r="UZV336" s="223"/>
      <c r="UZW336" s="223"/>
      <c r="UZX336" s="223"/>
      <c r="UZY336" s="223"/>
      <c r="UZZ336" s="223"/>
      <c r="VAA336" s="223"/>
      <c r="VAB336" s="223"/>
      <c r="VAC336" s="223"/>
      <c r="VAD336" s="223"/>
      <c r="VAE336" s="223"/>
      <c r="VAF336" s="223"/>
      <c r="VAG336" s="223"/>
      <c r="VAH336" s="223"/>
      <c r="VAI336" s="223"/>
      <c r="VAJ336" s="223"/>
      <c r="VAK336" s="223"/>
      <c r="VAL336" s="223"/>
      <c r="VAM336" s="223"/>
      <c r="VAN336" s="223"/>
      <c r="VAO336" s="223"/>
      <c r="VAP336" s="223"/>
      <c r="VAQ336" s="223"/>
      <c r="VAR336" s="223"/>
      <c r="VAS336" s="223"/>
      <c r="VAT336" s="223"/>
      <c r="VAU336" s="223"/>
      <c r="VAV336" s="223"/>
      <c r="VAW336" s="223"/>
      <c r="VAX336" s="223"/>
      <c r="VAY336" s="223"/>
      <c r="VAZ336" s="223"/>
      <c r="VBA336" s="223"/>
      <c r="VBB336" s="223"/>
      <c r="VBC336" s="223"/>
      <c r="VBD336" s="223"/>
      <c r="VBE336" s="223"/>
      <c r="VBF336" s="223"/>
      <c r="VBG336" s="223"/>
      <c r="VBH336" s="223"/>
      <c r="VBI336" s="223"/>
      <c r="VBJ336" s="223"/>
      <c r="VBK336" s="223"/>
      <c r="VBL336" s="223"/>
      <c r="VBM336" s="223"/>
      <c r="VBN336" s="223"/>
      <c r="VBO336" s="223"/>
      <c r="VBP336" s="223"/>
      <c r="VBQ336" s="223"/>
      <c r="VBR336" s="223"/>
      <c r="VBS336" s="223"/>
      <c r="VBT336" s="223"/>
      <c r="VBU336" s="223"/>
      <c r="VBV336" s="223"/>
      <c r="VBW336" s="223"/>
      <c r="VBX336" s="223"/>
      <c r="VBY336" s="223"/>
      <c r="VBZ336" s="223"/>
      <c r="VCA336" s="223"/>
      <c r="VCB336" s="223"/>
      <c r="VCC336" s="223"/>
      <c r="VCD336" s="223"/>
      <c r="VCE336" s="223"/>
      <c r="VCF336" s="223"/>
      <c r="VCG336" s="223"/>
      <c r="VCH336" s="223"/>
      <c r="VCI336" s="223"/>
      <c r="VCJ336" s="223"/>
      <c r="VCK336" s="223"/>
      <c r="VCL336" s="223"/>
      <c r="VCM336" s="223"/>
      <c r="VCN336" s="223"/>
      <c r="VCO336" s="223"/>
      <c r="VCP336" s="223"/>
      <c r="VCQ336" s="223"/>
      <c r="VCR336" s="223"/>
      <c r="VCS336" s="223"/>
      <c r="VCT336" s="223"/>
      <c r="VCU336" s="223"/>
      <c r="VCV336" s="223"/>
      <c r="VCW336" s="223"/>
      <c r="VCX336" s="223"/>
      <c r="VCY336" s="223"/>
      <c r="VCZ336" s="223"/>
      <c r="VDA336" s="223"/>
      <c r="VDB336" s="223"/>
      <c r="VDC336" s="223"/>
      <c r="VDD336" s="223"/>
      <c r="VDE336" s="223"/>
      <c r="VDF336" s="223"/>
      <c r="VDG336" s="223"/>
      <c r="VDH336" s="223"/>
      <c r="VDI336" s="223"/>
      <c r="VDJ336" s="223"/>
      <c r="VDK336" s="223"/>
      <c r="VDL336" s="223"/>
      <c r="VDM336" s="223"/>
      <c r="VDN336" s="223"/>
      <c r="VDO336" s="223"/>
      <c r="VDP336" s="223"/>
      <c r="VDQ336" s="223"/>
      <c r="VDR336" s="223"/>
      <c r="VDS336" s="223"/>
      <c r="VDT336" s="223"/>
      <c r="VDU336" s="223"/>
      <c r="VDV336" s="223"/>
      <c r="VDW336" s="223"/>
      <c r="VDX336" s="223"/>
      <c r="VDY336" s="223"/>
      <c r="VDZ336" s="223"/>
      <c r="VEA336" s="223"/>
      <c r="VEB336" s="223"/>
      <c r="VEC336" s="223"/>
      <c r="VED336" s="223"/>
      <c r="VEE336" s="223"/>
      <c r="VEF336" s="223"/>
      <c r="VEG336" s="223"/>
      <c r="VEH336" s="223"/>
      <c r="VEI336" s="223"/>
      <c r="VEJ336" s="223"/>
      <c r="VEK336" s="223"/>
      <c r="VEL336" s="223"/>
      <c r="VEM336" s="223"/>
      <c r="VEN336" s="223"/>
      <c r="VEO336" s="223"/>
      <c r="VEP336" s="223"/>
      <c r="VEQ336" s="223"/>
      <c r="VER336" s="223"/>
      <c r="VES336" s="223"/>
      <c r="VET336" s="223"/>
      <c r="VEU336" s="223"/>
      <c r="VEV336" s="223"/>
      <c r="VEW336" s="223"/>
      <c r="VEX336" s="223"/>
      <c r="VEY336" s="223"/>
      <c r="VEZ336" s="223"/>
      <c r="VFA336" s="223"/>
      <c r="VFB336" s="223"/>
      <c r="VFC336" s="223"/>
      <c r="VFD336" s="223"/>
      <c r="VFE336" s="223"/>
      <c r="VFF336" s="223"/>
      <c r="VFG336" s="223"/>
      <c r="VFH336" s="223"/>
      <c r="VFI336" s="223"/>
      <c r="VFJ336" s="223"/>
      <c r="VFK336" s="223"/>
      <c r="VFL336" s="223"/>
      <c r="VFM336" s="223"/>
      <c r="VFN336" s="223"/>
      <c r="VFO336" s="223"/>
      <c r="VFP336" s="223"/>
      <c r="VFQ336" s="223"/>
      <c r="VFR336" s="223"/>
      <c r="VFS336" s="223"/>
      <c r="VFT336" s="223"/>
      <c r="VFU336" s="223"/>
      <c r="VFV336" s="223"/>
      <c r="VFW336" s="223"/>
      <c r="VFX336" s="223"/>
      <c r="VFY336" s="223"/>
      <c r="VFZ336" s="223"/>
      <c r="VGA336" s="223"/>
      <c r="VGB336" s="223"/>
      <c r="VGC336" s="223"/>
      <c r="VGD336" s="223"/>
      <c r="VGE336" s="223"/>
      <c r="VGF336" s="223"/>
      <c r="VGG336" s="223"/>
      <c r="VGH336" s="223"/>
      <c r="VGI336" s="223"/>
      <c r="VGJ336" s="223"/>
      <c r="VGK336" s="223"/>
      <c r="VGL336" s="223"/>
      <c r="VGM336" s="223"/>
      <c r="VGN336" s="223"/>
      <c r="VGO336" s="223"/>
      <c r="VGP336" s="223"/>
      <c r="VGQ336" s="223"/>
      <c r="VGR336" s="223"/>
      <c r="VGS336" s="223"/>
      <c r="VGT336" s="223"/>
      <c r="VGU336" s="223"/>
      <c r="VGV336" s="223"/>
      <c r="VGW336" s="223"/>
      <c r="VGX336" s="223"/>
      <c r="VGY336" s="223"/>
      <c r="VGZ336" s="223"/>
      <c r="VHA336" s="223"/>
      <c r="VHB336" s="223"/>
      <c r="VHC336" s="223"/>
      <c r="VHD336" s="223"/>
      <c r="VHE336" s="223"/>
      <c r="VHF336" s="223"/>
      <c r="VHG336" s="223"/>
      <c r="VHH336" s="223"/>
      <c r="VHI336" s="223"/>
      <c r="VHJ336" s="223"/>
      <c r="VHK336" s="223"/>
      <c r="VHL336" s="223"/>
      <c r="VHM336" s="223"/>
      <c r="VHN336" s="223"/>
      <c r="VHO336" s="223"/>
      <c r="VHP336" s="223"/>
      <c r="VHQ336" s="223"/>
      <c r="VHR336" s="223"/>
      <c r="VHS336" s="223"/>
      <c r="VHT336" s="223"/>
      <c r="VHU336" s="223"/>
      <c r="VHV336" s="223"/>
      <c r="VHW336" s="223"/>
      <c r="VHX336" s="223"/>
      <c r="VHY336" s="223"/>
      <c r="VHZ336" s="223"/>
      <c r="VIA336" s="223"/>
      <c r="VIB336" s="223"/>
      <c r="VIC336" s="223"/>
      <c r="VID336" s="223"/>
      <c r="VIE336" s="223"/>
      <c r="VIF336" s="223"/>
      <c r="VIG336" s="223"/>
      <c r="VIH336" s="223"/>
      <c r="VII336" s="223"/>
      <c r="VIJ336" s="223"/>
      <c r="VIK336" s="223"/>
      <c r="VIL336" s="223"/>
      <c r="VIM336" s="223"/>
      <c r="VIN336" s="223"/>
      <c r="VIO336" s="223"/>
      <c r="VIP336" s="223"/>
      <c r="VIQ336" s="223"/>
      <c r="VIR336" s="223"/>
      <c r="VIS336" s="223"/>
      <c r="VIT336" s="223"/>
      <c r="VIU336" s="223"/>
      <c r="VIV336" s="223"/>
      <c r="VIW336" s="223"/>
      <c r="VIX336" s="223"/>
      <c r="VIY336" s="223"/>
      <c r="VIZ336" s="223"/>
      <c r="VJA336" s="223"/>
      <c r="VJB336" s="223"/>
      <c r="VJC336" s="223"/>
      <c r="VJD336" s="223"/>
      <c r="VJE336" s="223"/>
      <c r="VJF336" s="223"/>
      <c r="VJG336" s="223"/>
      <c r="VJH336" s="223"/>
      <c r="VJI336" s="223"/>
      <c r="VJJ336" s="223"/>
      <c r="VJK336" s="223"/>
      <c r="VJL336" s="223"/>
      <c r="VJM336" s="223"/>
      <c r="VJN336" s="223"/>
      <c r="VJO336" s="223"/>
      <c r="VJP336" s="223"/>
      <c r="VJQ336" s="223"/>
      <c r="VJR336" s="223"/>
      <c r="VJS336" s="223"/>
      <c r="VJT336" s="223"/>
      <c r="VJU336" s="223"/>
      <c r="VJV336" s="223"/>
      <c r="VJW336" s="223"/>
      <c r="VJX336" s="223"/>
      <c r="VJY336" s="223"/>
      <c r="VJZ336" s="223"/>
      <c r="VKA336" s="223"/>
      <c r="VKB336" s="223"/>
      <c r="VKC336" s="223"/>
      <c r="VKD336" s="223"/>
      <c r="VKE336" s="223"/>
      <c r="VKF336" s="223"/>
      <c r="VKG336" s="223"/>
      <c r="VKH336" s="223"/>
      <c r="VKI336" s="223"/>
      <c r="VKJ336" s="223"/>
      <c r="VKK336" s="223"/>
      <c r="VKL336" s="223"/>
      <c r="VKM336" s="223"/>
      <c r="VKN336" s="223"/>
      <c r="VKO336" s="223"/>
      <c r="VKP336" s="223"/>
      <c r="VKQ336" s="223"/>
      <c r="VKR336" s="223"/>
      <c r="VKS336" s="223"/>
      <c r="VKT336" s="223"/>
      <c r="VKU336" s="223"/>
      <c r="VKV336" s="223"/>
      <c r="VKW336" s="223"/>
      <c r="VKX336" s="223"/>
      <c r="VKY336" s="223"/>
      <c r="VKZ336" s="223"/>
      <c r="VLA336" s="223"/>
      <c r="VLB336" s="223"/>
      <c r="VLC336" s="223"/>
      <c r="VLD336" s="223"/>
      <c r="VLE336" s="223"/>
      <c r="VLF336" s="223"/>
      <c r="VLG336" s="223"/>
      <c r="VLH336" s="223"/>
      <c r="VLI336" s="223"/>
      <c r="VLJ336" s="223"/>
      <c r="VLK336" s="223"/>
      <c r="VLL336" s="223"/>
      <c r="VLM336" s="223"/>
      <c r="VLN336" s="223"/>
      <c r="VLO336" s="223"/>
      <c r="VLP336" s="223"/>
      <c r="VLQ336" s="223"/>
      <c r="VLR336" s="223"/>
      <c r="VLS336" s="223"/>
      <c r="VLT336" s="223"/>
      <c r="VLU336" s="223"/>
      <c r="VLV336" s="223"/>
      <c r="VLW336" s="223"/>
      <c r="VLX336" s="223"/>
      <c r="VLY336" s="223"/>
      <c r="VLZ336" s="223"/>
      <c r="VMA336" s="223"/>
      <c r="VMB336" s="223"/>
      <c r="VMC336" s="223"/>
      <c r="VMD336" s="223"/>
      <c r="VME336" s="223"/>
      <c r="VMF336" s="223"/>
      <c r="VMG336" s="223"/>
      <c r="VMH336" s="223"/>
      <c r="VMI336" s="223"/>
      <c r="VMJ336" s="223"/>
      <c r="VMK336" s="223"/>
      <c r="VML336" s="223"/>
      <c r="VMM336" s="223"/>
      <c r="VMN336" s="223"/>
      <c r="VMO336" s="223"/>
      <c r="VMP336" s="223"/>
      <c r="VMQ336" s="223"/>
      <c r="VMR336" s="223"/>
      <c r="VMS336" s="223"/>
      <c r="VMT336" s="223"/>
      <c r="VMU336" s="223"/>
      <c r="VMV336" s="223"/>
      <c r="VMW336" s="223"/>
      <c r="VMX336" s="223"/>
      <c r="VMY336" s="223"/>
      <c r="VMZ336" s="223"/>
      <c r="VNA336" s="223"/>
      <c r="VNB336" s="223"/>
      <c r="VNC336" s="223"/>
      <c r="VND336" s="223"/>
      <c r="VNE336" s="223"/>
      <c r="VNF336" s="223"/>
      <c r="VNG336" s="223"/>
      <c r="VNH336" s="223"/>
      <c r="VNI336" s="223"/>
      <c r="VNJ336" s="223"/>
      <c r="VNK336" s="223"/>
      <c r="VNL336" s="223"/>
      <c r="VNM336" s="223"/>
      <c r="VNN336" s="223"/>
      <c r="VNO336" s="223"/>
      <c r="VNP336" s="223"/>
      <c r="VNQ336" s="223"/>
      <c r="VNR336" s="223"/>
      <c r="VNS336" s="223"/>
      <c r="VNT336" s="223"/>
      <c r="VNU336" s="223"/>
      <c r="VNV336" s="223"/>
      <c r="VNW336" s="223"/>
      <c r="VNX336" s="223"/>
      <c r="VNY336" s="223"/>
      <c r="VNZ336" s="223"/>
      <c r="VOA336" s="223"/>
      <c r="VOB336" s="223"/>
      <c r="VOC336" s="223"/>
      <c r="VOD336" s="223"/>
      <c r="VOE336" s="223"/>
      <c r="VOF336" s="223"/>
      <c r="VOG336" s="223"/>
      <c r="VOH336" s="223"/>
      <c r="VOI336" s="223"/>
      <c r="VOJ336" s="223"/>
      <c r="VOK336" s="223"/>
      <c r="VOL336" s="223"/>
      <c r="VOM336" s="223"/>
      <c r="VON336" s="223"/>
      <c r="VOO336" s="223"/>
      <c r="VOP336" s="223"/>
      <c r="VOQ336" s="223"/>
      <c r="VOR336" s="223"/>
      <c r="VOS336" s="223"/>
      <c r="VOT336" s="223"/>
      <c r="VOU336" s="223"/>
      <c r="VOV336" s="223"/>
      <c r="VOW336" s="223"/>
      <c r="VOX336" s="223"/>
      <c r="VOY336" s="223"/>
      <c r="VOZ336" s="223"/>
      <c r="VPA336" s="223"/>
      <c r="VPB336" s="223"/>
      <c r="VPC336" s="223"/>
      <c r="VPD336" s="223"/>
      <c r="VPE336" s="223"/>
      <c r="VPF336" s="223"/>
      <c r="VPG336" s="223"/>
      <c r="VPH336" s="223"/>
      <c r="VPI336" s="223"/>
      <c r="VPJ336" s="223"/>
      <c r="VPK336" s="223"/>
      <c r="VPL336" s="223"/>
      <c r="VPM336" s="223"/>
      <c r="VPN336" s="223"/>
      <c r="VPO336" s="223"/>
      <c r="VPP336" s="223"/>
      <c r="VPQ336" s="223"/>
      <c r="VPR336" s="223"/>
      <c r="VPS336" s="223"/>
      <c r="VPT336" s="223"/>
      <c r="VPU336" s="223"/>
      <c r="VPV336" s="223"/>
      <c r="VPW336" s="223"/>
      <c r="VPX336" s="223"/>
      <c r="VPY336" s="223"/>
      <c r="VPZ336" s="223"/>
      <c r="VQA336" s="223"/>
      <c r="VQB336" s="223"/>
      <c r="VQC336" s="223"/>
      <c r="VQD336" s="223"/>
      <c r="VQE336" s="223"/>
      <c r="VQF336" s="223"/>
      <c r="VQG336" s="223"/>
      <c r="VQH336" s="223"/>
      <c r="VQI336" s="223"/>
      <c r="VQJ336" s="223"/>
      <c r="VQK336" s="223"/>
      <c r="VQL336" s="223"/>
      <c r="VQM336" s="223"/>
      <c r="VQN336" s="223"/>
      <c r="VQO336" s="223"/>
      <c r="VQP336" s="223"/>
      <c r="VQQ336" s="223"/>
      <c r="VQR336" s="223"/>
      <c r="VQS336" s="223"/>
      <c r="VQT336" s="223"/>
      <c r="VQU336" s="223"/>
      <c r="VQV336" s="223"/>
      <c r="VQW336" s="223"/>
      <c r="VQX336" s="223"/>
      <c r="VQY336" s="223"/>
      <c r="VQZ336" s="223"/>
      <c r="VRA336" s="223"/>
      <c r="VRB336" s="223"/>
      <c r="VRC336" s="223"/>
      <c r="VRD336" s="223"/>
      <c r="VRE336" s="223"/>
      <c r="VRF336" s="223"/>
      <c r="VRG336" s="223"/>
      <c r="VRH336" s="223"/>
      <c r="VRI336" s="223"/>
      <c r="VRJ336" s="223"/>
      <c r="VRK336" s="223"/>
      <c r="VRL336" s="223"/>
      <c r="VRM336" s="223"/>
      <c r="VRN336" s="223"/>
      <c r="VRO336" s="223"/>
      <c r="VRP336" s="223"/>
      <c r="VRQ336" s="223"/>
      <c r="VRR336" s="223"/>
      <c r="VRS336" s="223"/>
      <c r="VRT336" s="223"/>
      <c r="VRU336" s="223"/>
      <c r="VRV336" s="223"/>
      <c r="VRW336" s="223"/>
      <c r="VRX336" s="223"/>
      <c r="VRY336" s="223"/>
      <c r="VRZ336" s="223"/>
      <c r="VSA336" s="223"/>
      <c r="VSB336" s="223"/>
      <c r="VSC336" s="223"/>
      <c r="VSD336" s="223"/>
      <c r="VSE336" s="223"/>
      <c r="VSF336" s="223"/>
      <c r="VSG336" s="223"/>
      <c r="VSH336" s="223"/>
      <c r="VSI336" s="223"/>
      <c r="VSJ336" s="223"/>
      <c r="VSK336" s="223"/>
      <c r="VSL336" s="223"/>
      <c r="VSM336" s="223"/>
      <c r="VSN336" s="223"/>
      <c r="VSO336" s="223"/>
      <c r="VSP336" s="223"/>
      <c r="VSQ336" s="223"/>
      <c r="VSR336" s="223"/>
      <c r="VSS336" s="223"/>
      <c r="VST336" s="223"/>
      <c r="VSU336" s="223"/>
      <c r="VSV336" s="223"/>
      <c r="VSW336" s="223"/>
      <c r="VSX336" s="223"/>
      <c r="VSY336" s="223"/>
      <c r="VSZ336" s="223"/>
      <c r="VTA336" s="223"/>
      <c r="VTB336" s="223"/>
      <c r="VTC336" s="223"/>
      <c r="VTD336" s="223"/>
      <c r="VTE336" s="223"/>
      <c r="VTF336" s="223"/>
      <c r="VTG336" s="223"/>
      <c r="VTH336" s="223"/>
      <c r="VTI336" s="223"/>
      <c r="VTJ336" s="223"/>
      <c r="VTK336" s="223"/>
      <c r="VTL336" s="223"/>
      <c r="VTM336" s="223"/>
      <c r="VTN336" s="223"/>
      <c r="VTO336" s="223"/>
      <c r="VTP336" s="223"/>
      <c r="VTQ336" s="223"/>
      <c r="VTR336" s="223"/>
      <c r="VTS336" s="223"/>
      <c r="VTT336" s="223"/>
      <c r="VTU336" s="223"/>
      <c r="VTV336" s="223"/>
      <c r="VTW336" s="223"/>
      <c r="VTX336" s="223"/>
      <c r="VTY336" s="223"/>
      <c r="VTZ336" s="223"/>
      <c r="VUA336" s="223"/>
      <c r="VUB336" s="223"/>
      <c r="VUC336" s="223"/>
      <c r="VUD336" s="223"/>
      <c r="VUE336" s="223"/>
      <c r="VUF336" s="223"/>
      <c r="VUG336" s="223"/>
      <c r="VUH336" s="223"/>
      <c r="VUI336" s="223"/>
      <c r="VUJ336" s="223"/>
      <c r="VUK336" s="223"/>
      <c r="VUL336" s="223"/>
      <c r="VUM336" s="223"/>
      <c r="VUN336" s="223"/>
      <c r="VUO336" s="223"/>
      <c r="VUP336" s="223"/>
      <c r="VUQ336" s="223"/>
      <c r="VUR336" s="223"/>
      <c r="VUS336" s="223"/>
      <c r="VUT336" s="223"/>
      <c r="VUU336" s="223"/>
      <c r="VUV336" s="223"/>
      <c r="VUW336" s="223"/>
      <c r="VUX336" s="223"/>
      <c r="VUY336" s="223"/>
      <c r="VUZ336" s="223"/>
      <c r="VVA336" s="223"/>
      <c r="VVB336" s="223"/>
      <c r="VVC336" s="223"/>
      <c r="VVD336" s="223"/>
      <c r="VVE336" s="223"/>
      <c r="VVF336" s="223"/>
      <c r="VVG336" s="223"/>
      <c r="VVH336" s="223"/>
      <c r="VVI336" s="223"/>
      <c r="VVJ336" s="223"/>
      <c r="VVK336" s="223"/>
      <c r="VVL336" s="223"/>
      <c r="VVM336" s="223"/>
      <c r="VVN336" s="223"/>
      <c r="VVO336" s="223"/>
      <c r="VVP336" s="223"/>
      <c r="VVQ336" s="223"/>
      <c r="VVR336" s="223"/>
      <c r="VVS336" s="223"/>
      <c r="VVT336" s="223"/>
      <c r="VVU336" s="223"/>
      <c r="VVV336" s="223"/>
      <c r="VVW336" s="223"/>
      <c r="VVX336" s="223"/>
      <c r="VVY336" s="223"/>
      <c r="VVZ336" s="223"/>
      <c r="VWA336" s="223"/>
      <c r="VWB336" s="223"/>
      <c r="VWC336" s="223"/>
      <c r="VWD336" s="223"/>
      <c r="VWE336" s="223"/>
      <c r="VWF336" s="223"/>
      <c r="VWG336" s="223"/>
      <c r="VWH336" s="223"/>
      <c r="VWI336" s="223"/>
      <c r="VWJ336" s="223"/>
      <c r="VWK336" s="223"/>
      <c r="VWL336" s="223"/>
      <c r="VWM336" s="223"/>
      <c r="VWN336" s="223"/>
      <c r="VWO336" s="223"/>
      <c r="VWP336" s="223"/>
      <c r="VWQ336" s="223"/>
      <c r="VWR336" s="223"/>
      <c r="VWS336" s="223"/>
      <c r="VWT336" s="223"/>
      <c r="VWU336" s="223"/>
      <c r="VWV336" s="223"/>
      <c r="VWW336" s="223"/>
      <c r="VWX336" s="223"/>
      <c r="VWY336" s="223"/>
      <c r="VWZ336" s="223"/>
      <c r="VXA336" s="223"/>
      <c r="VXB336" s="223"/>
      <c r="VXC336" s="223"/>
      <c r="VXD336" s="223"/>
      <c r="VXE336" s="223"/>
      <c r="VXF336" s="223"/>
      <c r="VXG336" s="223"/>
      <c r="VXH336" s="223"/>
      <c r="VXI336" s="223"/>
      <c r="VXJ336" s="223"/>
      <c r="VXK336" s="223"/>
      <c r="VXL336" s="223"/>
      <c r="VXM336" s="223"/>
      <c r="VXN336" s="223"/>
      <c r="VXO336" s="223"/>
      <c r="VXP336" s="223"/>
      <c r="VXQ336" s="223"/>
      <c r="VXR336" s="223"/>
      <c r="VXS336" s="223"/>
      <c r="VXT336" s="223"/>
      <c r="VXU336" s="223"/>
      <c r="VXV336" s="223"/>
      <c r="VXW336" s="223"/>
      <c r="VXX336" s="223"/>
      <c r="VXY336" s="223"/>
      <c r="VXZ336" s="223"/>
      <c r="VYA336" s="223"/>
      <c r="VYB336" s="223"/>
      <c r="VYC336" s="223"/>
      <c r="VYD336" s="223"/>
      <c r="VYE336" s="223"/>
      <c r="VYF336" s="223"/>
      <c r="VYG336" s="223"/>
      <c r="VYH336" s="223"/>
      <c r="VYI336" s="223"/>
      <c r="VYJ336" s="223"/>
      <c r="VYK336" s="223"/>
      <c r="VYL336" s="223"/>
      <c r="VYM336" s="223"/>
      <c r="VYN336" s="223"/>
      <c r="VYO336" s="223"/>
      <c r="VYP336" s="223"/>
      <c r="VYQ336" s="223"/>
      <c r="VYR336" s="223"/>
      <c r="VYS336" s="223"/>
      <c r="VYT336" s="223"/>
      <c r="VYU336" s="223"/>
      <c r="VYV336" s="223"/>
      <c r="VYW336" s="223"/>
      <c r="VYX336" s="223"/>
      <c r="VYY336" s="223"/>
      <c r="VYZ336" s="223"/>
      <c r="VZA336" s="223"/>
      <c r="VZB336" s="223"/>
      <c r="VZC336" s="223"/>
      <c r="VZD336" s="223"/>
      <c r="VZE336" s="223"/>
      <c r="VZF336" s="223"/>
      <c r="VZG336" s="223"/>
      <c r="VZH336" s="223"/>
      <c r="VZI336" s="223"/>
      <c r="VZJ336" s="223"/>
      <c r="VZK336" s="223"/>
      <c r="VZL336" s="223"/>
      <c r="VZM336" s="223"/>
      <c r="VZN336" s="223"/>
      <c r="VZO336" s="223"/>
      <c r="VZP336" s="223"/>
      <c r="VZQ336" s="223"/>
      <c r="VZR336" s="223"/>
      <c r="VZS336" s="223"/>
      <c r="VZT336" s="223"/>
      <c r="VZU336" s="223"/>
      <c r="VZV336" s="223"/>
      <c r="VZW336" s="223"/>
      <c r="VZX336" s="223"/>
      <c r="VZY336" s="223"/>
      <c r="VZZ336" s="223"/>
      <c r="WAA336" s="223"/>
      <c r="WAB336" s="223"/>
      <c r="WAC336" s="223"/>
      <c r="WAD336" s="223"/>
      <c r="WAE336" s="223"/>
      <c r="WAF336" s="223"/>
      <c r="WAG336" s="223"/>
      <c r="WAH336" s="223"/>
      <c r="WAI336" s="223"/>
      <c r="WAJ336" s="223"/>
      <c r="WAK336" s="223"/>
      <c r="WAL336" s="223"/>
      <c r="WAM336" s="223"/>
      <c r="WAN336" s="223"/>
      <c r="WAO336" s="223"/>
      <c r="WAP336" s="223"/>
      <c r="WAQ336" s="223"/>
      <c r="WAR336" s="223"/>
      <c r="WAS336" s="223"/>
      <c r="WAT336" s="223"/>
      <c r="WAU336" s="223"/>
      <c r="WAV336" s="223"/>
      <c r="WAW336" s="223"/>
      <c r="WAX336" s="223"/>
      <c r="WAY336" s="223"/>
      <c r="WAZ336" s="223"/>
      <c r="WBA336" s="223"/>
      <c r="WBB336" s="223"/>
      <c r="WBC336" s="223"/>
      <c r="WBD336" s="223"/>
      <c r="WBE336" s="223"/>
      <c r="WBF336" s="223"/>
      <c r="WBG336" s="223"/>
      <c r="WBH336" s="223"/>
      <c r="WBI336" s="223"/>
      <c r="WBJ336" s="223"/>
      <c r="WBK336" s="223"/>
      <c r="WBL336" s="223"/>
      <c r="WBM336" s="223"/>
      <c r="WBN336" s="223"/>
      <c r="WBO336" s="223"/>
      <c r="WBP336" s="223"/>
      <c r="WBQ336" s="223"/>
      <c r="WBR336" s="223"/>
      <c r="WBS336" s="223"/>
      <c r="WBT336" s="223"/>
      <c r="WBU336" s="223"/>
      <c r="WBV336" s="223"/>
      <c r="WBW336" s="223"/>
      <c r="WBX336" s="223"/>
      <c r="WBY336" s="223"/>
      <c r="WBZ336" s="223"/>
      <c r="WCA336" s="223"/>
      <c r="WCB336" s="223"/>
      <c r="WCC336" s="223"/>
      <c r="WCD336" s="223"/>
      <c r="WCE336" s="223"/>
      <c r="WCF336" s="223"/>
      <c r="WCG336" s="223"/>
      <c r="WCH336" s="223"/>
      <c r="WCI336" s="223"/>
      <c r="WCJ336" s="223"/>
      <c r="WCK336" s="223"/>
      <c r="WCL336" s="223"/>
      <c r="WCM336" s="223"/>
      <c r="WCN336" s="223"/>
      <c r="WCO336" s="223"/>
      <c r="WCP336" s="223"/>
      <c r="WCQ336" s="223"/>
      <c r="WCR336" s="223"/>
      <c r="WCS336" s="223"/>
      <c r="WCT336" s="223"/>
      <c r="WCU336" s="223"/>
      <c r="WCV336" s="223"/>
      <c r="WCW336" s="223"/>
      <c r="WCX336" s="223"/>
      <c r="WCY336" s="223"/>
      <c r="WCZ336" s="223"/>
      <c r="WDA336" s="223"/>
      <c r="WDB336" s="223"/>
      <c r="WDC336" s="223"/>
      <c r="WDD336" s="223"/>
      <c r="WDE336" s="223"/>
      <c r="WDF336" s="223"/>
      <c r="WDG336" s="223"/>
      <c r="WDH336" s="223"/>
      <c r="WDI336" s="223"/>
      <c r="WDJ336" s="223"/>
      <c r="WDK336" s="223"/>
      <c r="WDL336" s="223"/>
      <c r="WDM336" s="223"/>
      <c r="WDN336" s="223"/>
      <c r="WDO336" s="223"/>
      <c r="WDP336" s="223"/>
      <c r="WDQ336" s="223"/>
      <c r="WDR336" s="223"/>
      <c r="WDS336" s="223"/>
      <c r="WDT336" s="223"/>
      <c r="WDU336" s="223"/>
      <c r="WDV336" s="223"/>
      <c r="WDW336" s="223"/>
      <c r="WDX336" s="223"/>
      <c r="WDY336" s="223"/>
      <c r="WDZ336" s="223"/>
      <c r="WEA336" s="223"/>
      <c r="WEB336" s="223"/>
      <c r="WEC336" s="223"/>
      <c r="WED336" s="223"/>
      <c r="WEE336" s="223"/>
      <c r="WEF336" s="223"/>
      <c r="WEG336" s="223"/>
      <c r="WEH336" s="223"/>
      <c r="WEI336" s="223"/>
      <c r="WEJ336" s="223"/>
      <c r="WEK336" s="223"/>
      <c r="WEL336" s="223"/>
      <c r="WEM336" s="223"/>
      <c r="WEN336" s="223"/>
      <c r="WEO336" s="223"/>
      <c r="WEP336" s="223"/>
      <c r="WEQ336" s="223"/>
      <c r="WER336" s="223"/>
      <c r="WES336" s="223"/>
      <c r="WET336" s="223"/>
      <c r="WEU336" s="223"/>
      <c r="WEV336" s="223"/>
      <c r="WEW336" s="223"/>
      <c r="WEX336" s="223"/>
      <c r="WEY336" s="223"/>
      <c r="WEZ336" s="223"/>
      <c r="WFA336" s="223"/>
      <c r="WFB336" s="223"/>
      <c r="WFC336" s="223"/>
      <c r="WFD336" s="223"/>
      <c r="WFE336" s="223"/>
      <c r="WFF336" s="223"/>
      <c r="WFG336" s="223"/>
      <c r="WFH336" s="223"/>
      <c r="WFI336" s="223"/>
      <c r="WFJ336" s="223"/>
      <c r="WFK336" s="223"/>
      <c r="WFL336" s="223"/>
      <c r="WFM336" s="223"/>
      <c r="WFN336" s="223"/>
      <c r="WFO336" s="223"/>
      <c r="WFP336" s="223"/>
      <c r="WFQ336" s="223"/>
      <c r="WFR336" s="223"/>
      <c r="WFS336" s="223"/>
      <c r="WFT336" s="223"/>
      <c r="WFU336" s="223"/>
      <c r="WFV336" s="223"/>
      <c r="WFW336" s="223"/>
      <c r="WFX336" s="223"/>
      <c r="WFY336" s="223"/>
      <c r="WFZ336" s="223"/>
      <c r="WGA336" s="223"/>
      <c r="WGB336" s="223"/>
      <c r="WGC336" s="223"/>
      <c r="WGD336" s="223"/>
      <c r="WGE336" s="223"/>
      <c r="WGF336" s="223"/>
      <c r="WGG336" s="223"/>
      <c r="WGH336" s="223"/>
      <c r="WGI336" s="223"/>
      <c r="WGJ336" s="223"/>
      <c r="WGK336" s="223"/>
      <c r="WGL336" s="223"/>
      <c r="WGM336" s="223"/>
      <c r="WGN336" s="223"/>
      <c r="WGO336" s="223"/>
      <c r="WGP336" s="223"/>
      <c r="WGQ336" s="223"/>
      <c r="WGR336" s="223"/>
      <c r="WGS336" s="223"/>
      <c r="WGT336" s="223"/>
      <c r="WGU336" s="223"/>
      <c r="WGV336" s="223"/>
      <c r="WGW336" s="223"/>
      <c r="WGX336" s="223"/>
      <c r="WGY336" s="223"/>
      <c r="WGZ336" s="223"/>
      <c r="WHA336" s="223"/>
      <c r="WHB336" s="223"/>
      <c r="WHC336" s="223"/>
      <c r="WHD336" s="223"/>
      <c r="WHE336" s="223"/>
      <c r="WHF336" s="223"/>
      <c r="WHG336" s="223"/>
      <c r="WHH336" s="223"/>
      <c r="WHI336" s="223"/>
      <c r="WHJ336" s="223"/>
      <c r="WHK336" s="223"/>
      <c r="WHL336" s="223"/>
      <c r="WHM336" s="223"/>
      <c r="WHN336" s="223"/>
      <c r="WHO336" s="223"/>
      <c r="WHP336" s="223"/>
      <c r="WHQ336" s="223"/>
      <c r="WHR336" s="223"/>
      <c r="WHS336" s="223"/>
      <c r="WHT336" s="223"/>
      <c r="WHU336" s="223"/>
      <c r="WHV336" s="223"/>
      <c r="WHW336" s="223"/>
      <c r="WHX336" s="223"/>
      <c r="WHY336" s="223"/>
      <c r="WHZ336" s="223"/>
      <c r="WIA336" s="223"/>
      <c r="WIB336" s="223"/>
      <c r="WIC336" s="223"/>
      <c r="WID336" s="223"/>
      <c r="WIE336" s="223"/>
      <c r="WIF336" s="223"/>
      <c r="WIG336" s="223"/>
      <c r="WIH336" s="223"/>
      <c r="WII336" s="223"/>
      <c r="WIJ336" s="223"/>
      <c r="WIK336" s="223"/>
      <c r="WIL336" s="223"/>
      <c r="WIM336" s="223"/>
      <c r="WIN336" s="223"/>
      <c r="WIO336" s="223"/>
      <c r="WIP336" s="223"/>
      <c r="WIQ336" s="223"/>
      <c r="WIR336" s="223"/>
      <c r="WIS336" s="223"/>
      <c r="WIT336" s="223"/>
      <c r="WIU336" s="223"/>
      <c r="WIV336" s="223"/>
      <c r="WIW336" s="223"/>
      <c r="WIX336" s="223"/>
      <c r="WIY336" s="223"/>
      <c r="WIZ336" s="223"/>
      <c r="WJA336" s="223"/>
      <c r="WJB336" s="223"/>
      <c r="WJC336" s="223"/>
      <c r="WJD336" s="223"/>
      <c r="WJE336" s="223"/>
      <c r="WJF336" s="223"/>
      <c r="WJG336" s="223"/>
      <c r="WJH336" s="223"/>
      <c r="WJI336" s="223"/>
      <c r="WJJ336" s="223"/>
      <c r="WJK336" s="223"/>
      <c r="WJL336" s="223"/>
      <c r="WJM336" s="223"/>
      <c r="WJN336" s="223"/>
      <c r="WJO336" s="223"/>
      <c r="WJP336" s="223"/>
      <c r="WJQ336" s="223"/>
      <c r="WJR336" s="223"/>
      <c r="WJS336" s="223"/>
      <c r="WJT336" s="223"/>
      <c r="WJU336" s="223"/>
      <c r="WJV336" s="223"/>
      <c r="WJW336" s="223"/>
      <c r="WJX336" s="223"/>
      <c r="WJY336" s="223"/>
      <c r="WJZ336" s="223"/>
      <c r="WKA336" s="223"/>
      <c r="WKB336" s="223"/>
      <c r="WKC336" s="223"/>
      <c r="WKD336" s="223"/>
      <c r="WKE336" s="223"/>
      <c r="WKF336" s="223"/>
      <c r="WKG336" s="223"/>
      <c r="WKH336" s="223"/>
      <c r="WKI336" s="223"/>
      <c r="WKJ336" s="223"/>
      <c r="WKK336" s="223"/>
      <c r="WKL336" s="223"/>
      <c r="WKM336" s="223"/>
      <c r="WKN336" s="223"/>
      <c r="WKO336" s="223"/>
      <c r="WKP336" s="223"/>
      <c r="WKQ336" s="223"/>
      <c r="WKR336" s="223"/>
      <c r="WKS336" s="223"/>
      <c r="WKT336" s="223"/>
      <c r="WKU336" s="223"/>
      <c r="WKV336" s="223"/>
      <c r="WKW336" s="223"/>
      <c r="WKX336" s="223"/>
      <c r="WKY336" s="223"/>
      <c r="WKZ336" s="223"/>
      <c r="WLA336" s="223"/>
      <c r="WLB336" s="223"/>
      <c r="WLC336" s="223"/>
      <c r="WLD336" s="223"/>
      <c r="WLE336" s="223"/>
      <c r="WLF336" s="223"/>
      <c r="WLG336" s="223"/>
      <c r="WLH336" s="223"/>
      <c r="WLI336" s="223"/>
      <c r="WLJ336" s="223"/>
      <c r="WLK336" s="223"/>
      <c r="WLL336" s="223"/>
      <c r="WLM336" s="223"/>
      <c r="WLN336" s="223"/>
      <c r="WLO336" s="223"/>
      <c r="WLP336" s="223"/>
      <c r="WLQ336" s="223"/>
      <c r="WLR336" s="223"/>
      <c r="WLS336" s="223"/>
      <c r="WLT336" s="223"/>
      <c r="WLU336" s="223"/>
      <c r="WLV336" s="223"/>
      <c r="WLW336" s="223"/>
      <c r="WLX336" s="223"/>
      <c r="WLY336" s="223"/>
      <c r="WLZ336" s="223"/>
      <c r="WMA336" s="223"/>
      <c r="WMB336" s="223"/>
      <c r="WMC336" s="223"/>
      <c r="WMD336" s="223"/>
      <c r="WME336" s="223"/>
      <c r="WMF336" s="223"/>
      <c r="WMG336" s="223"/>
      <c r="WMH336" s="223"/>
      <c r="WMI336" s="223"/>
      <c r="WMJ336" s="223"/>
      <c r="WMK336" s="223"/>
      <c r="WML336" s="223"/>
      <c r="WMM336" s="223"/>
      <c r="WMN336" s="223"/>
      <c r="WMO336" s="223"/>
      <c r="WMP336" s="223"/>
      <c r="WMQ336" s="223"/>
      <c r="WMR336" s="223"/>
      <c r="WMS336" s="223"/>
      <c r="WMT336" s="223"/>
      <c r="WMU336" s="223"/>
      <c r="WMV336" s="223"/>
      <c r="WMW336" s="223"/>
      <c r="WMX336" s="223"/>
      <c r="WMY336" s="223"/>
      <c r="WMZ336" s="223"/>
      <c r="WNA336" s="223"/>
      <c r="WNB336" s="223"/>
      <c r="WNC336" s="223"/>
      <c r="WND336" s="223"/>
      <c r="WNE336" s="223"/>
      <c r="WNF336" s="223"/>
      <c r="WNG336" s="223"/>
      <c r="WNH336" s="223"/>
      <c r="WNI336" s="223"/>
      <c r="WNJ336" s="223"/>
      <c r="WNK336" s="223"/>
      <c r="WNL336" s="223"/>
      <c r="WNM336" s="223"/>
      <c r="WNN336" s="223"/>
      <c r="WNO336" s="223"/>
      <c r="WNP336" s="223"/>
      <c r="WNQ336" s="223"/>
      <c r="WNR336" s="223"/>
      <c r="WNS336" s="223"/>
      <c r="WNT336" s="223"/>
      <c r="WNU336" s="223"/>
      <c r="WNV336" s="223"/>
      <c r="WNW336" s="223"/>
      <c r="WNX336" s="223"/>
      <c r="WNY336" s="223"/>
      <c r="WNZ336" s="223"/>
      <c r="WOA336" s="223"/>
      <c r="WOB336" s="223"/>
      <c r="WOC336" s="223"/>
      <c r="WOD336" s="223"/>
      <c r="WOE336" s="223"/>
      <c r="WOF336" s="223"/>
      <c r="WOG336" s="223"/>
      <c r="WOH336" s="223"/>
      <c r="WOI336" s="223"/>
      <c r="WOJ336" s="223"/>
      <c r="WOK336" s="223"/>
      <c r="WOL336" s="223"/>
      <c r="WOM336" s="223"/>
      <c r="WON336" s="223"/>
      <c r="WOO336" s="223"/>
      <c r="WOP336" s="223"/>
      <c r="WOQ336" s="223"/>
      <c r="WOR336" s="223"/>
      <c r="WOS336" s="223"/>
      <c r="WOT336" s="223"/>
      <c r="WOU336" s="223"/>
      <c r="WOV336" s="223"/>
      <c r="WOW336" s="223"/>
      <c r="WOX336" s="223"/>
      <c r="WOY336" s="223"/>
      <c r="WOZ336" s="223"/>
      <c r="WPA336" s="223"/>
      <c r="WPB336" s="223"/>
      <c r="WPC336" s="223"/>
      <c r="WPD336" s="223"/>
      <c r="WPE336" s="223"/>
      <c r="WPF336" s="223"/>
      <c r="WPG336" s="223"/>
      <c r="WPH336" s="223"/>
      <c r="WPI336" s="223"/>
      <c r="WPJ336" s="223"/>
      <c r="WPK336" s="223"/>
      <c r="WPL336" s="223"/>
      <c r="WPM336" s="223"/>
      <c r="WPN336" s="223"/>
      <c r="WPO336" s="223"/>
      <c r="WPP336" s="223"/>
      <c r="WPQ336" s="223"/>
      <c r="WPR336" s="223"/>
      <c r="WPS336" s="223"/>
      <c r="WPT336" s="223"/>
      <c r="WPU336" s="223"/>
      <c r="WPV336" s="223"/>
      <c r="WPW336" s="223"/>
      <c r="WPX336" s="223"/>
      <c r="WPY336" s="223"/>
      <c r="WPZ336" s="223"/>
      <c r="WQA336" s="223"/>
      <c r="WQB336" s="223"/>
      <c r="WQC336" s="223"/>
      <c r="WQD336" s="223"/>
      <c r="WQE336" s="223"/>
      <c r="WQF336" s="223"/>
      <c r="WQG336" s="223"/>
      <c r="WQH336" s="223"/>
      <c r="WQI336" s="223"/>
      <c r="WQJ336" s="223"/>
      <c r="WQK336" s="223"/>
      <c r="WQL336" s="223"/>
      <c r="WQM336" s="223"/>
      <c r="WQN336" s="223"/>
      <c r="WQO336" s="223"/>
      <c r="WQP336" s="223"/>
      <c r="WQQ336" s="223"/>
      <c r="WQR336" s="223"/>
      <c r="WQS336" s="223"/>
      <c r="WQT336" s="223"/>
      <c r="WQU336" s="223"/>
      <c r="WQV336" s="223"/>
      <c r="WQW336" s="223"/>
      <c r="WQX336" s="223"/>
      <c r="WQY336" s="223"/>
      <c r="WQZ336" s="223"/>
      <c r="WRA336" s="223"/>
      <c r="WRB336" s="223"/>
      <c r="WRC336" s="223"/>
      <c r="WRD336" s="223"/>
      <c r="WRE336" s="223"/>
      <c r="WRF336" s="223"/>
      <c r="WRG336" s="223"/>
      <c r="WRH336" s="223"/>
      <c r="WRI336" s="223"/>
      <c r="WRJ336" s="223"/>
      <c r="WRK336" s="223"/>
      <c r="WRL336" s="223"/>
      <c r="WRM336" s="223"/>
      <c r="WRN336" s="223"/>
      <c r="WRO336" s="223"/>
      <c r="WRP336" s="223"/>
      <c r="WRQ336" s="223"/>
      <c r="WRR336" s="223"/>
      <c r="WRS336" s="223"/>
      <c r="WRT336" s="223"/>
      <c r="WRU336" s="223"/>
      <c r="WRV336" s="223"/>
      <c r="WRW336" s="223"/>
      <c r="WRX336" s="223"/>
      <c r="WRY336" s="223"/>
      <c r="WRZ336" s="223"/>
      <c r="WSA336" s="223"/>
      <c r="WSB336" s="223"/>
      <c r="WSC336" s="223"/>
      <c r="WSD336" s="223"/>
      <c r="WSE336" s="223"/>
      <c r="WSF336" s="223"/>
      <c r="WSG336" s="223"/>
      <c r="WSH336" s="223"/>
      <c r="WSI336" s="223"/>
      <c r="WSJ336" s="223"/>
      <c r="WSK336" s="223"/>
      <c r="WSL336" s="223"/>
      <c r="WSM336" s="223"/>
      <c r="WSN336" s="223"/>
      <c r="WSO336" s="223"/>
      <c r="WSP336" s="223"/>
      <c r="WSQ336" s="223"/>
      <c r="WSR336" s="223"/>
      <c r="WSS336" s="223"/>
      <c r="WST336" s="223"/>
      <c r="WSU336" s="223"/>
      <c r="WSV336" s="223"/>
      <c r="WSW336" s="223"/>
      <c r="WSX336" s="223"/>
      <c r="WSY336" s="223"/>
      <c r="WSZ336" s="223"/>
      <c r="WTA336" s="223"/>
      <c r="WTB336" s="223"/>
      <c r="WTC336" s="223"/>
      <c r="WTD336" s="223"/>
      <c r="WTE336" s="223"/>
      <c r="WTF336" s="223"/>
      <c r="WTG336" s="223"/>
      <c r="WTH336" s="223"/>
      <c r="WTI336" s="223"/>
      <c r="WTJ336" s="223"/>
      <c r="WTK336" s="223"/>
      <c r="WTL336" s="223"/>
      <c r="WTM336" s="223"/>
      <c r="WTN336" s="223"/>
      <c r="WTO336" s="223"/>
      <c r="WTP336" s="223"/>
      <c r="WTQ336" s="223"/>
      <c r="WTR336" s="223"/>
      <c r="WTS336" s="223"/>
      <c r="WTT336" s="223"/>
      <c r="WTU336" s="223"/>
      <c r="WTV336" s="223"/>
      <c r="WTW336" s="223"/>
      <c r="WTX336" s="223"/>
      <c r="WTY336" s="223"/>
      <c r="WTZ336" s="223"/>
      <c r="WUA336" s="223"/>
      <c r="WUB336" s="223"/>
      <c r="WUC336" s="223"/>
      <c r="WUD336" s="223"/>
      <c r="WUE336" s="223"/>
      <c r="WUF336" s="223"/>
      <c r="WUG336" s="223"/>
      <c r="WUH336" s="223"/>
      <c r="WUI336" s="223"/>
      <c r="WUJ336" s="223"/>
      <c r="WUK336" s="223"/>
      <c r="WUL336" s="223"/>
      <c r="WUM336" s="223"/>
      <c r="WUN336" s="223"/>
      <c r="WUO336" s="223"/>
      <c r="WUP336" s="223"/>
      <c r="WUQ336" s="223"/>
      <c r="WUR336" s="223"/>
      <c r="WUS336" s="223"/>
      <c r="WUT336" s="223"/>
      <c r="WUU336" s="223"/>
      <c r="WUV336" s="223"/>
      <c r="WUW336" s="223"/>
      <c r="WUX336" s="223"/>
      <c r="WUY336" s="223"/>
      <c r="WUZ336" s="223"/>
      <c r="WVA336" s="223"/>
      <c r="WVB336" s="223"/>
      <c r="WVC336" s="223"/>
      <c r="WVD336" s="223"/>
      <c r="WVE336" s="223"/>
      <c r="WVF336" s="223"/>
      <c r="WVG336" s="223"/>
      <c r="WVH336" s="223"/>
      <c r="WVI336" s="223"/>
      <c r="WVJ336" s="223"/>
      <c r="WVK336" s="223"/>
      <c r="WVL336" s="223"/>
      <c r="WVM336" s="223"/>
      <c r="WVN336" s="223"/>
      <c r="WVO336" s="223"/>
      <c r="WVP336" s="223"/>
      <c r="WVQ336" s="223"/>
      <c r="WVR336" s="223"/>
      <c r="WVS336" s="223"/>
      <c r="WVT336" s="223"/>
      <c r="WVU336" s="223"/>
      <c r="WVV336" s="223"/>
      <c r="WVW336" s="223"/>
      <c r="WVX336" s="223"/>
      <c r="WVY336" s="223"/>
      <c r="WVZ336" s="223"/>
      <c r="WWA336" s="223"/>
      <c r="WWB336" s="223"/>
      <c r="WWC336" s="223"/>
      <c r="WWD336" s="223"/>
      <c r="WWE336" s="223"/>
      <c r="WWF336" s="223"/>
      <c r="WWG336" s="223"/>
      <c r="WWH336" s="223"/>
      <c r="WWI336" s="223"/>
      <c r="WWJ336" s="223"/>
      <c r="WWK336" s="223"/>
      <c r="WWL336" s="223"/>
      <c r="WWM336" s="223"/>
      <c r="WWN336" s="223"/>
      <c r="WWO336" s="223"/>
      <c r="WWP336" s="223"/>
      <c r="WWQ336" s="223"/>
      <c r="WWR336" s="223"/>
      <c r="WWS336" s="223"/>
      <c r="WWT336" s="223"/>
      <c r="WWU336" s="223"/>
      <c r="WWV336" s="223"/>
      <c r="WWW336" s="223"/>
      <c r="WWX336" s="223"/>
      <c r="WWY336" s="223"/>
      <c r="WWZ336" s="223"/>
      <c r="WXA336" s="223"/>
      <c r="WXB336" s="223"/>
      <c r="WXC336" s="223"/>
      <c r="WXD336" s="223"/>
      <c r="WXE336" s="223"/>
      <c r="WXF336" s="223"/>
      <c r="WXG336" s="223"/>
      <c r="WXH336" s="223"/>
      <c r="WXI336" s="223"/>
      <c r="WXJ336" s="223"/>
      <c r="WXK336" s="223"/>
      <c r="WXL336" s="223"/>
      <c r="WXM336" s="223"/>
      <c r="WXN336" s="223"/>
      <c r="WXO336" s="223"/>
      <c r="WXP336" s="223"/>
      <c r="WXQ336" s="223"/>
      <c r="WXR336" s="223"/>
      <c r="WXS336" s="223"/>
      <c r="WXT336" s="223"/>
      <c r="WXU336" s="223"/>
      <c r="WXV336" s="223"/>
      <c r="WXW336" s="223"/>
      <c r="WXX336" s="223"/>
      <c r="WXY336" s="223"/>
      <c r="WXZ336" s="223"/>
      <c r="WYA336" s="223"/>
      <c r="WYB336" s="223"/>
      <c r="WYC336" s="223"/>
      <c r="WYD336" s="223"/>
      <c r="WYE336" s="223"/>
      <c r="WYF336" s="223"/>
      <c r="WYG336" s="223"/>
      <c r="WYH336" s="223"/>
      <c r="WYI336" s="223"/>
      <c r="WYJ336" s="223"/>
      <c r="WYK336" s="223"/>
      <c r="WYL336" s="223"/>
      <c r="WYM336" s="223"/>
      <c r="WYN336" s="223"/>
      <c r="WYO336" s="223"/>
      <c r="WYP336" s="223"/>
      <c r="WYQ336" s="223"/>
      <c r="WYR336" s="223"/>
      <c r="WYS336" s="223"/>
      <c r="WYT336" s="223"/>
      <c r="WYU336" s="223"/>
      <c r="WYV336" s="223"/>
      <c r="WYW336" s="223"/>
      <c r="WYX336" s="223"/>
      <c r="WYY336" s="223"/>
      <c r="WYZ336" s="223"/>
      <c r="WZA336" s="223"/>
      <c r="WZB336" s="223"/>
      <c r="WZC336" s="223"/>
      <c r="WZD336" s="223"/>
      <c r="WZE336" s="223"/>
      <c r="WZF336" s="223"/>
      <c r="WZG336" s="223"/>
      <c r="WZH336" s="223"/>
      <c r="WZI336" s="223"/>
      <c r="WZJ336" s="223"/>
      <c r="WZK336" s="223"/>
      <c r="WZL336" s="223"/>
      <c r="WZM336" s="223"/>
      <c r="WZN336" s="223"/>
      <c r="WZO336" s="223"/>
      <c r="WZP336" s="223"/>
      <c r="WZQ336" s="223"/>
      <c r="WZR336" s="223"/>
      <c r="WZS336" s="223"/>
      <c r="WZT336" s="223"/>
      <c r="WZU336" s="223"/>
      <c r="WZV336" s="223"/>
      <c r="WZW336" s="223"/>
      <c r="WZX336" s="223"/>
      <c r="WZY336" s="223"/>
      <c r="WZZ336" s="223"/>
      <c r="XAA336" s="223"/>
      <c r="XAB336" s="223"/>
      <c r="XAC336" s="223"/>
      <c r="XAD336" s="223"/>
      <c r="XAE336" s="223"/>
      <c r="XAF336" s="223"/>
      <c r="XAG336" s="223"/>
      <c r="XAH336" s="223"/>
      <c r="XAI336" s="223"/>
      <c r="XAJ336" s="223"/>
      <c r="XAK336" s="223"/>
      <c r="XAL336" s="223"/>
      <c r="XAM336" s="223"/>
      <c r="XAN336" s="223"/>
      <c r="XAO336" s="223"/>
      <c r="XAP336" s="223"/>
      <c r="XAQ336" s="223"/>
      <c r="XAR336" s="223"/>
      <c r="XAS336" s="223"/>
      <c r="XAT336" s="223"/>
      <c r="XAU336" s="223"/>
      <c r="XAV336" s="223"/>
      <c r="XAW336" s="223"/>
      <c r="XAX336" s="223"/>
      <c r="XAY336" s="223"/>
      <c r="XAZ336" s="223"/>
      <c r="XBA336" s="223"/>
      <c r="XBB336" s="223"/>
      <c r="XBC336" s="223"/>
      <c r="XBD336" s="223"/>
      <c r="XBE336" s="223"/>
      <c r="XBF336" s="223"/>
      <c r="XBG336" s="223"/>
      <c r="XBH336" s="223"/>
      <c r="XBI336" s="223"/>
      <c r="XBJ336" s="223"/>
      <c r="XBK336" s="223"/>
      <c r="XBL336" s="223"/>
      <c r="XBM336" s="223"/>
      <c r="XBN336" s="223"/>
      <c r="XBO336" s="223"/>
      <c r="XBP336" s="223"/>
      <c r="XBQ336" s="223"/>
      <c r="XBR336" s="223"/>
      <c r="XBS336" s="223"/>
      <c r="XBT336" s="223"/>
      <c r="XBU336" s="223"/>
      <c r="XBV336" s="223"/>
      <c r="XBW336" s="223"/>
      <c r="XBX336" s="223"/>
      <c r="XBY336" s="223"/>
      <c r="XBZ336" s="223"/>
      <c r="XCA336" s="223"/>
      <c r="XCB336" s="223"/>
      <c r="XCC336" s="223"/>
      <c r="XCD336" s="223"/>
      <c r="XCE336" s="223"/>
      <c r="XCF336" s="223"/>
      <c r="XCG336" s="223"/>
      <c r="XCH336" s="223"/>
      <c r="XCI336" s="223"/>
      <c r="XCJ336" s="223"/>
      <c r="XCK336" s="223"/>
      <c r="XCL336" s="223"/>
      <c r="XCM336" s="223"/>
      <c r="XCN336" s="223"/>
      <c r="XCO336" s="223"/>
      <c r="XCP336" s="223"/>
      <c r="XCQ336" s="223"/>
      <c r="XCR336" s="223"/>
      <c r="XCS336" s="223"/>
      <c r="XCT336" s="223"/>
      <c r="XCU336" s="223"/>
      <c r="XCV336" s="223"/>
      <c r="XCW336" s="223"/>
      <c r="XCX336" s="223"/>
      <c r="XCY336" s="223"/>
      <c r="XCZ336" s="223"/>
      <c r="XDA336" s="223"/>
      <c r="XDB336" s="223"/>
      <c r="XDC336" s="223"/>
      <c r="XDD336" s="223"/>
      <c r="XDE336" s="223"/>
      <c r="XDF336" s="223"/>
      <c r="XDG336" s="223"/>
      <c r="XDH336" s="223"/>
      <c r="XDI336" s="223"/>
      <c r="XDJ336" s="223"/>
      <c r="XDK336" s="223"/>
      <c r="XDL336" s="223"/>
      <c r="XDM336" s="223"/>
      <c r="XDN336" s="223"/>
      <c r="XDO336" s="223"/>
      <c r="XDP336" s="223"/>
      <c r="XDQ336" s="223"/>
      <c r="XDR336" s="223"/>
      <c r="XDS336" s="223"/>
      <c r="XDT336" s="223"/>
      <c r="XDU336" s="223"/>
      <c r="XDV336" s="223"/>
      <c r="XDW336" s="223"/>
      <c r="XDX336" s="223"/>
      <c r="XDY336" s="223"/>
      <c r="XDZ336" s="223"/>
      <c r="XEA336" s="223"/>
      <c r="XEB336" s="223"/>
      <c r="XEC336" s="223"/>
      <c r="XED336" s="223"/>
      <c r="XEE336" s="223"/>
      <c r="XEF336" s="223"/>
      <c r="XEG336" s="223"/>
      <c r="XEH336" s="223"/>
      <c r="XEI336" s="223"/>
      <c r="XEJ336" s="223"/>
      <c r="XEK336" s="223"/>
      <c r="XEL336" s="223"/>
      <c r="XEM336" s="223"/>
      <c r="XEN336" s="223"/>
      <c r="XEO336" s="223"/>
      <c r="XEP336" s="223"/>
      <c r="XEQ336" s="223"/>
      <c r="XER336" s="223"/>
      <c r="XES336" s="223"/>
      <c r="XET336" s="223"/>
      <c r="XEU336" s="223"/>
      <c r="XEV336" s="223"/>
      <c r="XEW336" s="223"/>
      <c r="XEX336" s="223"/>
      <c r="XEY336" s="223"/>
      <c r="XEZ336" s="223"/>
    </row>
    <row r="337" ht="27" spans="1:13">
      <c r="A337" s="262"/>
      <c r="B337" s="262"/>
      <c r="C337" s="263" t="s">
        <v>760</v>
      </c>
      <c r="D337" s="264">
        <f>E337+I337</f>
        <v>1555.2</v>
      </c>
      <c r="E337" s="264">
        <f>F337+G337+H337</f>
        <v>1555.2</v>
      </c>
      <c r="F337" s="264">
        <v>1527.54</v>
      </c>
      <c r="G337" s="264">
        <v>0</v>
      </c>
      <c r="H337" s="264">
        <v>27.66</v>
      </c>
      <c r="I337" s="264">
        <f>J337+K337+L337</f>
        <v>0</v>
      </c>
      <c r="J337" s="264">
        <v>0</v>
      </c>
      <c r="K337" s="264">
        <v>0</v>
      </c>
      <c r="L337" s="264">
        <v>0</v>
      </c>
      <c r="M337" s="284" t="s">
        <v>301</v>
      </c>
    </row>
    <row r="338" ht="24" customHeight="1" spans="1:13">
      <c r="A338" s="262"/>
      <c r="B338" s="262"/>
      <c r="C338" s="285" t="s">
        <v>301</v>
      </c>
      <c r="D338" s="264">
        <f>E338+I338</f>
        <v>2553.795</v>
      </c>
      <c r="E338" s="264">
        <f>F338+G338+H338</f>
        <v>0</v>
      </c>
      <c r="F338" s="264">
        <v>0</v>
      </c>
      <c r="G338" s="264">
        <v>0</v>
      </c>
      <c r="H338" s="264">
        <v>0</v>
      </c>
      <c r="I338" s="264">
        <f>J338+K338+L338</f>
        <v>2553.795</v>
      </c>
      <c r="J338" s="264">
        <v>0</v>
      </c>
      <c r="K338" s="287">
        <f>384.795+550</f>
        <v>934.795</v>
      </c>
      <c r="L338" s="287">
        <v>1619</v>
      </c>
      <c r="M338" s="284" t="s">
        <v>301</v>
      </c>
    </row>
    <row r="339" ht="27" customHeight="1" spans="1:13">
      <c r="A339" s="258" t="s">
        <v>761</v>
      </c>
      <c r="B339" s="259" t="s">
        <v>762</v>
      </c>
      <c r="C339" s="260"/>
      <c r="D339" s="261">
        <f t="shared" ref="D339:L339" si="156">SUM(D340:D341)</f>
        <v>19270.3349</v>
      </c>
      <c r="E339" s="261">
        <f t="shared" si="156"/>
        <v>0</v>
      </c>
      <c r="F339" s="261">
        <f t="shared" si="156"/>
        <v>0</v>
      </c>
      <c r="G339" s="261">
        <f t="shared" si="156"/>
        <v>0</v>
      </c>
      <c r="H339" s="261">
        <f t="shared" si="156"/>
        <v>0</v>
      </c>
      <c r="I339" s="261">
        <f t="shared" si="156"/>
        <v>19270.3349</v>
      </c>
      <c r="J339" s="261">
        <f t="shared" si="156"/>
        <v>1519.54</v>
      </c>
      <c r="K339" s="261">
        <f t="shared" si="156"/>
        <v>6522.6049</v>
      </c>
      <c r="L339" s="261">
        <f t="shared" si="156"/>
        <v>11228.19</v>
      </c>
      <c r="M339" s="282" t="s">
        <v>301</v>
      </c>
    </row>
    <row r="340" ht="223.5" spans="1:13">
      <c r="A340" s="262"/>
      <c r="B340" s="262"/>
      <c r="C340" s="263" t="s">
        <v>680</v>
      </c>
      <c r="D340" s="264">
        <f>E340+I340</f>
        <v>1519.54</v>
      </c>
      <c r="E340" s="264">
        <f>F340+G340+H340</f>
        <v>0</v>
      </c>
      <c r="F340" s="264">
        <v>0</v>
      </c>
      <c r="G340" s="264">
        <v>0</v>
      </c>
      <c r="H340" s="264">
        <v>0</v>
      </c>
      <c r="I340" s="264">
        <f>J340+K340+L340</f>
        <v>1519.54</v>
      </c>
      <c r="J340" s="264">
        <v>1519.54</v>
      </c>
      <c r="K340" s="264">
        <v>0</v>
      </c>
      <c r="L340" s="264">
        <v>0</v>
      </c>
      <c r="M340" s="283" t="s">
        <v>763</v>
      </c>
    </row>
    <row r="341" ht="27" customHeight="1" spans="1:16">
      <c r="A341" s="262"/>
      <c r="B341" s="262"/>
      <c r="C341" s="285" t="s">
        <v>301</v>
      </c>
      <c r="D341" s="264">
        <f>E341+I341</f>
        <v>17750.7949</v>
      </c>
      <c r="E341" s="264">
        <f>F341+G341+H341</f>
        <v>0</v>
      </c>
      <c r="F341" s="264">
        <v>0</v>
      </c>
      <c r="G341" s="264">
        <v>0</v>
      </c>
      <c r="H341" s="264">
        <v>0</v>
      </c>
      <c r="I341" s="264">
        <f>J341+K341+L341</f>
        <v>17750.7949</v>
      </c>
      <c r="J341" s="264">
        <v>0</v>
      </c>
      <c r="K341" s="287">
        <f>5098.35+134.7149+1289.54</f>
        <v>6522.6049</v>
      </c>
      <c r="L341" s="287">
        <f>11107.19+121</f>
        <v>11228.19</v>
      </c>
      <c r="M341" s="284" t="s">
        <v>301</v>
      </c>
      <c r="P341" s="227">
        <v>1289.54</v>
      </c>
    </row>
    <row r="342" ht="30" customHeight="1" spans="1:13">
      <c r="A342" s="254" t="s">
        <v>764</v>
      </c>
      <c r="B342" s="255" t="s">
        <v>765</v>
      </c>
      <c r="C342" s="256" t="s">
        <v>306</v>
      </c>
      <c r="D342" s="257">
        <f t="shared" ref="D342:L342" si="157">D343+D347</f>
        <v>890.686</v>
      </c>
      <c r="E342" s="257">
        <f t="shared" si="157"/>
        <v>360.86</v>
      </c>
      <c r="F342" s="257">
        <f t="shared" si="157"/>
        <v>330.72</v>
      </c>
      <c r="G342" s="257">
        <f t="shared" si="157"/>
        <v>0</v>
      </c>
      <c r="H342" s="257">
        <f t="shared" si="157"/>
        <v>30.14</v>
      </c>
      <c r="I342" s="257">
        <f t="shared" si="157"/>
        <v>529.826</v>
      </c>
      <c r="J342" s="257">
        <f t="shared" si="157"/>
        <v>247.1</v>
      </c>
      <c r="K342" s="257">
        <f t="shared" si="157"/>
        <v>82.726</v>
      </c>
      <c r="L342" s="257">
        <f t="shared" si="157"/>
        <v>200</v>
      </c>
      <c r="M342" s="281" t="s">
        <v>301</v>
      </c>
    </row>
    <row r="343" ht="27" customHeight="1" spans="1:13">
      <c r="A343" s="258" t="s">
        <v>766</v>
      </c>
      <c r="B343" s="259" t="s">
        <v>767</v>
      </c>
      <c r="C343" s="260"/>
      <c r="D343" s="261">
        <f t="shared" ref="D343:L343" si="158">SUM(D344:D346)</f>
        <v>807.96</v>
      </c>
      <c r="E343" s="261">
        <f t="shared" si="158"/>
        <v>360.86</v>
      </c>
      <c r="F343" s="261">
        <f t="shared" si="158"/>
        <v>330.72</v>
      </c>
      <c r="G343" s="261">
        <f t="shared" si="158"/>
        <v>0</v>
      </c>
      <c r="H343" s="261">
        <f t="shared" si="158"/>
        <v>30.14</v>
      </c>
      <c r="I343" s="261">
        <f t="shared" si="158"/>
        <v>447.1</v>
      </c>
      <c r="J343" s="261">
        <f t="shared" si="158"/>
        <v>247.1</v>
      </c>
      <c r="K343" s="261">
        <f t="shared" si="158"/>
        <v>0</v>
      </c>
      <c r="L343" s="261">
        <f t="shared" si="158"/>
        <v>200</v>
      </c>
      <c r="M343" s="282" t="s">
        <v>301</v>
      </c>
    </row>
    <row r="344" ht="43.5" spans="1:13">
      <c r="A344" s="262"/>
      <c r="B344" s="262"/>
      <c r="C344" s="263" t="s">
        <v>680</v>
      </c>
      <c r="D344" s="264">
        <f>E344+I344</f>
        <v>62.1</v>
      </c>
      <c r="E344" s="264">
        <f>F344+G344+H344</f>
        <v>0</v>
      </c>
      <c r="F344" s="264">
        <v>0</v>
      </c>
      <c r="G344" s="264">
        <v>0</v>
      </c>
      <c r="H344" s="264">
        <v>0</v>
      </c>
      <c r="I344" s="264">
        <f>J344+K344+L344</f>
        <v>62.1</v>
      </c>
      <c r="J344" s="264">
        <v>62.1</v>
      </c>
      <c r="K344" s="264">
        <v>0</v>
      </c>
      <c r="L344" s="264">
        <v>0</v>
      </c>
      <c r="M344" s="283" t="s">
        <v>768</v>
      </c>
    </row>
    <row r="345" ht="27" spans="1:13">
      <c r="A345" s="262"/>
      <c r="B345" s="262"/>
      <c r="C345" s="263" t="s">
        <v>769</v>
      </c>
      <c r="D345" s="264">
        <f>E345+I345</f>
        <v>545.86</v>
      </c>
      <c r="E345" s="264">
        <f>F345+G345+H345</f>
        <v>360.86</v>
      </c>
      <c r="F345" s="264">
        <v>330.72</v>
      </c>
      <c r="G345" s="264">
        <v>0</v>
      </c>
      <c r="H345" s="264">
        <v>30.14</v>
      </c>
      <c r="I345" s="264">
        <f>J345+K345+L345</f>
        <v>185</v>
      </c>
      <c r="J345" s="264">
        <v>185</v>
      </c>
      <c r="K345" s="264">
        <v>0</v>
      </c>
      <c r="L345" s="264">
        <v>0</v>
      </c>
      <c r="M345" s="293" t="s">
        <v>690</v>
      </c>
    </row>
    <row r="346" ht="24" customHeight="1" spans="1:13">
      <c r="A346" s="262"/>
      <c r="B346" s="262"/>
      <c r="C346" s="285" t="s">
        <v>301</v>
      </c>
      <c r="D346" s="264">
        <f>E346+I346</f>
        <v>200</v>
      </c>
      <c r="E346" s="264">
        <f>F346+G346+H346</f>
        <v>0</v>
      </c>
      <c r="F346" s="264">
        <v>0</v>
      </c>
      <c r="G346" s="264">
        <v>0</v>
      </c>
      <c r="H346" s="264">
        <v>0</v>
      </c>
      <c r="I346" s="264">
        <f>J346+K346+L346</f>
        <v>200</v>
      </c>
      <c r="J346" s="287">
        <v>0</v>
      </c>
      <c r="K346" s="287"/>
      <c r="L346" s="287">
        <v>200</v>
      </c>
      <c r="M346" s="284" t="s">
        <v>301</v>
      </c>
    </row>
    <row r="347" ht="27" customHeight="1" spans="1:13">
      <c r="A347" s="258" t="s">
        <v>770</v>
      </c>
      <c r="B347" s="259" t="s">
        <v>771</v>
      </c>
      <c r="C347" s="260"/>
      <c r="D347" s="261">
        <f t="shared" ref="D347:L347" si="159">D348</f>
        <v>82.726</v>
      </c>
      <c r="E347" s="261">
        <f t="shared" si="159"/>
        <v>0</v>
      </c>
      <c r="F347" s="261">
        <f t="shared" si="159"/>
        <v>0</v>
      </c>
      <c r="G347" s="261">
        <f t="shared" si="159"/>
        <v>0</v>
      </c>
      <c r="H347" s="261">
        <f t="shared" si="159"/>
        <v>0</v>
      </c>
      <c r="I347" s="261">
        <f t="shared" si="159"/>
        <v>82.726</v>
      </c>
      <c r="J347" s="261">
        <f t="shared" si="159"/>
        <v>0</v>
      </c>
      <c r="K347" s="261">
        <f t="shared" si="159"/>
        <v>82.726</v>
      </c>
      <c r="L347" s="261">
        <f t="shared" si="159"/>
        <v>0</v>
      </c>
      <c r="M347" s="282" t="s">
        <v>301</v>
      </c>
    </row>
    <row r="348" ht="24" customHeight="1" spans="1:16">
      <c r="A348" s="262"/>
      <c r="B348" s="262"/>
      <c r="C348" s="285" t="s">
        <v>301</v>
      </c>
      <c r="D348" s="264">
        <f>E348+I348</f>
        <v>82.726</v>
      </c>
      <c r="E348" s="264">
        <f>F348+G348+H348</f>
        <v>0</v>
      </c>
      <c r="F348" s="264">
        <v>0</v>
      </c>
      <c r="G348" s="264">
        <v>0</v>
      </c>
      <c r="H348" s="264">
        <v>0</v>
      </c>
      <c r="I348" s="264">
        <f>J348+K348+L348</f>
        <v>82.726</v>
      </c>
      <c r="J348" s="264">
        <v>0</v>
      </c>
      <c r="K348" s="287">
        <f>39.896+42.83</f>
        <v>82.726</v>
      </c>
      <c r="L348" s="287">
        <v>0</v>
      </c>
      <c r="M348" s="284" t="s">
        <v>301</v>
      </c>
      <c r="P348" s="227">
        <v>42.83</v>
      </c>
    </row>
    <row r="349" ht="30" customHeight="1" spans="1:13">
      <c r="A349" s="254" t="s">
        <v>772</v>
      </c>
      <c r="B349" s="255" t="s">
        <v>773</v>
      </c>
      <c r="C349" s="256" t="s">
        <v>306</v>
      </c>
      <c r="D349" s="257">
        <f t="shared" ref="D349:L349" si="160">D350+D352</f>
        <v>325.49</v>
      </c>
      <c r="E349" s="257">
        <f t="shared" si="160"/>
        <v>271.39</v>
      </c>
      <c r="F349" s="257">
        <f t="shared" si="160"/>
        <v>262.2</v>
      </c>
      <c r="G349" s="257">
        <f t="shared" si="160"/>
        <v>0</v>
      </c>
      <c r="H349" s="257">
        <f t="shared" si="160"/>
        <v>9.19</v>
      </c>
      <c r="I349" s="257">
        <f t="shared" si="160"/>
        <v>54.1</v>
      </c>
      <c r="J349" s="257">
        <f t="shared" si="160"/>
        <v>0</v>
      </c>
      <c r="K349" s="257">
        <f t="shared" si="160"/>
        <v>54.1</v>
      </c>
      <c r="L349" s="257">
        <f t="shared" si="160"/>
        <v>0</v>
      </c>
      <c r="M349" s="281" t="s">
        <v>301</v>
      </c>
    </row>
    <row r="350" ht="27" customHeight="1" spans="1:13">
      <c r="A350" s="258" t="s">
        <v>774</v>
      </c>
      <c r="B350" s="259" t="s">
        <v>775</v>
      </c>
      <c r="C350" s="260"/>
      <c r="D350" s="261">
        <f t="shared" ref="D350:L350" si="161">D351</f>
        <v>275.49</v>
      </c>
      <c r="E350" s="261">
        <f t="shared" si="161"/>
        <v>271.39</v>
      </c>
      <c r="F350" s="261">
        <f t="shared" si="161"/>
        <v>262.2</v>
      </c>
      <c r="G350" s="261">
        <f t="shared" si="161"/>
        <v>0</v>
      </c>
      <c r="H350" s="261">
        <f t="shared" si="161"/>
        <v>9.19</v>
      </c>
      <c r="I350" s="261">
        <f t="shared" si="161"/>
        <v>4.1</v>
      </c>
      <c r="J350" s="261">
        <f t="shared" si="161"/>
        <v>0</v>
      </c>
      <c r="K350" s="261">
        <f t="shared" si="161"/>
        <v>4.1</v>
      </c>
      <c r="L350" s="261">
        <f t="shared" si="161"/>
        <v>0</v>
      </c>
      <c r="M350" s="282" t="s">
        <v>301</v>
      </c>
    </row>
    <row r="351" ht="27" spans="1:13">
      <c r="A351" s="262"/>
      <c r="B351" s="262"/>
      <c r="C351" s="263" t="s">
        <v>776</v>
      </c>
      <c r="D351" s="264">
        <f>E351+I351</f>
        <v>275.49</v>
      </c>
      <c r="E351" s="264">
        <f>F351+G351+H351</f>
        <v>271.39</v>
      </c>
      <c r="F351" s="264">
        <v>262.2</v>
      </c>
      <c r="G351" s="264">
        <v>0</v>
      </c>
      <c r="H351" s="264">
        <v>9.19</v>
      </c>
      <c r="I351" s="264">
        <f>J351+K351+L351</f>
        <v>4.1</v>
      </c>
      <c r="J351" s="264">
        <v>0</v>
      </c>
      <c r="K351" s="286">
        <v>4.1</v>
      </c>
      <c r="L351" s="287">
        <v>0</v>
      </c>
      <c r="M351" s="284" t="s">
        <v>301</v>
      </c>
    </row>
    <row r="352" ht="27" customHeight="1" spans="1:13">
      <c r="A352" s="258" t="s">
        <v>777</v>
      </c>
      <c r="B352" s="259" t="s">
        <v>778</v>
      </c>
      <c r="C352" s="260"/>
      <c r="D352" s="261">
        <f t="shared" ref="D352:L352" si="162">D353</f>
        <v>50</v>
      </c>
      <c r="E352" s="261">
        <f t="shared" si="162"/>
        <v>0</v>
      </c>
      <c r="F352" s="261">
        <f t="shared" si="162"/>
        <v>0</v>
      </c>
      <c r="G352" s="261">
        <f t="shared" si="162"/>
        <v>0</v>
      </c>
      <c r="H352" s="261">
        <f t="shared" si="162"/>
        <v>0</v>
      </c>
      <c r="I352" s="261">
        <f t="shared" si="162"/>
        <v>50</v>
      </c>
      <c r="J352" s="261">
        <f t="shared" si="162"/>
        <v>0</v>
      </c>
      <c r="K352" s="261">
        <f t="shared" si="162"/>
        <v>50</v>
      </c>
      <c r="L352" s="261">
        <f t="shared" si="162"/>
        <v>0</v>
      </c>
      <c r="M352" s="282" t="s">
        <v>301</v>
      </c>
    </row>
    <row r="353" ht="15.75" spans="1:13">
      <c r="A353" s="262"/>
      <c r="B353" s="262"/>
      <c r="C353" s="285" t="s">
        <v>301</v>
      </c>
      <c r="D353" s="264">
        <f>E353+I353</f>
        <v>50</v>
      </c>
      <c r="E353" s="264">
        <f>F353+G353+H353</f>
        <v>0</v>
      </c>
      <c r="F353" s="264">
        <v>0</v>
      </c>
      <c r="G353" s="264">
        <v>0</v>
      </c>
      <c r="H353" s="264">
        <v>0</v>
      </c>
      <c r="I353" s="264">
        <f>J353+K353+L353</f>
        <v>50</v>
      </c>
      <c r="J353" s="264">
        <v>0</v>
      </c>
      <c r="K353" s="286">
        <v>50</v>
      </c>
      <c r="L353" s="287">
        <v>0</v>
      </c>
      <c r="M353" s="284" t="s">
        <v>301</v>
      </c>
    </row>
    <row r="354" ht="30" customHeight="1" spans="1:13">
      <c r="A354" s="254" t="s">
        <v>779</v>
      </c>
      <c r="B354" s="255" t="s">
        <v>780</v>
      </c>
      <c r="C354" s="256" t="s">
        <v>306</v>
      </c>
      <c r="D354" s="257">
        <f t="shared" ref="D354:L354" si="163">D355</f>
        <v>155.42</v>
      </c>
      <c r="E354" s="257">
        <f t="shared" si="163"/>
        <v>136.31</v>
      </c>
      <c r="F354" s="257">
        <f t="shared" si="163"/>
        <v>119.77</v>
      </c>
      <c r="G354" s="257">
        <f t="shared" si="163"/>
        <v>9.41</v>
      </c>
      <c r="H354" s="257">
        <f t="shared" si="163"/>
        <v>7.13</v>
      </c>
      <c r="I354" s="257">
        <f t="shared" si="163"/>
        <v>19.11</v>
      </c>
      <c r="J354" s="257">
        <f t="shared" si="163"/>
        <v>19.11</v>
      </c>
      <c r="K354" s="257">
        <f t="shared" si="163"/>
        <v>0</v>
      </c>
      <c r="L354" s="257">
        <f t="shared" si="163"/>
        <v>0</v>
      </c>
      <c r="M354" s="281" t="s">
        <v>301</v>
      </c>
    </row>
    <row r="355" ht="27" customHeight="1" spans="1:13">
      <c r="A355" s="258" t="s">
        <v>781</v>
      </c>
      <c r="B355" s="259" t="s">
        <v>782</v>
      </c>
      <c r="C355" s="260"/>
      <c r="D355" s="261">
        <f t="shared" ref="D355:L355" si="164">D356</f>
        <v>155.42</v>
      </c>
      <c r="E355" s="261">
        <f t="shared" si="164"/>
        <v>136.31</v>
      </c>
      <c r="F355" s="261">
        <f t="shared" si="164"/>
        <v>119.77</v>
      </c>
      <c r="G355" s="261">
        <f t="shared" si="164"/>
        <v>9.41</v>
      </c>
      <c r="H355" s="261">
        <f t="shared" si="164"/>
        <v>7.13</v>
      </c>
      <c r="I355" s="261">
        <f t="shared" si="164"/>
        <v>19.11</v>
      </c>
      <c r="J355" s="261">
        <f t="shared" si="164"/>
        <v>19.11</v>
      </c>
      <c r="K355" s="261">
        <f t="shared" si="164"/>
        <v>0</v>
      </c>
      <c r="L355" s="261">
        <f t="shared" si="164"/>
        <v>0</v>
      </c>
      <c r="M355" s="282" t="s">
        <v>301</v>
      </c>
    </row>
    <row r="356" ht="60" spans="1:13">
      <c r="A356" s="262"/>
      <c r="B356" s="262"/>
      <c r="C356" s="263" t="s">
        <v>783</v>
      </c>
      <c r="D356" s="264">
        <f>E356+I356</f>
        <v>155.42</v>
      </c>
      <c r="E356" s="264">
        <f>F356+G356+H356</f>
        <v>136.31</v>
      </c>
      <c r="F356" s="264">
        <v>119.77</v>
      </c>
      <c r="G356" s="264">
        <v>9.41</v>
      </c>
      <c r="H356" s="264">
        <v>7.13</v>
      </c>
      <c r="I356" s="264">
        <f>J356+K356+L356</f>
        <v>19.11</v>
      </c>
      <c r="J356" s="264">
        <v>19.11</v>
      </c>
      <c r="K356" s="264">
        <v>0</v>
      </c>
      <c r="L356" s="264">
        <v>0</v>
      </c>
      <c r="M356" s="283" t="s">
        <v>784</v>
      </c>
    </row>
    <row r="357" ht="30" customHeight="1" spans="1:13">
      <c r="A357" s="254" t="s">
        <v>785</v>
      </c>
      <c r="B357" s="255" t="s">
        <v>786</v>
      </c>
      <c r="C357" s="256" t="s">
        <v>306</v>
      </c>
      <c r="D357" s="257">
        <f t="shared" ref="D357:L357" si="165">D358</f>
        <v>1276.61</v>
      </c>
      <c r="E357" s="257">
        <f t="shared" si="165"/>
        <v>0</v>
      </c>
      <c r="F357" s="257">
        <f t="shared" si="165"/>
        <v>0</v>
      </c>
      <c r="G357" s="257">
        <f t="shared" si="165"/>
        <v>0</v>
      </c>
      <c r="H357" s="257">
        <f t="shared" si="165"/>
        <v>0</v>
      </c>
      <c r="I357" s="257">
        <f t="shared" si="165"/>
        <v>1276.61</v>
      </c>
      <c r="J357" s="257">
        <f t="shared" si="165"/>
        <v>870.68</v>
      </c>
      <c r="K357" s="257">
        <f t="shared" si="165"/>
        <v>405.93</v>
      </c>
      <c r="L357" s="257">
        <f t="shared" si="165"/>
        <v>0</v>
      </c>
      <c r="M357" s="281" t="s">
        <v>301</v>
      </c>
    </row>
    <row r="358" ht="27" customHeight="1" spans="1:13">
      <c r="A358" s="258" t="s">
        <v>787</v>
      </c>
      <c r="B358" s="259" t="s">
        <v>788</v>
      </c>
      <c r="C358" s="260"/>
      <c r="D358" s="261">
        <f t="shared" ref="D358:L358" si="166">D359</f>
        <v>1276.61</v>
      </c>
      <c r="E358" s="261">
        <f t="shared" si="166"/>
        <v>0</v>
      </c>
      <c r="F358" s="261">
        <f t="shared" si="166"/>
        <v>0</v>
      </c>
      <c r="G358" s="261">
        <f t="shared" si="166"/>
        <v>0</v>
      </c>
      <c r="H358" s="261">
        <f t="shared" si="166"/>
        <v>0</v>
      </c>
      <c r="I358" s="261">
        <f t="shared" si="166"/>
        <v>1276.61</v>
      </c>
      <c r="J358" s="261">
        <f t="shared" si="166"/>
        <v>870.68</v>
      </c>
      <c r="K358" s="261">
        <f t="shared" si="166"/>
        <v>405.93</v>
      </c>
      <c r="L358" s="261">
        <f t="shared" si="166"/>
        <v>0</v>
      </c>
      <c r="M358" s="282" t="s">
        <v>301</v>
      </c>
    </row>
    <row r="359" ht="30" spans="1:16">
      <c r="A359" s="262"/>
      <c r="B359" s="262"/>
      <c r="C359" s="263" t="s">
        <v>680</v>
      </c>
      <c r="D359" s="264">
        <f>E359+I359</f>
        <v>1276.61</v>
      </c>
      <c r="E359" s="264">
        <f>F359+G359+H359</f>
        <v>0</v>
      </c>
      <c r="F359" s="264">
        <v>0</v>
      </c>
      <c r="G359" s="264">
        <v>0</v>
      </c>
      <c r="H359" s="264">
        <v>0</v>
      </c>
      <c r="I359" s="264">
        <f>J359+K359+L359</f>
        <v>1276.61</v>
      </c>
      <c r="J359" s="264">
        <v>870.68</v>
      </c>
      <c r="K359" s="264">
        <f>301+104.93</f>
        <v>405.93</v>
      </c>
      <c r="L359" s="264">
        <v>0</v>
      </c>
      <c r="M359" s="283" t="s">
        <v>789</v>
      </c>
      <c r="P359" s="227">
        <v>104.93</v>
      </c>
    </row>
    <row r="360" ht="30" customHeight="1" spans="1:17">
      <c r="A360" s="250" t="s">
        <v>790</v>
      </c>
      <c r="B360" s="251" t="s">
        <v>791</v>
      </c>
      <c r="C360" s="252"/>
      <c r="D360" s="253">
        <f t="shared" ref="D360:L360" si="167">D361+D376+D379+D382+D387</f>
        <v>4605.6</v>
      </c>
      <c r="E360" s="253">
        <f t="shared" si="167"/>
        <v>94.87</v>
      </c>
      <c r="F360" s="253">
        <f t="shared" si="167"/>
        <v>82.54</v>
      </c>
      <c r="G360" s="253">
        <f t="shared" si="167"/>
        <v>11.13</v>
      </c>
      <c r="H360" s="253">
        <f t="shared" si="167"/>
        <v>1.2</v>
      </c>
      <c r="I360" s="253">
        <f t="shared" si="167"/>
        <v>4510.73</v>
      </c>
      <c r="J360" s="253">
        <f t="shared" si="167"/>
        <v>4410.73</v>
      </c>
      <c r="K360" s="253">
        <f t="shared" si="167"/>
        <v>100</v>
      </c>
      <c r="L360" s="253">
        <f t="shared" si="167"/>
        <v>0</v>
      </c>
      <c r="M360" s="279" t="s">
        <v>301</v>
      </c>
      <c r="N360" s="223">
        <f>E360+J360</f>
        <v>4505.6</v>
      </c>
      <c r="Q360" s="223">
        <f>E360+J360</f>
        <v>4505.6</v>
      </c>
    </row>
    <row r="361" ht="30" customHeight="1" spans="1:13">
      <c r="A361" s="254" t="s">
        <v>792</v>
      </c>
      <c r="B361" s="255" t="s">
        <v>793</v>
      </c>
      <c r="C361" s="256" t="s">
        <v>306</v>
      </c>
      <c r="D361" s="257">
        <f t="shared" ref="D361:L361" si="168">D362+D370+D372+D374</f>
        <v>512.34</v>
      </c>
      <c r="E361" s="257">
        <f t="shared" si="168"/>
        <v>0</v>
      </c>
      <c r="F361" s="257">
        <f t="shared" si="168"/>
        <v>0</v>
      </c>
      <c r="G361" s="257">
        <f t="shared" si="168"/>
        <v>0</v>
      </c>
      <c r="H361" s="257">
        <f t="shared" si="168"/>
        <v>0</v>
      </c>
      <c r="I361" s="257">
        <f t="shared" si="168"/>
        <v>512.34</v>
      </c>
      <c r="J361" s="257">
        <f t="shared" si="168"/>
        <v>512.34</v>
      </c>
      <c r="K361" s="257">
        <f t="shared" si="168"/>
        <v>0</v>
      </c>
      <c r="L361" s="257">
        <f t="shared" si="168"/>
        <v>0</v>
      </c>
      <c r="M361" s="281" t="s">
        <v>301</v>
      </c>
    </row>
    <row r="362" ht="27" customHeight="1" spans="1:13">
      <c r="A362" s="258" t="s">
        <v>794</v>
      </c>
      <c r="B362" s="259" t="s">
        <v>308</v>
      </c>
      <c r="C362" s="260"/>
      <c r="D362" s="261">
        <f t="shared" ref="D362:L362" si="169">SUM(D363:D369)</f>
        <v>344.47</v>
      </c>
      <c r="E362" s="261">
        <f t="shared" si="169"/>
        <v>0</v>
      </c>
      <c r="F362" s="261">
        <f t="shared" si="169"/>
        <v>0</v>
      </c>
      <c r="G362" s="261">
        <f t="shared" si="169"/>
        <v>0</v>
      </c>
      <c r="H362" s="261">
        <f t="shared" si="169"/>
        <v>0</v>
      </c>
      <c r="I362" s="261">
        <f t="shared" si="169"/>
        <v>344.47</v>
      </c>
      <c r="J362" s="261">
        <f t="shared" si="169"/>
        <v>344.47</v>
      </c>
      <c r="K362" s="261">
        <f t="shared" si="169"/>
        <v>0</v>
      </c>
      <c r="L362" s="261">
        <f t="shared" si="169"/>
        <v>0</v>
      </c>
      <c r="M362" s="282" t="s">
        <v>301</v>
      </c>
    </row>
    <row r="363" ht="40.5" spans="1:13">
      <c r="A363" s="262"/>
      <c r="B363" s="262"/>
      <c r="C363" s="263" t="s">
        <v>509</v>
      </c>
      <c r="D363" s="264">
        <f t="shared" ref="D363:D369" si="170">E363+I363</f>
        <v>19</v>
      </c>
      <c r="E363" s="264">
        <f t="shared" ref="E363:E369" si="171">F363+G363+H363</f>
        <v>0</v>
      </c>
      <c r="F363" s="264">
        <v>0</v>
      </c>
      <c r="G363" s="264">
        <v>0</v>
      </c>
      <c r="H363" s="264">
        <v>0</v>
      </c>
      <c r="I363" s="264">
        <f t="shared" ref="I363:I369" si="172">J363+K363+L363</f>
        <v>19</v>
      </c>
      <c r="J363" s="264">
        <v>19</v>
      </c>
      <c r="K363" s="264">
        <v>0</v>
      </c>
      <c r="L363" s="264">
        <v>0</v>
      </c>
      <c r="M363" s="283" t="s">
        <v>795</v>
      </c>
    </row>
    <row r="364" ht="30" spans="1:13">
      <c r="A364" s="262"/>
      <c r="B364" s="262"/>
      <c r="C364" s="263" t="s">
        <v>352</v>
      </c>
      <c r="D364" s="264">
        <f t="shared" si="170"/>
        <v>60.28</v>
      </c>
      <c r="E364" s="264">
        <f t="shared" si="171"/>
        <v>0</v>
      </c>
      <c r="F364" s="264">
        <v>0</v>
      </c>
      <c r="G364" s="264">
        <v>0</v>
      </c>
      <c r="H364" s="264">
        <v>0</v>
      </c>
      <c r="I364" s="264">
        <f t="shared" si="172"/>
        <v>60.28</v>
      </c>
      <c r="J364" s="264">
        <v>60.28</v>
      </c>
      <c r="K364" s="264">
        <v>0</v>
      </c>
      <c r="L364" s="264">
        <v>0</v>
      </c>
      <c r="M364" s="283" t="s">
        <v>796</v>
      </c>
    </row>
    <row r="365" ht="40.5" spans="1:13">
      <c r="A365" s="262"/>
      <c r="B365" s="262"/>
      <c r="C365" s="263" t="s">
        <v>445</v>
      </c>
      <c r="D365" s="264">
        <f t="shared" si="170"/>
        <v>17</v>
      </c>
      <c r="E365" s="264">
        <f t="shared" si="171"/>
        <v>0</v>
      </c>
      <c r="F365" s="264">
        <v>0</v>
      </c>
      <c r="G365" s="264">
        <v>0</v>
      </c>
      <c r="H365" s="264">
        <v>0</v>
      </c>
      <c r="I365" s="264">
        <f t="shared" si="172"/>
        <v>17</v>
      </c>
      <c r="J365" s="264">
        <v>17</v>
      </c>
      <c r="K365" s="264">
        <v>0</v>
      </c>
      <c r="L365" s="264">
        <v>0</v>
      </c>
      <c r="M365" s="283" t="s">
        <v>797</v>
      </c>
    </row>
    <row r="366" ht="45" spans="1:13">
      <c r="A366" s="262"/>
      <c r="B366" s="262"/>
      <c r="C366" s="263" t="s">
        <v>363</v>
      </c>
      <c r="D366" s="264">
        <f t="shared" si="170"/>
        <v>128</v>
      </c>
      <c r="E366" s="264">
        <f t="shared" si="171"/>
        <v>0</v>
      </c>
      <c r="F366" s="264">
        <v>0</v>
      </c>
      <c r="G366" s="264">
        <v>0</v>
      </c>
      <c r="H366" s="264">
        <v>0</v>
      </c>
      <c r="I366" s="264">
        <f t="shared" si="172"/>
        <v>128</v>
      </c>
      <c r="J366" s="264">
        <v>128</v>
      </c>
      <c r="K366" s="264">
        <v>0</v>
      </c>
      <c r="L366" s="264">
        <v>0</v>
      </c>
      <c r="M366" s="283" t="s">
        <v>798</v>
      </c>
    </row>
    <row r="367" ht="40.5" spans="1:13">
      <c r="A367" s="262"/>
      <c r="B367" s="262"/>
      <c r="C367" s="263" t="s">
        <v>619</v>
      </c>
      <c r="D367" s="264">
        <f t="shared" si="170"/>
        <v>20</v>
      </c>
      <c r="E367" s="264">
        <f t="shared" si="171"/>
        <v>0</v>
      </c>
      <c r="F367" s="264">
        <v>0</v>
      </c>
      <c r="G367" s="264">
        <v>0</v>
      </c>
      <c r="H367" s="264">
        <v>0</v>
      </c>
      <c r="I367" s="264">
        <f t="shared" si="172"/>
        <v>20</v>
      </c>
      <c r="J367" s="264">
        <v>20</v>
      </c>
      <c r="K367" s="264">
        <v>0</v>
      </c>
      <c r="L367" s="264">
        <v>0</v>
      </c>
      <c r="M367" s="283" t="s">
        <v>799</v>
      </c>
    </row>
    <row r="368" ht="135" spans="1:13">
      <c r="A368" s="262"/>
      <c r="B368" s="262"/>
      <c r="C368" s="263" t="s">
        <v>453</v>
      </c>
      <c r="D368" s="264">
        <f t="shared" si="170"/>
        <v>67.92</v>
      </c>
      <c r="E368" s="264">
        <f t="shared" si="171"/>
        <v>0</v>
      </c>
      <c r="F368" s="264">
        <v>0</v>
      </c>
      <c r="G368" s="264">
        <v>0</v>
      </c>
      <c r="H368" s="264">
        <v>0</v>
      </c>
      <c r="I368" s="264">
        <f t="shared" si="172"/>
        <v>67.92</v>
      </c>
      <c r="J368" s="264">
        <v>67.92</v>
      </c>
      <c r="K368" s="264">
        <v>0</v>
      </c>
      <c r="L368" s="264">
        <v>0</v>
      </c>
      <c r="M368" s="283" t="s">
        <v>800</v>
      </c>
    </row>
    <row r="369" ht="27" spans="1:13">
      <c r="A369" s="262"/>
      <c r="B369" s="262"/>
      <c r="C369" s="263" t="s">
        <v>801</v>
      </c>
      <c r="D369" s="294">
        <f t="shared" si="170"/>
        <v>32.27</v>
      </c>
      <c r="E369" s="294">
        <f t="shared" si="171"/>
        <v>0</v>
      </c>
      <c r="F369" s="294"/>
      <c r="G369" s="294"/>
      <c r="H369" s="294"/>
      <c r="I369" s="264">
        <f t="shared" si="172"/>
        <v>32.27</v>
      </c>
      <c r="J369" s="295">
        <v>32.27</v>
      </c>
      <c r="K369" s="294"/>
      <c r="L369" s="294"/>
      <c r="M369" s="283" t="s">
        <v>802</v>
      </c>
    </row>
    <row r="370" ht="27" customHeight="1" spans="1:13">
      <c r="A370" s="258" t="s">
        <v>803</v>
      </c>
      <c r="B370" s="259" t="s">
        <v>369</v>
      </c>
      <c r="C370" s="260"/>
      <c r="D370" s="261">
        <f t="shared" ref="D370:L370" si="173">D371</f>
        <v>127.64</v>
      </c>
      <c r="E370" s="261">
        <f t="shared" si="173"/>
        <v>0</v>
      </c>
      <c r="F370" s="261">
        <f t="shared" si="173"/>
        <v>0</v>
      </c>
      <c r="G370" s="261">
        <f t="shared" si="173"/>
        <v>0</v>
      </c>
      <c r="H370" s="261">
        <f t="shared" si="173"/>
        <v>0</v>
      </c>
      <c r="I370" s="261">
        <f t="shared" si="173"/>
        <v>127.64</v>
      </c>
      <c r="J370" s="261">
        <f t="shared" si="173"/>
        <v>127.64</v>
      </c>
      <c r="K370" s="261">
        <f t="shared" si="173"/>
        <v>0</v>
      </c>
      <c r="L370" s="261">
        <f t="shared" si="173"/>
        <v>0</v>
      </c>
      <c r="M370" s="282" t="s">
        <v>301</v>
      </c>
    </row>
    <row r="371" ht="45" spans="1:13">
      <c r="A371" s="262"/>
      <c r="B371" s="262"/>
      <c r="C371" s="263" t="s">
        <v>411</v>
      </c>
      <c r="D371" s="264">
        <f>E371+I371</f>
        <v>127.64</v>
      </c>
      <c r="E371" s="264">
        <f>F371+G371+H371</f>
        <v>0</v>
      </c>
      <c r="F371" s="264">
        <v>0</v>
      </c>
      <c r="G371" s="264">
        <v>0</v>
      </c>
      <c r="H371" s="264">
        <v>0</v>
      </c>
      <c r="I371" s="264">
        <f>J371+K371+L371</f>
        <v>127.64</v>
      </c>
      <c r="J371" s="264">
        <v>127.64</v>
      </c>
      <c r="K371" s="264">
        <v>0</v>
      </c>
      <c r="L371" s="264">
        <v>0</v>
      </c>
      <c r="M371" s="284" t="s">
        <v>804</v>
      </c>
    </row>
    <row r="372" ht="27" customHeight="1" spans="1:13">
      <c r="A372" s="258" t="s">
        <v>805</v>
      </c>
      <c r="B372" s="259" t="s">
        <v>341</v>
      </c>
      <c r="C372" s="260"/>
      <c r="D372" s="261">
        <f t="shared" ref="D372:L372" si="174">D373</f>
        <v>17.7</v>
      </c>
      <c r="E372" s="261">
        <f t="shared" si="174"/>
        <v>0</v>
      </c>
      <c r="F372" s="261">
        <f t="shared" si="174"/>
        <v>0</v>
      </c>
      <c r="G372" s="261">
        <f t="shared" si="174"/>
        <v>0</v>
      </c>
      <c r="H372" s="261">
        <f t="shared" si="174"/>
        <v>0</v>
      </c>
      <c r="I372" s="261">
        <f t="shared" si="174"/>
        <v>17.7</v>
      </c>
      <c r="J372" s="261">
        <f t="shared" si="174"/>
        <v>17.7</v>
      </c>
      <c r="K372" s="261">
        <f t="shared" si="174"/>
        <v>0</v>
      </c>
      <c r="L372" s="261">
        <f t="shared" si="174"/>
        <v>0</v>
      </c>
      <c r="M372" s="282" t="s">
        <v>301</v>
      </c>
    </row>
    <row r="373" ht="43.5" spans="1:13">
      <c r="A373" s="262"/>
      <c r="B373" s="262"/>
      <c r="C373" s="263" t="s">
        <v>362</v>
      </c>
      <c r="D373" s="264">
        <f>E373+I373</f>
        <v>17.7</v>
      </c>
      <c r="E373" s="264">
        <f>F373+G373+H373</f>
        <v>0</v>
      </c>
      <c r="F373" s="264">
        <v>0</v>
      </c>
      <c r="G373" s="264">
        <v>0</v>
      </c>
      <c r="H373" s="264">
        <v>0</v>
      </c>
      <c r="I373" s="264">
        <f>J373+K373+L373</f>
        <v>17.7</v>
      </c>
      <c r="J373" s="264">
        <v>17.7</v>
      </c>
      <c r="K373" s="264">
        <v>0</v>
      </c>
      <c r="L373" s="264">
        <v>0</v>
      </c>
      <c r="M373" s="283" t="s">
        <v>806</v>
      </c>
    </row>
    <row r="374" ht="27" customHeight="1" spans="1:13">
      <c r="A374" s="258" t="s">
        <v>807</v>
      </c>
      <c r="B374" s="259" t="s">
        <v>808</v>
      </c>
      <c r="C374" s="260"/>
      <c r="D374" s="261">
        <f t="shared" ref="D374:L374" si="175">D375</f>
        <v>22.53</v>
      </c>
      <c r="E374" s="261">
        <f t="shared" si="175"/>
        <v>0</v>
      </c>
      <c r="F374" s="261">
        <f t="shared" si="175"/>
        <v>0</v>
      </c>
      <c r="G374" s="261">
        <f t="shared" si="175"/>
        <v>0</v>
      </c>
      <c r="H374" s="261">
        <f t="shared" si="175"/>
        <v>0</v>
      </c>
      <c r="I374" s="261">
        <f t="shared" si="175"/>
        <v>22.53</v>
      </c>
      <c r="J374" s="261">
        <f t="shared" si="175"/>
        <v>22.53</v>
      </c>
      <c r="K374" s="261">
        <f t="shared" si="175"/>
        <v>0</v>
      </c>
      <c r="L374" s="261">
        <f t="shared" si="175"/>
        <v>0</v>
      </c>
      <c r="M374" s="282" t="s">
        <v>301</v>
      </c>
    </row>
    <row r="375" ht="43.5" spans="1:13">
      <c r="A375" s="262"/>
      <c r="B375" s="262"/>
      <c r="C375" s="263" t="s">
        <v>551</v>
      </c>
      <c r="D375" s="264">
        <f>E375+I375</f>
        <v>22.53</v>
      </c>
      <c r="E375" s="264">
        <f>F375+G375+H375</f>
        <v>0</v>
      </c>
      <c r="F375" s="264">
        <v>0</v>
      </c>
      <c r="G375" s="264">
        <v>0</v>
      </c>
      <c r="H375" s="264">
        <v>0</v>
      </c>
      <c r="I375" s="264">
        <f>J375+K375+L375</f>
        <v>22.53</v>
      </c>
      <c r="J375" s="264">
        <v>22.53</v>
      </c>
      <c r="K375" s="264">
        <v>0</v>
      </c>
      <c r="L375" s="264">
        <v>0</v>
      </c>
      <c r="M375" s="283" t="s">
        <v>809</v>
      </c>
    </row>
    <row r="376" ht="30" customHeight="1" spans="1:13">
      <c r="A376" s="254" t="s">
        <v>810</v>
      </c>
      <c r="B376" s="255" t="s">
        <v>811</v>
      </c>
      <c r="C376" s="256" t="s">
        <v>306</v>
      </c>
      <c r="D376" s="257">
        <f t="shared" ref="D376:L376" si="176">D377</f>
        <v>408.93</v>
      </c>
      <c r="E376" s="257">
        <f t="shared" si="176"/>
        <v>0</v>
      </c>
      <c r="F376" s="257">
        <f t="shared" si="176"/>
        <v>0</v>
      </c>
      <c r="G376" s="257">
        <f t="shared" si="176"/>
        <v>0</v>
      </c>
      <c r="H376" s="257">
        <f t="shared" si="176"/>
        <v>0</v>
      </c>
      <c r="I376" s="257">
        <f t="shared" si="176"/>
        <v>408.93</v>
      </c>
      <c r="J376" s="257">
        <f t="shared" si="176"/>
        <v>408.93</v>
      </c>
      <c r="K376" s="257">
        <f t="shared" si="176"/>
        <v>0</v>
      </c>
      <c r="L376" s="257">
        <f t="shared" si="176"/>
        <v>0</v>
      </c>
      <c r="M376" s="281" t="s">
        <v>301</v>
      </c>
    </row>
    <row r="377" ht="27" customHeight="1" spans="1:13">
      <c r="A377" s="258" t="s">
        <v>812</v>
      </c>
      <c r="B377" s="259" t="s">
        <v>813</v>
      </c>
      <c r="C377" s="260"/>
      <c r="D377" s="261">
        <f t="shared" ref="D377:L377" si="177">D378</f>
        <v>408.93</v>
      </c>
      <c r="E377" s="261">
        <f t="shared" si="177"/>
        <v>0</v>
      </c>
      <c r="F377" s="261">
        <f t="shared" si="177"/>
        <v>0</v>
      </c>
      <c r="G377" s="261">
        <f t="shared" si="177"/>
        <v>0</v>
      </c>
      <c r="H377" s="261">
        <f t="shared" si="177"/>
        <v>0</v>
      </c>
      <c r="I377" s="261">
        <f t="shared" si="177"/>
        <v>408.93</v>
      </c>
      <c r="J377" s="261">
        <f t="shared" si="177"/>
        <v>408.93</v>
      </c>
      <c r="K377" s="261">
        <f t="shared" si="177"/>
        <v>0</v>
      </c>
      <c r="L377" s="261">
        <f t="shared" si="177"/>
        <v>0</v>
      </c>
      <c r="M377" s="282" t="s">
        <v>301</v>
      </c>
    </row>
    <row r="378" ht="30" spans="1:13">
      <c r="A378" s="262"/>
      <c r="B378" s="262"/>
      <c r="C378" s="263" t="s">
        <v>613</v>
      </c>
      <c r="D378" s="264">
        <f>E378+I378</f>
        <v>408.93</v>
      </c>
      <c r="E378" s="264">
        <f>F378+G378+H378</f>
        <v>0</v>
      </c>
      <c r="F378" s="264">
        <v>0</v>
      </c>
      <c r="G378" s="264">
        <v>0</v>
      </c>
      <c r="H378" s="264">
        <v>0</v>
      </c>
      <c r="I378" s="264">
        <f>J378+K378+L378</f>
        <v>408.93</v>
      </c>
      <c r="J378" s="264">
        <v>408.93</v>
      </c>
      <c r="K378" s="264">
        <v>0</v>
      </c>
      <c r="L378" s="264">
        <v>0</v>
      </c>
      <c r="M378" s="283" t="s">
        <v>814</v>
      </c>
    </row>
    <row r="379" ht="30" customHeight="1" spans="1:13">
      <c r="A379" s="254" t="s">
        <v>815</v>
      </c>
      <c r="B379" s="255" t="s">
        <v>816</v>
      </c>
      <c r="C379" s="256" t="s">
        <v>306</v>
      </c>
      <c r="D379" s="257">
        <f t="shared" ref="D379:L379" si="178">D380</f>
        <v>34.4</v>
      </c>
      <c r="E379" s="257">
        <f t="shared" si="178"/>
        <v>0</v>
      </c>
      <c r="F379" s="257">
        <f t="shared" si="178"/>
        <v>0</v>
      </c>
      <c r="G379" s="257">
        <f t="shared" si="178"/>
        <v>0</v>
      </c>
      <c r="H379" s="257">
        <f t="shared" si="178"/>
        <v>0</v>
      </c>
      <c r="I379" s="257">
        <f t="shared" si="178"/>
        <v>34.4</v>
      </c>
      <c r="J379" s="257">
        <f t="shared" si="178"/>
        <v>34.4</v>
      </c>
      <c r="K379" s="257">
        <f t="shared" si="178"/>
        <v>0</v>
      </c>
      <c r="L379" s="257">
        <f t="shared" si="178"/>
        <v>0</v>
      </c>
      <c r="M379" s="281" t="s">
        <v>301</v>
      </c>
    </row>
    <row r="380" ht="27" customHeight="1" spans="1:13">
      <c r="A380" s="258" t="s">
        <v>817</v>
      </c>
      <c r="B380" s="259" t="s">
        <v>818</v>
      </c>
      <c r="C380" s="260"/>
      <c r="D380" s="261">
        <f t="shared" ref="D380:L380" si="179">D381</f>
        <v>34.4</v>
      </c>
      <c r="E380" s="261">
        <f t="shared" si="179"/>
        <v>0</v>
      </c>
      <c r="F380" s="261">
        <f t="shared" si="179"/>
        <v>0</v>
      </c>
      <c r="G380" s="261">
        <f t="shared" si="179"/>
        <v>0</v>
      </c>
      <c r="H380" s="261">
        <f t="shared" si="179"/>
        <v>0</v>
      </c>
      <c r="I380" s="261">
        <f t="shared" si="179"/>
        <v>34.4</v>
      </c>
      <c r="J380" s="261">
        <f t="shared" si="179"/>
        <v>34.4</v>
      </c>
      <c r="K380" s="261">
        <f t="shared" si="179"/>
        <v>0</v>
      </c>
      <c r="L380" s="261">
        <f t="shared" si="179"/>
        <v>0</v>
      </c>
      <c r="M380" s="282" t="s">
        <v>301</v>
      </c>
    </row>
    <row r="381" ht="40.5" spans="1:13">
      <c r="A381" s="262"/>
      <c r="B381" s="262"/>
      <c r="C381" s="263" t="s">
        <v>511</v>
      </c>
      <c r="D381" s="264">
        <f>E381+I381</f>
        <v>34.4</v>
      </c>
      <c r="E381" s="264">
        <f>F381+G381+H381</f>
        <v>0</v>
      </c>
      <c r="F381" s="264">
        <v>0</v>
      </c>
      <c r="G381" s="264">
        <v>0</v>
      </c>
      <c r="H381" s="264">
        <v>0</v>
      </c>
      <c r="I381" s="264">
        <f>J381+K381+L381</f>
        <v>34.4</v>
      </c>
      <c r="J381" s="264">
        <v>34.4</v>
      </c>
      <c r="K381" s="264">
        <v>0</v>
      </c>
      <c r="L381" s="264">
        <v>0</v>
      </c>
      <c r="M381" s="284" t="s">
        <v>819</v>
      </c>
    </row>
    <row r="382" ht="30" customHeight="1" spans="1:13">
      <c r="A382" s="254" t="s">
        <v>820</v>
      </c>
      <c r="B382" s="255" t="s">
        <v>821</v>
      </c>
      <c r="C382" s="256" t="s">
        <v>306</v>
      </c>
      <c r="D382" s="257">
        <f t="shared" ref="D382:L382" si="180">D383+D385</f>
        <v>106.93</v>
      </c>
      <c r="E382" s="257">
        <f t="shared" si="180"/>
        <v>94.87</v>
      </c>
      <c r="F382" s="257">
        <f t="shared" si="180"/>
        <v>82.54</v>
      </c>
      <c r="G382" s="257">
        <f t="shared" si="180"/>
        <v>11.13</v>
      </c>
      <c r="H382" s="257">
        <f t="shared" si="180"/>
        <v>1.2</v>
      </c>
      <c r="I382" s="257">
        <f t="shared" si="180"/>
        <v>12.06</v>
      </c>
      <c r="J382" s="257">
        <f t="shared" si="180"/>
        <v>12.06</v>
      </c>
      <c r="K382" s="257">
        <f t="shared" si="180"/>
        <v>0</v>
      </c>
      <c r="L382" s="257">
        <f t="shared" si="180"/>
        <v>0</v>
      </c>
      <c r="M382" s="281" t="s">
        <v>301</v>
      </c>
    </row>
    <row r="383" ht="27" customHeight="1" spans="1:13">
      <c r="A383" s="258" t="s">
        <v>822</v>
      </c>
      <c r="B383" s="259" t="s">
        <v>818</v>
      </c>
      <c r="C383" s="260"/>
      <c r="D383" s="261">
        <f t="shared" ref="D383:L383" si="181">D384</f>
        <v>94.87</v>
      </c>
      <c r="E383" s="261">
        <f t="shared" si="181"/>
        <v>94.87</v>
      </c>
      <c r="F383" s="261">
        <f t="shared" si="181"/>
        <v>82.54</v>
      </c>
      <c r="G383" s="261">
        <f t="shared" si="181"/>
        <v>11.13</v>
      </c>
      <c r="H383" s="261">
        <f t="shared" si="181"/>
        <v>1.2</v>
      </c>
      <c r="I383" s="261">
        <f t="shared" si="181"/>
        <v>0</v>
      </c>
      <c r="J383" s="261">
        <f t="shared" si="181"/>
        <v>0</v>
      </c>
      <c r="K383" s="261">
        <f t="shared" si="181"/>
        <v>0</v>
      </c>
      <c r="L383" s="261">
        <f t="shared" si="181"/>
        <v>0</v>
      </c>
      <c r="M383" s="282" t="s">
        <v>301</v>
      </c>
    </row>
    <row r="384" ht="27" spans="1:13">
      <c r="A384" s="262"/>
      <c r="B384" s="262"/>
      <c r="C384" s="263" t="s">
        <v>823</v>
      </c>
      <c r="D384" s="264">
        <f>E384+I384</f>
        <v>94.87</v>
      </c>
      <c r="E384" s="264">
        <f>F384+G384+H384</f>
        <v>94.87</v>
      </c>
      <c r="F384" s="264">
        <v>82.54</v>
      </c>
      <c r="G384" s="264">
        <v>11.13</v>
      </c>
      <c r="H384" s="264">
        <v>1.2</v>
      </c>
      <c r="I384" s="264">
        <f>J384+K384+L384</f>
        <v>0</v>
      </c>
      <c r="J384" s="264">
        <v>0</v>
      </c>
      <c r="K384" s="264">
        <v>0</v>
      </c>
      <c r="L384" s="264">
        <v>0</v>
      </c>
      <c r="M384" s="284" t="s">
        <v>301</v>
      </c>
    </row>
    <row r="385" ht="27" customHeight="1" spans="1:13">
      <c r="A385" s="258" t="s">
        <v>824</v>
      </c>
      <c r="B385" s="259" t="s">
        <v>825</v>
      </c>
      <c r="C385" s="260"/>
      <c r="D385" s="261">
        <f t="shared" ref="D385:L385" si="182">D386</f>
        <v>12.06</v>
      </c>
      <c r="E385" s="261">
        <f t="shared" si="182"/>
        <v>0</v>
      </c>
      <c r="F385" s="261">
        <f t="shared" si="182"/>
        <v>0</v>
      </c>
      <c r="G385" s="261">
        <f t="shared" si="182"/>
        <v>0</v>
      </c>
      <c r="H385" s="261">
        <f t="shared" si="182"/>
        <v>0</v>
      </c>
      <c r="I385" s="261">
        <f t="shared" si="182"/>
        <v>12.06</v>
      </c>
      <c r="J385" s="261">
        <f t="shared" si="182"/>
        <v>12.06</v>
      </c>
      <c r="K385" s="261">
        <f t="shared" si="182"/>
        <v>0</v>
      </c>
      <c r="L385" s="261">
        <f t="shared" si="182"/>
        <v>0</v>
      </c>
      <c r="M385" s="282" t="s">
        <v>301</v>
      </c>
    </row>
    <row r="386" ht="30" spans="1:13">
      <c r="A386" s="262"/>
      <c r="B386" s="262"/>
      <c r="C386" s="263" t="s">
        <v>823</v>
      </c>
      <c r="D386" s="264">
        <f>E386+I386</f>
        <v>12.06</v>
      </c>
      <c r="E386" s="264">
        <f>F386+G386+H386</f>
        <v>0</v>
      </c>
      <c r="F386" s="264">
        <v>0</v>
      </c>
      <c r="G386" s="264">
        <v>0</v>
      </c>
      <c r="H386" s="264">
        <v>0</v>
      </c>
      <c r="I386" s="264">
        <f>J386+K386+L386</f>
        <v>12.06</v>
      </c>
      <c r="J386" s="264">
        <v>12.06</v>
      </c>
      <c r="K386" s="264">
        <v>0</v>
      </c>
      <c r="L386" s="264">
        <v>0</v>
      </c>
      <c r="M386" s="283" t="s">
        <v>826</v>
      </c>
    </row>
    <row r="387" ht="30" customHeight="1" spans="1:13">
      <c r="A387" s="254" t="s">
        <v>827</v>
      </c>
      <c r="B387" s="255" t="s">
        <v>828</v>
      </c>
      <c r="C387" s="256" t="s">
        <v>306</v>
      </c>
      <c r="D387" s="257">
        <f t="shared" ref="D387:L387" si="183">D388</f>
        <v>3543</v>
      </c>
      <c r="E387" s="257">
        <f t="shared" si="183"/>
        <v>0</v>
      </c>
      <c r="F387" s="257">
        <f t="shared" si="183"/>
        <v>0</v>
      </c>
      <c r="G387" s="257">
        <f t="shared" si="183"/>
        <v>0</v>
      </c>
      <c r="H387" s="257">
        <f t="shared" si="183"/>
        <v>0</v>
      </c>
      <c r="I387" s="257">
        <f t="shared" si="183"/>
        <v>3543</v>
      </c>
      <c r="J387" s="257">
        <f t="shared" si="183"/>
        <v>3443</v>
      </c>
      <c r="K387" s="257">
        <f t="shared" si="183"/>
        <v>100</v>
      </c>
      <c r="L387" s="257">
        <f t="shared" si="183"/>
        <v>0</v>
      </c>
      <c r="M387" s="281" t="s">
        <v>301</v>
      </c>
    </row>
    <row r="388" ht="27" customHeight="1" spans="1:13">
      <c r="A388" s="258" t="s">
        <v>829</v>
      </c>
      <c r="B388" s="259" t="s">
        <v>828</v>
      </c>
      <c r="C388" s="260"/>
      <c r="D388" s="261">
        <f t="shared" ref="D388:L388" si="184">D389</f>
        <v>3543</v>
      </c>
      <c r="E388" s="261">
        <f t="shared" si="184"/>
        <v>0</v>
      </c>
      <c r="F388" s="261">
        <f t="shared" si="184"/>
        <v>0</v>
      </c>
      <c r="G388" s="261">
        <f t="shared" si="184"/>
        <v>0</v>
      </c>
      <c r="H388" s="261">
        <f t="shared" si="184"/>
        <v>0</v>
      </c>
      <c r="I388" s="261">
        <f t="shared" si="184"/>
        <v>3543</v>
      </c>
      <c r="J388" s="261">
        <f t="shared" si="184"/>
        <v>3443</v>
      </c>
      <c r="K388" s="261">
        <f t="shared" si="184"/>
        <v>100</v>
      </c>
      <c r="L388" s="261">
        <f t="shared" si="184"/>
        <v>0</v>
      </c>
      <c r="M388" s="282" t="s">
        <v>301</v>
      </c>
    </row>
    <row r="389" ht="43.5" spans="1:13">
      <c r="A389" s="262"/>
      <c r="B389" s="262"/>
      <c r="C389" s="285" t="s">
        <v>301</v>
      </c>
      <c r="D389" s="264">
        <f>E389+I389</f>
        <v>3543</v>
      </c>
      <c r="E389" s="264">
        <f>F389+G389+H389</f>
        <v>0</v>
      </c>
      <c r="F389" s="264">
        <v>0</v>
      </c>
      <c r="G389" s="264">
        <v>0</v>
      </c>
      <c r="H389" s="264">
        <v>0</v>
      </c>
      <c r="I389" s="264">
        <f>J389+K389+L389</f>
        <v>3543</v>
      </c>
      <c r="J389" s="264">
        <f>2000+1213+230</f>
        <v>3443</v>
      </c>
      <c r="K389" s="286">
        <v>100</v>
      </c>
      <c r="L389" s="287">
        <v>0</v>
      </c>
      <c r="M389" s="283" t="s">
        <v>830</v>
      </c>
    </row>
    <row r="390" ht="30" customHeight="1" spans="1:17">
      <c r="A390" s="250" t="s">
        <v>831</v>
      </c>
      <c r="B390" s="251" t="s">
        <v>832</v>
      </c>
      <c r="C390" s="252"/>
      <c r="D390" s="253">
        <f t="shared" ref="D390:L390" si="185">D391+D409+D416+D425+D428+D435</f>
        <v>2897.696743</v>
      </c>
      <c r="E390" s="253">
        <f t="shared" si="185"/>
        <v>1004.58</v>
      </c>
      <c r="F390" s="253">
        <f t="shared" si="185"/>
        <v>929.54</v>
      </c>
      <c r="G390" s="253">
        <f t="shared" si="185"/>
        <v>48.44</v>
      </c>
      <c r="H390" s="253">
        <f t="shared" si="185"/>
        <v>26.6</v>
      </c>
      <c r="I390" s="253">
        <f t="shared" si="185"/>
        <v>1893.116743</v>
      </c>
      <c r="J390" s="253">
        <f t="shared" si="185"/>
        <v>412.26</v>
      </c>
      <c r="K390" s="253">
        <f t="shared" si="185"/>
        <v>824.176743</v>
      </c>
      <c r="L390" s="253">
        <f t="shared" si="185"/>
        <v>656.68</v>
      </c>
      <c r="M390" s="279" t="s">
        <v>301</v>
      </c>
      <c r="N390" s="223">
        <f>E390+J390</f>
        <v>1416.84</v>
      </c>
      <c r="Q390" s="223">
        <f>E390+J390</f>
        <v>1416.84</v>
      </c>
    </row>
    <row r="391" ht="30" customHeight="1" spans="1:13">
      <c r="A391" s="254" t="s">
        <v>833</v>
      </c>
      <c r="B391" s="255" t="s">
        <v>834</v>
      </c>
      <c r="C391" s="256" t="s">
        <v>306</v>
      </c>
      <c r="D391" s="257">
        <f t="shared" ref="D391:L391" si="186">D392+D395+D397+D399+D401+D404+D406</f>
        <v>1474.323674</v>
      </c>
      <c r="E391" s="257">
        <f t="shared" si="186"/>
        <v>684.21</v>
      </c>
      <c r="F391" s="257">
        <f t="shared" si="186"/>
        <v>626.66</v>
      </c>
      <c r="G391" s="257">
        <f t="shared" si="186"/>
        <v>38.34</v>
      </c>
      <c r="H391" s="257">
        <f t="shared" si="186"/>
        <v>19.21</v>
      </c>
      <c r="I391" s="257">
        <f t="shared" si="186"/>
        <v>790.113674</v>
      </c>
      <c r="J391" s="257">
        <f t="shared" si="186"/>
        <v>116.6</v>
      </c>
      <c r="K391" s="257">
        <f t="shared" si="186"/>
        <v>553.513674</v>
      </c>
      <c r="L391" s="257">
        <f t="shared" si="186"/>
        <v>120</v>
      </c>
      <c r="M391" s="281" t="s">
        <v>301</v>
      </c>
    </row>
    <row r="392" ht="27" customHeight="1" spans="1:13">
      <c r="A392" s="258" t="s">
        <v>835</v>
      </c>
      <c r="B392" s="259" t="s">
        <v>308</v>
      </c>
      <c r="C392" s="260"/>
      <c r="D392" s="261">
        <f t="shared" ref="D392:L392" si="187">SUM(D393:D394)</f>
        <v>260.48</v>
      </c>
      <c r="E392" s="261">
        <f t="shared" si="187"/>
        <v>216.52</v>
      </c>
      <c r="F392" s="261">
        <f t="shared" si="187"/>
        <v>183.1</v>
      </c>
      <c r="G392" s="261">
        <f t="shared" si="187"/>
        <v>20.27</v>
      </c>
      <c r="H392" s="261">
        <f t="shared" si="187"/>
        <v>13.15</v>
      </c>
      <c r="I392" s="261">
        <f t="shared" si="187"/>
        <v>43.96</v>
      </c>
      <c r="J392" s="261">
        <f t="shared" si="187"/>
        <v>43.96</v>
      </c>
      <c r="K392" s="261">
        <f t="shared" si="187"/>
        <v>0</v>
      </c>
      <c r="L392" s="261">
        <f t="shared" si="187"/>
        <v>0</v>
      </c>
      <c r="M392" s="282" t="s">
        <v>301</v>
      </c>
    </row>
    <row r="393" ht="45" spans="1:13">
      <c r="A393" s="262"/>
      <c r="B393" s="262"/>
      <c r="C393" s="263" t="s">
        <v>836</v>
      </c>
      <c r="D393" s="264">
        <f>E393+I393</f>
        <v>35.39</v>
      </c>
      <c r="E393" s="264">
        <f>F393+G393+H393</f>
        <v>24.39</v>
      </c>
      <c r="F393" s="264">
        <v>23.64</v>
      </c>
      <c r="G393" s="264">
        <v>0.75</v>
      </c>
      <c r="H393" s="264">
        <v>0</v>
      </c>
      <c r="I393" s="264">
        <f>J393+K393+L393</f>
        <v>11</v>
      </c>
      <c r="J393" s="264">
        <v>11</v>
      </c>
      <c r="K393" s="264">
        <v>0</v>
      </c>
      <c r="L393" s="264">
        <v>0</v>
      </c>
      <c r="M393" s="283" t="s">
        <v>837</v>
      </c>
    </row>
    <row r="394" ht="45" spans="1:13">
      <c r="A394" s="262"/>
      <c r="B394" s="262"/>
      <c r="C394" s="263" t="s">
        <v>838</v>
      </c>
      <c r="D394" s="264">
        <f>E394+I394</f>
        <v>225.09</v>
      </c>
      <c r="E394" s="264">
        <f>F394+G394+H394</f>
        <v>192.13</v>
      </c>
      <c r="F394" s="264">
        <v>159.46</v>
      </c>
      <c r="G394" s="264">
        <v>19.52</v>
      </c>
      <c r="H394" s="264">
        <v>13.15</v>
      </c>
      <c r="I394" s="264">
        <f>J394+K394+L394</f>
        <v>32.96</v>
      </c>
      <c r="J394" s="264">
        <v>32.96</v>
      </c>
      <c r="K394" s="264">
        <v>0</v>
      </c>
      <c r="L394" s="264">
        <v>0</v>
      </c>
      <c r="M394" s="283" t="s">
        <v>839</v>
      </c>
    </row>
    <row r="395" ht="27" customHeight="1" spans="1:13">
      <c r="A395" s="258" t="s">
        <v>840</v>
      </c>
      <c r="B395" s="259" t="s">
        <v>841</v>
      </c>
      <c r="C395" s="260"/>
      <c r="D395" s="261">
        <f t="shared" ref="D395:L395" si="188">D396</f>
        <v>69.7</v>
      </c>
      <c r="E395" s="261">
        <f t="shared" si="188"/>
        <v>57.18</v>
      </c>
      <c r="F395" s="261">
        <f t="shared" si="188"/>
        <v>51.81</v>
      </c>
      <c r="G395" s="261">
        <f t="shared" si="188"/>
        <v>2.63</v>
      </c>
      <c r="H395" s="261">
        <f t="shared" si="188"/>
        <v>2.74</v>
      </c>
      <c r="I395" s="261">
        <f t="shared" si="188"/>
        <v>12.52</v>
      </c>
      <c r="J395" s="261">
        <f t="shared" si="188"/>
        <v>12.52</v>
      </c>
      <c r="K395" s="261">
        <f t="shared" si="188"/>
        <v>0</v>
      </c>
      <c r="L395" s="261">
        <f t="shared" si="188"/>
        <v>0</v>
      </c>
      <c r="M395" s="282" t="s">
        <v>301</v>
      </c>
    </row>
    <row r="396" ht="45" spans="1:13">
      <c r="A396" s="262"/>
      <c r="B396" s="262"/>
      <c r="C396" s="263" t="s">
        <v>842</v>
      </c>
      <c r="D396" s="264">
        <f>E396+I396</f>
        <v>69.7</v>
      </c>
      <c r="E396" s="264">
        <f>F396+G396+H396</f>
        <v>57.18</v>
      </c>
      <c r="F396" s="264">
        <v>51.81</v>
      </c>
      <c r="G396" s="264">
        <v>2.63</v>
      </c>
      <c r="H396" s="264">
        <v>2.74</v>
      </c>
      <c r="I396" s="264">
        <f>J396+K396+L396</f>
        <v>12.52</v>
      </c>
      <c r="J396" s="264">
        <v>12.52</v>
      </c>
      <c r="K396" s="264">
        <v>0</v>
      </c>
      <c r="L396" s="264">
        <v>0</v>
      </c>
      <c r="M396" s="283" t="s">
        <v>843</v>
      </c>
    </row>
    <row r="397" ht="27" customHeight="1" spans="1:13">
      <c r="A397" s="258" t="s">
        <v>844</v>
      </c>
      <c r="B397" s="259" t="s">
        <v>845</v>
      </c>
      <c r="C397" s="260"/>
      <c r="D397" s="261">
        <f t="shared" ref="D397:L397" si="189">D398</f>
        <v>202.3</v>
      </c>
      <c r="E397" s="261">
        <f t="shared" si="189"/>
        <v>188.3</v>
      </c>
      <c r="F397" s="261">
        <f t="shared" si="189"/>
        <v>178.21</v>
      </c>
      <c r="G397" s="261">
        <f t="shared" si="189"/>
        <v>8.29</v>
      </c>
      <c r="H397" s="261">
        <f t="shared" si="189"/>
        <v>1.8</v>
      </c>
      <c r="I397" s="261">
        <f t="shared" si="189"/>
        <v>14</v>
      </c>
      <c r="J397" s="261">
        <f t="shared" si="189"/>
        <v>14</v>
      </c>
      <c r="K397" s="261">
        <f t="shared" si="189"/>
        <v>0</v>
      </c>
      <c r="L397" s="261">
        <f t="shared" si="189"/>
        <v>0</v>
      </c>
      <c r="M397" s="282" t="s">
        <v>301</v>
      </c>
    </row>
    <row r="398" ht="40.5" spans="1:13">
      <c r="A398" s="262"/>
      <c r="B398" s="262"/>
      <c r="C398" s="263" t="s">
        <v>846</v>
      </c>
      <c r="D398" s="264">
        <f>E398+I398</f>
        <v>202.3</v>
      </c>
      <c r="E398" s="264">
        <f>F398+G398+H398</f>
        <v>188.3</v>
      </c>
      <c r="F398" s="264">
        <v>178.21</v>
      </c>
      <c r="G398" s="264">
        <v>8.29</v>
      </c>
      <c r="H398" s="264">
        <v>1.8</v>
      </c>
      <c r="I398" s="264">
        <f>J398+K398+L398</f>
        <v>14</v>
      </c>
      <c r="J398" s="264">
        <v>14</v>
      </c>
      <c r="K398" s="264">
        <v>0</v>
      </c>
      <c r="L398" s="264">
        <v>0</v>
      </c>
      <c r="M398" s="283" t="s">
        <v>847</v>
      </c>
    </row>
    <row r="399" ht="27" customHeight="1" spans="1:13">
      <c r="A399" s="258" t="s">
        <v>848</v>
      </c>
      <c r="B399" s="259" t="s">
        <v>849</v>
      </c>
      <c r="C399" s="260"/>
      <c r="D399" s="261">
        <f t="shared" ref="D399:L399" si="190">D400</f>
        <v>15</v>
      </c>
      <c r="E399" s="261">
        <f t="shared" si="190"/>
        <v>0</v>
      </c>
      <c r="F399" s="261">
        <f t="shared" si="190"/>
        <v>0</v>
      </c>
      <c r="G399" s="261">
        <f t="shared" si="190"/>
        <v>0</v>
      </c>
      <c r="H399" s="261">
        <f t="shared" si="190"/>
        <v>0</v>
      </c>
      <c r="I399" s="261">
        <f t="shared" si="190"/>
        <v>15</v>
      </c>
      <c r="J399" s="261">
        <f t="shared" si="190"/>
        <v>15</v>
      </c>
      <c r="K399" s="261">
        <f t="shared" si="190"/>
        <v>0</v>
      </c>
      <c r="L399" s="261">
        <f t="shared" si="190"/>
        <v>0</v>
      </c>
      <c r="M399" s="282" t="s">
        <v>301</v>
      </c>
    </row>
    <row r="400" ht="40.5" spans="1:13">
      <c r="A400" s="262"/>
      <c r="B400" s="262"/>
      <c r="C400" s="263" t="s">
        <v>838</v>
      </c>
      <c r="D400" s="264">
        <f>E400+I400</f>
        <v>15</v>
      </c>
      <c r="E400" s="264">
        <f>F400+G400+H400</f>
        <v>0</v>
      </c>
      <c r="F400" s="264">
        <v>0</v>
      </c>
      <c r="G400" s="264">
        <v>0</v>
      </c>
      <c r="H400" s="264">
        <v>0</v>
      </c>
      <c r="I400" s="264">
        <f>J400+K400+L400</f>
        <v>15</v>
      </c>
      <c r="J400" s="264">
        <v>15</v>
      </c>
      <c r="K400" s="264">
        <v>0</v>
      </c>
      <c r="L400" s="264">
        <v>0</v>
      </c>
      <c r="M400" s="283" t="s">
        <v>850</v>
      </c>
    </row>
    <row r="401" ht="27" customHeight="1" spans="1:13">
      <c r="A401" s="258" t="s">
        <v>851</v>
      </c>
      <c r="B401" s="259" t="s">
        <v>852</v>
      </c>
      <c r="C401" s="260"/>
      <c r="D401" s="261">
        <f>SUM(D402:D403)</f>
        <v>239.33</v>
      </c>
      <c r="E401" s="261">
        <f t="shared" ref="E401:L401" si="191">SUM(E402:E403)</f>
        <v>222.21</v>
      </c>
      <c r="F401" s="261">
        <f t="shared" si="191"/>
        <v>213.54</v>
      </c>
      <c r="G401" s="261">
        <f t="shared" si="191"/>
        <v>7.15</v>
      </c>
      <c r="H401" s="261">
        <f t="shared" si="191"/>
        <v>1.52</v>
      </c>
      <c r="I401" s="261">
        <f t="shared" si="191"/>
        <v>17.12</v>
      </c>
      <c r="J401" s="261">
        <f t="shared" si="191"/>
        <v>17.12</v>
      </c>
      <c r="K401" s="261">
        <f t="shared" si="191"/>
        <v>0</v>
      </c>
      <c r="L401" s="261">
        <f t="shared" si="191"/>
        <v>0</v>
      </c>
      <c r="M401" s="282" t="s">
        <v>301</v>
      </c>
    </row>
    <row r="402" ht="30" spans="1:13">
      <c r="A402" s="262"/>
      <c r="B402" s="262"/>
      <c r="C402" s="263" t="s">
        <v>853</v>
      </c>
      <c r="D402" s="264">
        <f>E402+I402</f>
        <v>64.54</v>
      </c>
      <c r="E402" s="264">
        <f>F402+G402+H402</f>
        <v>47.42</v>
      </c>
      <c r="F402" s="264">
        <v>43.57</v>
      </c>
      <c r="G402" s="264">
        <v>2.35</v>
      </c>
      <c r="H402" s="264">
        <v>1.5</v>
      </c>
      <c r="I402" s="264">
        <f>J402+K402+L402</f>
        <v>17.12</v>
      </c>
      <c r="J402" s="264">
        <v>17.12</v>
      </c>
      <c r="K402" s="264">
        <v>0</v>
      </c>
      <c r="L402" s="264">
        <v>0</v>
      </c>
      <c r="M402" s="283" t="s">
        <v>854</v>
      </c>
    </row>
    <row r="403" ht="30" customHeight="1" spans="1:13">
      <c r="A403" s="262"/>
      <c r="B403" s="262"/>
      <c r="C403" s="263" t="s">
        <v>366</v>
      </c>
      <c r="D403" s="264">
        <f>E403+I403</f>
        <v>174.79</v>
      </c>
      <c r="E403" s="264">
        <f>F403+G403+H403</f>
        <v>174.79</v>
      </c>
      <c r="F403" s="264">
        <v>169.97</v>
      </c>
      <c r="G403" s="264">
        <v>4.8</v>
      </c>
      <c r="H403" s="264">
        <v>0.02</v>
      </c>
      <c r="I403" s="264">
        <f>J403+K403+L403</f>
        <v>0</v>
      </c>
      <c r="J403" s="264"/>
      <c r="K403" s="264"/>
      <c r="L403" s="264"/>
      <c r="M403" s="284"/>
    </row>
    <row r="404" ht="27" customHeight="1" spans="1:13">
      <c r="A404" s="258" t="s">
        <v>855</v>
      </c>
      <c r="B404" s="259" t="s">
        <v>856</v>
      </c>
      <c r="C404" s="260"/>
      <c r="D404" s="261">
        <f t="shared" ref="D404:L404" si="192">D405</f>
        <v>76.16</v>
      </c>
      <c r="E404" s="261">
        <f t="shared" si="192"/>
        <v>0</v>
      </c>
      <c r="F404" s="261">
        <f t="shared" si="192"/>
        <v>0</v>
      </c>
      <c r="G404" s="261">
        <f t="shared" si="192"/>
        <v>0</v>
      </c>
      <c r="H404" s="261">
        <f t="shared" si="192"/>
        <v>0</v>
      </c>
      <c r="I404" s="261">
        <f t="shared" si="192"/>
        <v>76.16</v>
      </c>
      <c r="J404" s="261">
        <f t="shared" si="192"/>
        <v>0</v>
      </c>
      <c r="K404" s="261">
        <f t="shared" si="192"/>
        <v>76.16</v>
      </c>
      <c r="L404" s="261">
        <f t="shared" si="192"/>
        <v>0</v>
      </c>
      <c r="M404" s="282" t="s">
        <v>301</v>
      </c>
    </row>
    <row r="405" ht="30" customHeight="1" spans="1:13">
      <c r="A405" s="262"/>
      <c r="B405" s="262"/>
      <c r="C405" s="285" t="s">
        <v>301</v>
      </c>
      <c r="D405" s="264">
        <f>E405+I405</f>
        <v>76.16</v>
      </c>
      <c r="E405" s="264">
        <f>F405+G405+H405</f>
        <v>0</v>
      </c>
      <c r="F405" s="264">
        <v>0</v>
      </c>
      <c r="G405" s="264">
        <v>0</v>
      </c>
      <c r="H405" s="264">
        <v>0</v>
      </c>
      <c r="I405" s="264">
        <f>J405+K405+L405</f>
        <v>76.16</v>
      </c>
      <c r="J405" s="264">
        <v>0</v>
      </c>
      <c r="K405" s="286">
        <v>76.16</v>
      </c>
      <c r="L405" s="287">
        <v>0</v>
      </c>
      <c r="M405" s="284" t="s">
        <v>301</v>
      </c>
    </row>
    <row r="406" ht="27" customHeight="1" spans="1:13">
      <c r="A406" s="258" t="s">
        <v>857</v>
      </c>
      <c r="B406" s="259" t="s">
        <v>858</v>
      </c>
      <c r="C406" s="260"/>
      <c r="D406" s="261">
        <f t="shared" ref="D406:L406" si="193">SUM(D407:D408)</f>
        <v>611.353674</v>
      </c>
      <c r="E406" s="261">
        <f t="shared" si="193"/>
        <v>0</v>
      </c>
      <c r="F406" s="261">
        <f t="shared" si="193"/>
        <v>0</v>
      </c>
      <c r="G406" s="261">
        <f t="shared" si="193"/>
        <v>0</v>
      </c>
      <c r="H406" s="261">
        <f t="shared" si="193"/>
        <v>0</v>
      </c>
      <c r="I406" s="261">
        <f t="shared" si="193"/>
        <v>611.353674</v>
      </c>
      <c r="J406" s="261">
        <f t="shared" si="193"/>
        <v>14</v>
      </c>
      <c r="K406" s="261">
        <f t="shared" si="193"/>
        <v>477.353674</v>
      </c>
      <c r="L406" s="261">
        <f t="shared" si="193"/>
        <v>120</v>
      </c>
      <c r="M406" s="282" t="s">
        <v>301</v>
      </c>
    </row>
    <row r="407" ht="29" customHeight="1" spans="1:13">
      <c r="A407" s="262"/>
      <c r="B407" s="262"/>
      <c r="C407" s="263" t="s">
        <v>838</v>
      </c>
      <c r="D407" s="264">
        <f>E407+I407</f>
        <v>14</v>
      </c>
      <c r="E407" s="264">
        <f>F407+G407+H407</f>
        <v>0</v>
      </c>
      <c r="F407" s="264">
        <v>0</v>
      </c>
      <c r="G407" s="264">
        <v>0</v>
      </c>
      <c r="H407" s="264">
        <v>0</v>
      </c>
      <c r="I407" s="264">
        <f>J407+K407+L407</f>
        <v>14</v>
      </c>
      <c r="J407" s="264">
        <v>14</v>
      </c>
      <c r="K407" s="264">
        <v>0</v>
      </c>
      <c r="L407" s="264">
        <v>0</v>
      </c>
      <c r="M407" s="283" t="s">
        <v>859</v>
      </c>
    </row>
    <row r="408" ht="26" customHeight="1" spans="1:16">
      <c r="A408" s="262"/>
      <c r="B408" s="262"/>
      <c r="C408" s="285" t="s">
        <v>301</v>
      </c>
      <c r="D408" s="264">
        <f>E408+I408</f>
        <v>597.353674</v>
      </c>
      <c r="E408" s="264">
        <f>F408+G408+H408</f>
        <v>0</v>
      </c>
      <c r="F408" s="264">
        <v>0</v>
      </c>
      <c r="G408" s="264">
        <v>0</v>
      </c>
      <c r="H408" s="264">
        <v>0</v>
      </c>
      <c r="I408" s="264">
        <f>J408+K408+L408</f>
        <v>597.353674</v>
      </c>
      <c r="J408" s="264">
        <v>0</v>
      </c>
      <c r="K408" s="286">
        <f>54.759074+382.3046+40.29</f>
        <v>477.353674</v>
      </c>
      <c r="L408" s="287">
        <v>120</v>
      </c>
      <c r="M408" s="284" t="s">
        <v>301</v>
      </c>
      <c r="P408" s="227">
        <v>40.29</v>
      </c>
    </row>
    <row r="409" ht="30" customHeight="1" spans="1:13">
      <c r="A409" s="254" t="s">
        <v>860</v>
      </c>
      <c r="B409" s="255" t="s">
        <v>861</v>
      </c>
      <c r="C409" s="256" t="s">
        <v>306</v>
      </c>
      <c r="D409" s="257">
        <f t="shared" ref="D409:L409" si="194">D410+D412+D414</f>
        <v>138.7</v>
      </c>
      <c r="E409" s="257">
        <f t="shared" si="194"/>
        <v>58.24</v>
      </c>
      <c r="F409" s="257">
        <f t="shared" si="194"/>
        <v>54.61</v>
      </c>
      <c r="G409" s="257">
        <f t="shared" si="194"/>
        <v>3.63</v>
      </c>
      <c r="H409" s="257">
        <f t="shared" si="194"/>
        <v>0</v>
      </c>
      <c r="I409" s="257">
        <f t="shared" si="194"/>
        <v>80.46</v>
      </c>
      <c r="J409" s="257">
        <f t="shared" si="194"/>
        <v>22.36</v>
      </c>
      <c r="K409" s="257">
        <f t="shared" si="194"/>
        <v>58.1</v>
      </c>
      <c r="L409" s="257">
        <f t="shared" si="194"/>
        <v>0</v>
      </c>
      <c r="M409" s="281" t="s">
        <v>301</v>
      </c>
    </row>
    <row r="410" ht="27" customHeight="1" spans="1:13">
      <c r="A410" s="258" t="s">
        <v>862</v>
      </c>
      <c r="B410" s="259" t="s">
        <v>863</v>
      </c>
      <c r="C410" s="260"/>
      <c r="D410" s="261">
        <f t="shared" ref="D410:L410" si="195">D411</f>
        <v>58.46</v>
      </c>
      <c r="E410" s="261">
        <f t="shared" si="195"/>
        <v>0</v>
      </c>
      <c r="F410" s="261">
        <f t="shared" si="195"/>
        <v>0</v>
      </c>
      <c r="G410" s="261">
        <f t="shared" si="195"/>
        <v>0</v>
      </c>
      <c r="H410" s="261">
        <f t="shared" si="195"/>
        <v>0</v>
      </c>
      <c r="I410" s="261">
        <f t="shared" si="195"/>
        <v>58.46</v>
      </c>
      <c r="J410" s="261">
        <f t="shared" si="195"/>
        <v>10.36</v>
      </c>
      <c r="K410" s="261">
        <f t="shared" si="195"/>
        <v>48.1</v>
      </c>
      <c r="L410" s="261">
        <f t="shared" si="195"/>
        <v>0</v>
      </c>
      <c r="M410" s="282" t="s">
        <v>301</v>
      </c>
    </row>
    <row r="411" ht="30" spans="1:16">
      <c r="A411" s="262"/>
      <c r="B411" s="262"/>
      <c r="C411" s="263" t="s">
        <v>864</v>
      </c>
      <c r="D411" s="264">
        <f>E411+I411</f>
        <v>58.46</v>
      </c>
      <c r="E411" s="264">
        <f>F411+G411+H411</f>
        <v>0</v>
      </c>
      <c r="F411" s="264">
        <v>0</v>
      </c>
      <c r="G411" s="264">
        <v>0</v>
      </c>
      <c r="H411" s="264">
        <v>0</v>
      </c>
      <c r="I411" s="264">
        <f>J411+K411+L411</f>
        <v>58.46</v>
      </c>
      <c r="J411" s="264">
        <v>10.36</v>
      </c>
      <c r="K411" s="264">
        <v>48.1</v>
      </c>
      <c r="L411" s="264">
        <v>0</v>
      </c>
      <c r="M411" s="283" t="s">
        <v>865</v>
      </c>
      <c r="P411" s="227">
        <v>48.1</v>
      </c>
    </row>
    <row r="412" ht="27" customHeight="1" spans="1:13">
      <c r="A412" s="258" t="s">
        <v>866</v>
      </c>
      <c r="B412" s="259" t="s">
        <v>867</v>
      </c>
      <c r="C412" s="260"/>
      <c r="D412" s="261">
        <f t="shared" ref="D412:L412" si="196">D413</f>
        <v>12</v>
      </c>
      <c r="E412" s="261">
        <f t="shared" si="196"/>
        <v>0</v>
      </c>
      <c r="F412" s="261">
        <f t="shared" si="196"/>
        <v>0</v>
      </c>
      <c r="G412" s="261">
        <f t="shared" si="196"/>
        <v>0</v>
      </c>
      <c r="H412" s="261">
        <f t="shared" si="196"/>
        <v>0</v>
      </c>
      <c r="I412" s="261">
        <f t="shared" si="196"/>
        <v>12</v>
      </c>
      <c r="J412" s="261">
        <f t="shared" si="196"/>
        <v>12</v>
      </c>
      <c r="K412" s="261">
        <f t="shared" si="196"/>
        <v>0</v>
      </c>
      <c r="L412" s="261">
        <f t="shared" si="196"/>
        <v>0</v>
      </c>
      <c r="M412" s="282" t="s">
        <v>301</v>
      </c>
    </row>
    <row r="413" ht="27" spans="1:13">
      <c r="A413" s="262"/>
      <c r="B413" s="262"/>
      <c r="C413" s="263" t="s">
        <v>864</v>
      </c>
      <c r="D413" s="264">
        <f>E413+I413</f>
        <v>12</v>
      </c>
      <c r="E413" s="264">
        <f>F413+G413+H413</f>
        <v>0</v>
      </c>
      <c r="F413" s="264">
        <v>0</v>
      </c>
      <c r="G413" s="264">
        <v>0</v>
      </c>
      <c r="H413" s="264">
        <v>0</v>
      </c>
      <c r="I413" s="264">
        <f>J413+K413+L413</f>
        <v>12</v>
      </c>
      <c r="J413" s="264">
        <v>12</v>
      </c>
      <c r="K413" s="264">
        <v>0</v>
      </c>
      <c r="L413" s="264">
        <v>0</v>
      </c>
      <c r="M413" s="283" t="s">
        <v>868</v>
      </c>
    </row>
    <row r="414" ht="27" customHeight="1" spans="1:13">
      <c r="A414" s="258" t="s">
        <v>869</v>
      </c>
      <c r="B414" s="259" t="s">
        <v>870</v>
      </c>
      <c r="C414" s="260"/>
      <c r="D414" s="261">
        <f t="shared" ref="D414:L414" si="197">D415</f>
        <v>68.24</v>
      </c>
      <c r="E414" s="261">
        <f t="shared" si="197"/>
        <v>58.24</v>
      </c>
      <c r="F414" s="261">
        <f t="shared" si="197"/>
        <v>54.61</v>
      </c>
      <c r="G414" s="261">
        <f t="shared" si="197"/>
        <v>3.63</v>
      </c>
      <c r="H414" s="261">
        <f t="shared" si="197"/>
        <v>0</v>
      </c>
      <c r="I414" s="261">
        <f t="shared" si="197"/>
        <v>10</v>
      </c>
      <c r="J414" s="261">
        <f t="shared" si="197"/>
        <v>0</v>
      </c>
      <c r="K414" s="261">
        <f t="shared" si="197"/>
        <v>10</v>
      </c>
      <c r="L414" s="261">
        <f t="shared" si="197"/>
        <v>0</v>
      </c>
      <c r="M414" s="282" t="s">
        <v>301</v>
      </c>
    </row>
    <row r="415" ht="27" spans="1:16">
      <c r="A415" s="262"/>
      <c r="B415" s="262"/>
      <c r="C415" s="263" t="s">
        <v>864</v>
      </c>
      <c r="D415" s="264">
        <f>E415+I415</f>
        <v>68.24</v>
      </c>
      <c r="E415" s="264">
        <f>F415+G415+H415</f>
        <v>58.24</v>
      </c>
      <c r="F415" s="264">
        <v>54.61</v>
      </c>
      <c r="G415" s="264">
        <v>3.63</v>
      </c>
      <c r="H415" s="264">
        <v>0</v>
      </c>
      <c r="I415" s="264">
        <f>J415+K415+L415</f>
        <v>10</v>
      </c>
      <c r="J415" s="264">
        <v>0</v>
      </c>
      <c r="K415" s="264">
        <v>10</v>
      </c>
      <c r="L415" s="264">
        <v>0</v>
      </c>
      <c r="M415" s="284" t="s">
        <v>301</v>
      </c>
      <c r="P415" s="227">
        <v>10</v>
      </c>
    </row>
    <row r="416" ht="30" customHeight="1" spans="1:13">
      <c r="A416" s="254" t="s">
        <v>871</v>
      </c>
      <c r="B416" s="255" t="s">
        <v>872</v>
      </c>
      <c r="C416" s="256" t="s">
        <v>306</v>
      </c>
      <c r="D416" s="257">
        <f t="shared" ref="D416:L416" si="198">D417+D419+D421+D423</f>
        <v>209.66</v>
      </c>
      <c r="E416" s="257">
        <f t="shared" si="198"/>
        <v>0</v>
      </c>
      <c r="F416" s="257">
        <f t="shared" si="198"/>
        <v>0</v>
      </c>
      <c r="G416" s="257">
        <f t="shared" si="198"/>
        <v>0</v>
      </c>
      <c r="H416" s="257">
        <f t="shared" si="198"/>
        <v>0</v>
      </c>
      <c r="I416" s="257">
        <f t="shared" si="198"/>
        <v>209.66</v>
      </c>
      <c r="J416" s="257">
        <f t="shared" si="198"/>
        <v>35</v>
      </c>
      <c r="K416" s="257">
        <f t="shared" si="198"/>
        <v>49.66</v>
      </c>
      <c r="L416" s="257">
        <f t="shared" si="198"/>
        <v>125</v>
      </c>
      <c r="M416" s="281" t="s">
        <v>301</v>
      </c>
    </row>
    <row r="417" ht="27" customHeight="1" spans="1:13">
      <c r="A417" s="258" t="s">
        <v>873</v>
      </c>
      <c r="B417" s="259" t="s">
        <v>874</v>
      </c>
      <c r="C417" s="260"/>
      <c r="D417" s="261">
        <f t="shared" ref="D417:L417" si="199">D418</f>
        <v>10</v>
      </c>
      <c r="E417" s="261">
        <f t="shared" si="199"/>
        <v>0</v>
      </c>
      <c r="F417" s="261">
        <f t="shared" si="199"/>
        <v>0</v>
      </c>
      <c r="G417" s="261">
        <f t="shared" si="199"/>
        <v>0</v>
      </c>
      <c r="H417" s="261">
        <f t="shared" si="199"/>
        <v>0</v>
      </c>
      <c r="I417" s="261">
        <f t="shared" si="199"/>
        <v>10</v>
      </c>
      <c r="J417" s="261">
        <f t="shared" si="199"/>
        <v>10</v>
      </c>
      <c r="K417" s="261">
        <f t="shared" si="199"/>
        <v>0</v>
      </c>
      <c r="L417" s="261">
        <f t="shared" si="199"/>
        <v>0</v>
      </c>
      <c r="M417" s="282" t="s">
        <v>301</v>
      </c>
    </row>
    <row r="418" ht="40.5" spans="1:13">
      <c r="A418" s="262"/>
      <c r="B418" s="262"/>
      <c r="C418" s="263" t="s">
        <v>838</v>
      </c>
      <c r="D418" s="264">
        <f>E418+I418</f>
        <v>10</v>
      </c>
      <c r="E418" s="264">
        <f>F418+G418+H418</f>
        <v>0</v>
      </c>
      <c r="F418" s="264">
        <v>0</v>
      </c>
      <c r="G418" s="264">
        <v>0</v>
      </c>
      <c r="H418" s="264">
        <v>0</v>
      </c>
      <c r="I418" s="264">
        <f>J418+K418+L418</f>
        <v>10</v>
      </c>
      <c r="J418" s="264">
        <v>10</v>
      </c>
      <c r="K418" s="264">
        <v>0</v>
      </c>
      <c r="L418" s="264">
        <v>0</v>
      </c>
      <c r="M418" s="283" t="s">
        <v>875</v>
      </c>
    </row>
    <row r="419" ht="27" customHeight="1" spans="1:13">
      <c r="A419" s="258" t="s">
        <v>876</v>
      </c>
      <c r="B419" s="259" t="s">
        <v>877</v>
      </c>
      <c r="C419" s="260"/>
      <c r="D419" s="261">
        <f t="shared" ref="D419:L419" si="200">D420</f>
        <v>174.66</v>
      </c>
      <c r="E419" s="261">
        <f t="shared" si="200"/>
        <v>0</v>
      </c>
      <c r="F419" s="261">
        <f t="shared" si="200"/>
        <v>0</v>
      </c>
      <c r="G419" s="261">
        <f t="shared" si="200"/>
        <v>0</v>
      </c>
      <c r="H419" s="261">
        <f t="shared" si="200"/>
        <v>0</v>
      </c>
      <c r="I419" s="261">
        <f t="shared" si="200"/>
        <v>174.66</v>
      </c>
      <c r="J419" s="261">
        <f t="shared" si="200"/>
        <v>0</v>
      </c>
      <c r="K419" s="261">
        <f t="shared" si="200"/>
        <v>49.66</v>
      </c>
      <c r="L419" s="261">
        <f t="shared" si="200"/>
        <v>125</v>
      </c>
      <c r="M419" s="282" t="s">
        <v>301</v>
      </c>
    </row>
    <row r="420" ht="15.75" spans="1:13">
      <c r="A420" s="262"/>
      <c r="B420" s="262"/>
      <c r="C420" s="285" t="s">
        <v>301</v>
      </c>
      <c r="D420" s="264">
        <f>E420+I420</f>
        <v>174.66</v>
      </c>
      <c r="E420" s="264">
        <f>F420+G420+H420</f>
        <v>0</v>
      </c>
      <c r="F420" s="264">
        <v>0</v>
      </c>
      <c r="G420" s="264">
        <v>0</v>
      </c>
      <c r="H420" s="264">
        <v>0</v>
      </c>
      <c r="I420" s="264">
        <f>J420+K420+L420</f>
        <v>174.66</v>
      </c>
      <c r="J420" s="264">
        <v>0</v>
      </c>
      <c r="K420" s="286">
        <f>34+15.66</f>
        <v>49.66</v>
      </c>
      <c r="L420" s="287">
        <v>125</v>
      </c>
      <c r="M420" s="284" t="s">
        <v>301</v>
      </c>
    </row>
    <row r="421" ht="27" customHeight="1" spans="1:13">
      <c r="A421" s="258" t="s">
        <v>878</v>
      </c>
      <c r="B421" s="259" t="s">
        <v>879</v>
      </c>
      <c r="C421" s="260"/>
      <c r="D421" s="261">
        <f t="shared" ref="D421:L421" si="201">D422</f>
        <v>15</v>
      </c>
      <c r="E421" s="261">
        <f t="shared" si="201"/>
        <v>0</v>
      </c>
      <c r="F421" s="261">
        <f t="shared" si="201"/>
        <v>0</v>
      </c>
      <c r="G421" s="261">
        <f t="shared" si="201"/>
        <v>0</v>
      </c>
      <c r="H421" s="261">
        <f t="shared" si="201"/>
        <v>0</v>
      </c>
      <c r="I421" s="261">
        <f t="shared" si="201"/>
        <v>15</v>
      </c>
      <c r="J421" s="261">
        <f t="shared" si="201"/>
        <v>15</v>
      </c>
      <c r="K421" s="261">
        <f t="shared" si="201"/>
        <v>0</v>
      </c>
      <c r="L421" s="261">
        <f t="shared" si="201"/>
        <v>0</v>
      </c>
      <c r="M421" s="282" t="s">
        <v>301</v>
      </c>
    </row>
    <row r="422" ht="40.5" spans="1:13">
      <c r="A422" s="262"/>
      <c r="B422" s="262"/>
      <c r="C422" s="263" t="s">
        <v>838</v>
      </c>
      <c r="D422" s="264">
        <f>E422+I422</f>
        <v>15</v>
      </c>
      <c r="E422" s="264">
        <f>F422+G422+H422</f>
        <v>0</v>
      </c>
      <c r="F422" s="264">
        <v>0</v>
      </c>
      <c r="G422" s="264">
        <v>0</v>
      </c>
      <c r="H422" s="264">
        <v>0</v>
      </c>
      <c r="I422" s="264">
        <f>J422+K422+L422</f>
        <v>15</v>
      </c>
      <c r="J422" s="264">
        <v>15</v>
      </c>
      <c r="K422" s="264">
        <v>0</v>
      </c>
      <c r="L422" s="264">
        <v>0</v>
      </c>
      <c r="M422" s="283" t="s">
        <v>880</v>
      </c>
    </row>
    <row r="423" ht="27" customHeight="1" spans="1:13">
      <c r="A423" s="258" t="s">
        <v>881</v>
      </c>
      <c r="B423" s="259" t="s">
        <v>882</v>
      </c>
      <c r="C423" s="260"/>
      <c r="D423" s="261">
        <f t="shared" ref="D423:L423" si="202">D424</f>
        <v>10</v>
      </c>
      <c r="E423" s="261">
        <f t="shared" si="202"/>
        <v>0</v>
      </c>
      <c r="F423" s="261">
        <f t="shared" si="202"/>
        <v>0</v>
      </c>
      <c r="G423" s="261">
        <f t="shared" si="202"/>
        <v>0</v>
      </c>
      <c r="H423" s="261">
        <f t="shared" si="202"/>
        <v>0</v>
      </c>
      <c r="I423" s="261">
        <f t="shared" si="202"/>
        <v>10</v>
      </c>
      <c r="J423" s="261">
        <f t="shared" si="202"/>
        <v>10</v>
      </c>
      <c r="K423" s="261">
        <f t="shared" si="202"/>
        <v>0</v>
      </c>
      <c r="L423" s="261">
        <f t="shared" si="202"/>
        <v>0</v>
      </c>
      <c r="M423" s="282" t="s">
        <v>301</v>
      </c>
    </row>
    <row r="424" ht="40.5" spans="1:13">
      <c r="A424" s="262"/>
      <c r="B424" s="262"/>
      <c r="C424" s="263" t="s">
        <v>838</v>
      </c>
      <c r="D424" s="264">
        <f>E424+I424</f>
        <v>10</v>
      </c>
      <c r="E424" s="264">
        <f>F424+G424+H424</f>
        <v>0</v>
      </c>
      <c r="F424" s="264">
        <v>0</v>
      </c>
      <c r="G424" s="264">
        <v>0</v>
      </c>
      <c r="H424" s="264">
        <v>0</v>
      </c>
      <c r="I424" s="264">
        <f>J424+K424+L424</f>
        <v>10</v>
      </c>
      <c r="J424" s="264">
        <v>10</v>
      </c>
      <c r="K424" s="264">
        <v>0</v>
      </c>
      <c r="L424" s="264">
        <v>0</v>
      </c>
      <c r="M424" s="283" t="s">
        <v>883</v>
      </c>
    </row>
    <row r="425" ht="30" customHeight="1" spans="1:13">
      <c r="A425" s="254" t="s">
        <v>884</v>
      </c>
      <c r="B425" s="255" t="s">
        <v>885</v>
      </c>
      <c r="C425" s="256" t="s">
        <v>306</v>
      </c>
      <c r="D425" s="257">
        <f t="shared" ref="D425:L425" si="203">D426</f>
        <v>7</v>
      </c>
      <c r="E425" s="257">
        <f t="shared" si="203"/>
        <v>0</v>
      </c>
      <c r="F425" s="257">
        <f t="shared" si="203"/>
        <v>0</v>
      </c>
      <c r="G425" s="257">
        <f t="shared" si="203"/>
        <v>0</v>
      </c>
      <c r="H425" s="257">
        <f t="shared" si="203"/>
        <v>0</v>
      </c>
      <c r="I425" s="257">
        <f t="shared" si="203"/>
        <v>7</v>
      </c>
      <c r="J425" s="257">
        <f t="shared" si="203"/>
        <v>7</v>
      </c>
      <c r="K425" s="257">
        <f t="shared" si="203"/>
        <v>0</v>
      </c>
      <c r="L425" s="257">
        <f t="shared" si="203"/>
        <v>0</v>
      </c>
      <c r="M425" s="281" t="s">
        <v>301</v>
      </c>
    </row>
    <row r="426" ht="27" customHeight="1" spans="1:13">
      <c r="A426" s="258" t="s">
        <v>886</v>
      </c>
      <c r="B426" s="259" t="s">
        <v>887</v>
      </c>
      <c r="C426" s="260"/>
      <c r="D426" s="261">
        <f t="shared" ref="D426:L426" si="204">D427</f>
        <v>7</v>
      </c>
      <c r="E426" s="261">
        <f t="shared" si="204"/>
        <v>0</v>
      </c>
      <c r="F426" s="261">
        <f t="shared" si="204"/>
        <v>0</v>
      </c>
      <c r="G426" s="261">
        <f t="shared" si="204"/>
        <v>0</v>
      </c>
      <c r="H426" s="261">
        <f t="shared" si="204"/>
        <v>0</v>
      </c>
      <c r="I426" s="261">
        <f t="shared" si="204"/>
        <v>7</v>
      </c>
      <c r="J426" s="261">
        <f t="shared" si="204"/>
        <v>7</v>
      </c>
      <c r="K426" s="261">
        <f t="shared" si="204"/>
        <v>0</v>
      </c>
      <c r="L426" s="261">
        <f t="shared" si="204"/>
        <v>0</v>
      </c>
      <c r="M426" s="282" t="s">
        <v>301</v>
      </c>
    </row>
    <row r="427" ht="27" spans="1:13">
      <c r="A427" s="262"/>
      <c r="B427" s="262"/>
      <c r="C427" s="263" t="s">
        <v>529</v>
      </c>
      <c r="D427" s="264">
        <f>E427+I427</f>
        <v>7</v>
      </c>
      <c r="E427" s="264">
        <f>F427+G427+H427</f>
        <v>0</v>
      </c>
      <c r="F427" s="264">
        <v>0</v>
      </c>
      <c r="G427" s="264">
        <v>0</v>
      </c>
      <c r="H427" s="264">
        <v>0</v>
      </c>
      <c r="I427" s="264">
        <f>J427+K427+L427</f>
        <v>7</v>
      </c>
      <c r="J427" s="264">
        <v>7</v>
      </c>
      <c r="K427" s="264">
        <v>0</v>
      </c>
      <c r="L427" s="264">
        <v>0</v>
      </c>
      <c r="M427" s="283" t="s">
        <v>888</v>
      </c>
    </row>
    <row r="428" ht="30" customHeight="1" spans="1:13">
      <c r="A428" s="254" t="s">
        <v>889</v>
      </c>
      <c r="B428" s="255" t="s">
        <v>890</v>
      </c>
      <c r="C428" s="256" t="s">
        <v>306</v>
      </c>
      <c r="D428" s="257">
        <f t="shared" ref="D428:L428" si="205">D429+D431+D433</f>
        <v>437.823069</v>
      </c>
      <c r="E428" s="257">
        <f t="shared" si="205"/>
        <v>262.13</v>
      </c>
      <c r="F428" s="257">
        <f t="shared" si="205"/>
        <v>248.27</v>
      </c>
      <c r="G428" s="257">
        <f t="shared" si="205"/>
        <v>6.47</v>
      </c>
      <c r="H428" s="257">
        <f t="shared" si="205"/>
        <v>7.39</v>
      </c>
      <c r="I428" s="257">
        <f t="shared" si="205"/>
        <v>175.693069</v>
      </c>
      <c r="J428" s="257">
        <f t="shared" si="205"/>
        <v>161.3</v>
      </c>
      <c r="K428" s="257">
        <f t="shared" si="205"/>
        <v>11.783069</v>
      </c>
      <c r="L428" s="257">
        <f t="shared" si="205"/>
        <v>2.61</v>
      </c>
      <c r="M428" s="281" t="s">
        <v>301</v>
      </c>
    </row>
    <row r="429" ht="27" customHeight="1" spans="1:13">
      <c r="A429" s="258" t="s">
        <v>891</v>
      </c>
      <c r="B429" s="259" t="s">
        <v>892</v>
      </c>
      <c r="C429" s="260"/>
      <c r="D429" s="261">
        <f t="shared" ref="D429:L429" si="206">D430</f>
        <v>2.61</v>
      </c>
      <c r="E429" s="261">
        <f t="shared" si="206"/>
        <v>0</v>
      </c>
      <c r="F429" s="261">
        <f t="shared" si="206"/>
        <v>0</v>
      </c>
      <c r="G429" s="261">
        <f t="shared" si="206"/>
        <v>0</v>
      </c>
      <c r="H429" s="261">
        <f t="shared" si="206"/>
        <v>0</v>
      </c>
      <c r="I429" s="261">
        <f t="shared" si="206"/>
        <v>2.61</v>
      </c>
      <c r="J429" s="261">
        <f t="shared" si="206"/>
        <v>0</v>
      </c>
      <c r="K429" s="261">
        <f t="shared" si="206"/>
        <v>0</v>
      </c>
      <c r="L429" s="261">
        <f t="shared" si="206"/>
        <v>2.61</v>
      </c>
      <c r="M429" s="282" t="s">
        <v>301</v>
      </c>
    </row>
    <row r="430" ht="30" customHeight="1" spans="1:13">
      <c r="A430" s="262"/>
      <c r="B430" s="262"/>
      <c r="C430" s="285" t="s">
        <v>301</v>
      </c>
      <c r="D430" s="264">
        <f>E430+I430</f>
        <v>2.61</v>
      </c>
      <c r="E430" s="264">
        <f>F430+G430+H430</f>
        <v>0</v>
      </c>
      <c r="F430" s="264">
        <v>0</v>
      </c>
      <c r="G430" s="264">
        <v>0</v>
      </c>
      <c r="H430" s="264">
        <v>0</v>
      </c>
      <c r="I430" s="264">
        <f>J430+K430+L430</f>
        <v>2.61</v>
      </c>
      <c r="J430" s="287">
        <v>0</v>
      </c>
      <c r="K430" s="287">
        <v>0</v>
      </c>
      <c r="L430" s="287">
        <v>2.61</v>
      </c>
      <c r="M430" s="284" t="s">
        <v>301</v>
      </c>
    </row>
    <row r="431" ht="27" customHeight="1" spans="1:13">
      <c r="A431" s="258" t="s">
        <v>893</v>
      </c>
      <c r="B431" s="259" t="s">
        <v>894</v>
      </c>
      <c r="C431" s="260"/>
      <c r="D431" s="261">
        <f t="shared" ref="D431:L431" si="207">D432</f>
        <v>423.43</v>
      </c>
      <c r="E431" s="261">
        <f t="shared" si="207"/>
        <v>262.13</v>
      </c>
      <c r="F431" s="261">
        <f t="shared" si="207"/>
        <v>248.27</v>
      </c>
      <c r="G431" s="261">
        <f t="shared" si="207"/>
        <v>6.47</v>
      </c>
      <c r="H431" s="261">
        <f t="shared" si="207"/>
        <v>7.39</v>
      </c>
      <c r="I431" s="261">
        <f t="shared" si="207"/>
        <v>161.3</v>
      </c>
      <c r="J431" s="261">
        <f t="shared" si="207"/>
        <v>161.3</v>
      </c>
      <c r="K431" s="261">
        <f t="shared" si="207"/>
        <v>0</v>
      </c>
      <c r="L431" s="261">
        <f t="shared" si="207"/>
        <v>0</v>
      </c>
      <c r="M431" s="282" t="s">
        <v>301</v>
      </c>
    </row>
    <row r="432" ht="135" spans="1:13">
      <c r="A432" s="262"/>
      <c r="B432" s="262"/>
      <c r="C432" s="263" t="s">
        <v>895</v>
      </c>
      <c r="D432" s="264">
        <f>E432+I432</f>
        <v>423.43</v>
      </c>
      <c r="E432" s="264">
        <f>F432+G432+H432</f>
        <v>262.13</v>
      </c>
      <c r="F432" s="264">
        <v>248.27</v>
      </c>
      <c r="G432" s="264">
        <v>6.47</v>
      </c>
      <c r="H432" s="264">
        <v>7.39</v>
      </c>
      <c r="I432" s="264">
        <f>J432+K432+L432</f>
        <v>161.3</v>
      </c>
      <c r="J432" s="264">
        <v>161.3</v>
      </c>
      <c r="K432" s="264">
        <v>0</v>
      </c>
      <c r="L432" s="264">
        <v>0</v>
      </c>
      <c r="M432" s="283" t="s">
        <v>896</v>
      </c>
    </row>
    <row r="433" ht="27" customHeight="1" spans="1:13">
      <c r="A433" s="258" t="s">
        <v>897</v>
      </c>
      <c r="B433" s="259" t="s">
        <v>898</v>
      </c>
      <c r="C433" s="260"/>
      <c r="D433" s="261">
        <f t="shared" ref="D433:L433" si="208">D434</f>
        <v>11.783069</v>
      </c>
      <c r="E433" s="261">
        <f t="shared" si="208"/>
        <v>0</v>
      </c>
      <c r="F433" s="261">
        <f t="shared" si="208"/>
        <v>0</v>
      </c>
      <c r="G433" s="261">
        <f t="shared" si="208"/>
        <v>0</v>
      </c>
      <c r="H433" s="261">
        <f t="shared" si="208"/>
        <v>0</v>
      </c>
      <c r="I433" s="261">
        <f t="shared" si="208"/>
        <v>11.783069</v>
      </c>
      <c r="J433" s="261">
        <f t="shared" si="208"/>
        <v>0</v>
      </c>
      <c r="K433" s="261">
        <f t="shared" si="208"/>
        <v>11.783069</v>
      </c>
      <c r="L433" s="261">
        <f t="shared" si="208"/>
        <v>0</v>
      </c>
      <c r="M433" s="282" t="s">
        <v>301</v>
      </c>
    </row>
    <row r="434" ht="15.75" spans="1:13">
      <c r="A434" s="262"/>
      <c r="B434" s="262"/>
      <c r="C434" s="285" t="s">
        <v>301</v>
      </c>
      <c r="D434" s="264">
        <f>E434+I434</f>
        <v>11.783069</v>
      </c>
      <c r="E434" s="264">
        <f>F434+G434+H434</f>
        <v>0</v>
      </c>
      <c r="F434" s="264">
        <v>0</v>
      </c>
      <c r="G434" s="264">
        <v>0</v>
      </c>
      <c r="H434" s="264">
        <v>0</v>
      </c>
      <c r="I434" s="264">
        <f>J434+K434+L434</f>
        <v>11.783069</v>
      </c>
      <c r="J434" s="264">
        <v>0</v>
      </c>
      <c r="K434" s="286">
        <v>11.783069</v>
      </c>
      <c r="L434" s="287">
        <v>0</v>
      </c>
      <c r="M434" s="284" t="s">
        <v>301</v>
      </c>
    </row>
    <row r="435" ht="30" customHeight="1" spans="1:13">
      <c r="A435" s="254" t="s">
        <v>899</v>
      </c>
      <c r="B435" s="255" t="s">
        <v>900</v>
      </c>
      <c r="C435" s="256" t="s">
        <v>306</v>
      </c>
      <c r="D435" s="257">
        <f t="shared" ref="D435:L435" si="209">D436</f>
        <v>630.19</v>
      </c>
      <c r="E435" s="257">
        <f t="shared" si="209"/>
        <v>0</v>
      </c>
      <c r="F435" s="257">
        <f t="shared" si="209"/>
        <v>0</v>
      </c>
      <c r="G435" s="257">
        <f t="shared" si="209"/>
        <v>0</v>
      </c>
      <c r="H435" s="257">
        <f t="shared" si="209"/>
        <v>0</v>
      </c>
      <c r="I435" s="257">
        <f t="shared" si="209"/>
        <v>630.19</v>
      </c>
      <c r="J435" s="257">
        <f t="shared" si="209"/>
        <v>70</v>
      </c>
      <c r="K435" s="257">
        <f t="shared" si="209"/>
        <v>151.12</v>
      </c>
      <c r="L435" s="257">
        <f t="shared" si="209"/>
        <v>409.07</v>
      </c>
      <c r="M435" s="281" t="s">
        <v>301</v>
      </c>
    </row>
    <row r="436" ht="27" customHeight="1" spans="1:13">
      <c r="A436" s="258" t="s">
        <v>901</v>
      </c>
      <c r="B436" s="259" t="s">
        <v>900</v>
      </c>
      <c r="C436" s="260"/>
      <c r="D436" s="261">
        <f t="shared" ref="D436:L436" si="210">SUM(D437:D438)</f>
        <v>630.19</v>
      </c>
      <c r="E436" s="261">
        <f t="shared" si="210"/>
        <v>0</v>
      </c>
      <c r="F436" s="261">
        <f t="shared" si="210"/>
        <v>0</v>
      </c>
      <c r="G436" s="261">
        <f t="shared" si="210"/>
        <v>0</v>
      </c>
      <c r="H436" s="261">
        <f t="shared" si="210"/>
        <v>0</v>
      </c>
      <c r="I436" s="261">
        <f t="shared" si="210"/>
        <v>630.19</v>
      </c>
      <c r="J436" s="261">
        <f t="shared" si="210"/>
        <v>70</v>
      </c>
      <c r="K436" s="261">
        <f t="shared" si="210"/>
        <v>151.12</v>
      </c>
      <c r="L436" s="261">
        <f t="shared" si="210"/>
        <v>409.07</v>
      </c>
      <c r="M436" s="282" t="s">
        <v>301</v>
      </c>
    </row>
    <row r="437" ht="27" spans="1:13">
      <c r="A437" s="262"/>
      <c r="B437" s="262"/>
      <c r="C437" s="263" t="s">
        <v>529</v>
      </c>
      <c r="D437" s="264">
        <f>E437+I437</f>
        <v>70</v>
      </c>
      <c r="E437" s="264">
        <f>F437+G437+H437</f>
        <v>0</v>
      </c>
      <c r="F437" s="264">
        <v>0</v>
      </c>
      <c r="G437" s="264">
        <v>0</v>
      </c>
      <c r="H437" s="264">
        <v>0</v>
      </c>
      <c r="I437" s="264">
        <f>J437+K437+L437</f>
        <v>70</v>
      </c>
      <c r="J437" s="264">
        <v>70</v>
      </c>
      <c r="K437" s="264">
        <v>0</v>
      </c>
      <c r="L437" s="264">
        <v>0</v>
      </c>
      <c r="M437" s="283" t="s">
        <v>902</v>
      </c>
    </row>
    <row r="438" ht="30" customHeight="1" spans="1:16">
      <c r="A438" s="262"/>
      <c r="B438" s="262"/>
      <c r="C438" s="285" t="s">
        <v>301</v>
      </c>
      <c r="D438" s="264">
        <f>E438+I438</f>
        <v>560.19</v>
      </c>
      <c r="E438" s="264">
        <f>F438+G438+H438</f>
        <v>0</v>
      </c>
      <c r="F438" s="264">
        <v>0</v>
      </c>
      <c r="G438" s="264">
        <v>0</v>
      </c>
      <c r="H438" s="264">
        <v>0</v>
      </c>
      <c r="I438" s="264">
        <f>J438+K438+L438</f>
        <v>560.19</v>
      </c>
      <c r="J438" s="264">
        <v>0</v>
      </c>
      <c r="K438" s="287">
        <f>56+95.12</f>
        <v>151.12</v>
      </c>
      <c r="L438" s="287">
        <v>409.07</v>
      </c>
      <c r="M438" s="284" t="s">
        <v>301</v>
      </c>
      <c r="P438" s="227">
        <v>95.12</v>
      </c>
    </row>
    <row r="439" ht="30" customHeight="1" spans="1:18">
      <c r="A439" s="250" t="s">
        <v>903</v>
      </c>
      <c r="B439" s="251" t="s">
        <v>904</v>
      </c>
      <c r="C439" s="252"/>
      <c r="D439" s="253">
        <f t="shared" ref="D439:L439" si="211">D440+D458+D466+D485+D488+D491+D499+D512+D519+D533+D536+D539+D542+D545+D548+D552+D559+D566</f>
        <v>48380.028135</v>
      </c>
      <c r="E439" s="253">
        <f t="shared" si="211"/>
        <v>14368.67</v>
      </c>
      <c r="F439" s="253">
        <f t="shared" si="211"/>
        <v>13226.91</v>
      </c>
      <c r="G439" s="253">
        <f t="shared" si="211"/>
        <v>113.02</v>
      </c>
      <c r="H439" s="253">
        <f t="shared" si="211"/>
        <v>1028.74</v>
      </c>
      <c r="I439" s="253">
        <f t="shared" si="211"/>
        <v>34011.358135</v>
      </c>
      <c r="J439" s="253">
        <f t="shared" si="211"/>
        <v>8374.47</v>
      </c>
      <c r="K439" s="253">
        <f t="shared" si="211"/>
        <v>1260.438135</v>
      </c>
      <c r="L439" s="253">
        <f t="shared" si="211"/>
        <v>24376.45</v>
      </c>
      <c r="M439" s="279" t="s">
        <v>301</v>
      </c>
      <c r="N439" s="223">
        <f>E439+J439</f>
        <v>22743.14</v>
      </c>
      <c r="O439" s="280"/>
      <c r="Q439" s="223">
        <f>E439+J439</f>
        <v>22743.14</v>
      </c>
      <c r="R439" s="223">
        <f>E439+J439</f>
        <v>22743.14</v>
      </c>
    </row>
    <row r="440" ht="30" customHeight="1" spans="1:13">
      <c r="A440" s="254" t="s">
        <v>905</v>
      </c>
      <c r="B440" s="255" t="s">
        <v>906</v>
      </c>
      <c r="C440" s="256" t="s">
        <v>306</v>
      </c>
      <c r="D440" s="257">
        <f t="shared" ref="D440:L440" si="212">D441+D444+D446+D448+D450+D453+D455</f>
        <v>1014.3528</v>
      </c>
      <c r="E440" s="257">
        <f t="shared" si="212"/>
        <v>812.52</v>
      </c>
      <c r="F440" s="257">
        <f t="shared" si="212"/>
        <v>712.58</v>
      </c>
      <c r="G440" s="257">
        <f t="shared" si="212"/>
        <v>66.53</v>
      </c>
      <c r="H440" s="257">
        <f t="shared" si="212"/>
        <v>33.41</v>
      </c>
      <c r="I440" s="257">
        <f t="shared" si="212"/>
        <v>201.8328</v>
      </c>
      <c r="J440" s="257">
        <f t="shared" si="212"/>
        <v>110.49</v>
      </c>
      <c r="K440" s="257">
        <f t="shared" si="212"/>
        <v>91.3428</v>
      </c>
      <c r="L440" s="257">
        <f t="shared" si="212"/>
        <v>0</v>
      </c>
      <c r="M440" s="281" t="s">
        <v>301</v>
      </c>
    </row>
    <row r="441" ht="27" customHeight="1" spans="1:13">
      <c r="A441" s="258" t="s">
        <v>907</v>
      </c>
      <c r="B441" s="259" t="s">
        <v>308</v>
      </c>
      <c r="C441" s="260"/>
      <c r="D441" s="261">
        <f t="shared" ref="D441:L441" si="213">SUM(D442:D443)</f>
        <v>253.18</v>
      </c>
      <c r="E441" s="261">
        <f t="shared" si="213"/>
        <v>252.72</v>
      </c>
      <c r="F441" s="261">
        <f t="shared" si="213"/>
        <v>214.58</v>
      </c>
      <c r="G441" s="261">
        <f t="shared" si="213"/>
        <v>21.15</v>
      </c>
      <c r="H441" s="261">
        <f t="shared" si="213"/>
        <v>16.99</v>
      </c>
      <c r="I441" s="261">
        <f t="shared" si="213"/>
        <v>0.46</v>
      </c>
      <c r="J441" s="261">
        <f t="shared" si="213"/>
        <v>0.46</v>
      </c>
      <c r="K441" s="261">
        <f t="shared" si="213"/>
        <v>0</v>
      </c>
      <c r="L441" s="261">
        <f t="shared" si="213"/>
        <v>0</v>
      </c>
      <c r="M441" s="282" t="s">
        <v>301</v>
      </c>
    </row>
    <row r="442" ht="40.5" spans="1:13">
      <c r="A442" s="262"/>
      <c r="B442" s="262"/>
      <c r="C442" s="263" t="s">
        <v>908</v>
      </c>
      <c r="D442" s="264">
        <f>E442+I442</f>
        <v>178.73</v>
      </c>
      <c r="E442" s="264">
        <f>F442+G442+H442</f>
        <v>178.27</v>
      </c>
      <c r="F442" s="264">
        <v>140.13</v>
      </c>
      <c r="G442" s="264">
        <v>21.15</v>
      </c>
      <c r="H442" s="264">
        <v>16.99</v>
      </c>
      <c r="I442" s="264">
        <f>J442+K442+L442</f>
        <v>0.46</v>
      </c>
      <c r="J442" s="264">
        <v>0.46</v>
      </c>
      <c r="K442" s="264">
        <v>0</v>
      </c>
      <c r="L442" s="264">
        <v>0</v>
      </c>
      <c r="M442" s="283" t="s">
        <v>909</v>
      </c>
    </row>
    <row r="443" ht="27" spans="1:13">
      <c r="A443" s="262"/>
      <c r="B443" s="262"/>
      <c r="C443" s="263" t="s">
        <v>513</v>
      </c>
      <c r="D443" s="264">
        <f>E443+I443</f>
        <v>74.45</v>
      </c>
      <c r="E443" s="264">
        <f>F443+G443+H443</f>
        <v>74.45</v>
      </c>
      <c r="F443" s="264">
        <v>74.45</v>
      </c>
      <c r="G443" s="264">
        <v>0</v>
      </c>
      <c r="H443" s="264">
        <v>0</v>
      </c>
      <c r="I443" s="264">
        <f>J443+K443+L443</f>
        <v>0</v>
      </c>
      <c r="J443" s="264">
        <v>0</v>
      </c>
      <c r="K443" s="264">
        <v>0</v>
      </c>
      <c r="L443" s="264">
        <v>0</v>
      </c>
      <c r="M443" s="284" t="s">
        <v>301</v>
      </c>
    </row>
    <row r="444" ht="27" customHeight="1" spans="1:13">
      <c r="A444" s="258" t="s">
        <v>910</v>
      </c>
      <c r="B444" s="259" t="s">
        <v>911</v>
      </c>
      <c r="C444" s="260"/>
      <c r="D444" s="261">
        <f t="shared" ref="D444:L444" si="214">D445</f>
        <v>7</v>
      </c>
      <c r="E444" s="261">
        <f t="shared" si="214"/>
        <v>0</v>
      </c>
      <c r="F444" s="261">
        <f t="shared" si="214"/>
        <v>0</v>
      </c>
      <c r="G444" s="261">
        <f t="shared" si="214"/>
        <v>0</v>
      </c>
      <c r="H444" s="261">
        <f t="shared" si="214"/>
        <v>0</v>
      </c>
      <c r="I444" s="261">
        <f t="shared" si="214"/>
        <v>7</v>
      </c>
      <c r="J444" s="261">
        <f t="shared" si="214"/>
        <v>7</v>
      </c>
      <c r="K444" s="261">
        <f t="shared" si="214"/>
        <v>0</v>
      </c>
      <c r="L444" s="261">
        <f t="shared" si="214"/>
        <v>0</v>
      </c>
      <c r="M444" s="282" t="s">
        <v>301</v>
      </c>
    </row>
    <row r="445" ht="40.5" spans="1:13">
      <c r="A445" s="262"/>
      <c r="B445" s="262"/>
      <c r="C445" s="263" t="s">
        <v>908</v>
      </c>
      <c r="D445" s="264">
        <f>E445+I445</f>
        <v>7</v>
      </c>
      <c r="E445" s="264">
        <f>F445+G445+H445</f>
        <v>0</v>
      </c>
      <c r="F445" s="264">
        <v>0</v>
      </c>
      <c r="G445" s="264">
        <v>0</v>
      </c>
      <c r="H445" s="264">
        <v>0</v>
      </c>
      <c r="I445" s="264">
        <f>J445+K445+L445</f>
        <v>7</v>
      </c>
      <c r="J445" s="264">
        <v>7</v>
      </c>
      <c r="K445" s="264">
        <v>0</v>
      </c>
      <c r="L445" s="264">
        <v>0</v>
      </c>
      <c r="M445" s="283" t="s">
        <v>912</v>
      </c>
    </row>
    <row r="446" ht="27" customHeight="1" spans="1:13">
      <c r="A446" s="258" t="s">
        <v>913</v>
      </c>
      <c r="B446" s="259" t="s">
        <v>914</v>
      </c>
      <c r="C446" s="260"/>
      <c r="D446" s="261">
        <f t="shared" ref="D446:L446" si="215">D447</f>
        <v>6.4</v>
      </c>
      <c r="E446" s="261">
        <f t="shared" si="215"/>
        <v>0</v>
      </c>
      <c r="F446" s="261">
        <f t="shared" si="215"/>
        <v>0</v>
      </c>
      <c r="G446" s="261">
        <f t="shared" si="215"/>
        <v>0</v>
      </c>
      <c r="H446" s="261">
        <f t="shared" si="215"/>
        <v>0</v>
      </c>
      <c r="I446" s="261">
        <f t="shared" si="215"/>
        <v>6.4</v>
      </c>
      <c r="J446" s="261">
        <f t="shared" si="215"/>
        <v>6.4</v>
      </c>
      <c r="K446" s="261">
        <f t="shared" si="215"/>
        <v>0</v>
      </c>
      <c r="L446" s="261">
        <f t="shared" si="215"/>
        <v>0</v>
      </c>
      <c r="M446" s="282" t="s">
        <v>301</v>
      </c>
    </row>
    <row r="447" ht="40.5" spans="1:13">
      <c r="A447" s="262"/>
      <c r="B447" s="262"/>
      <c r="C447" s="263" t="s">
        <v>908</v>
      </c>
      <c r="D447" s="264">
        <f>E447+I447</f>
        <v>6.4</v>
      </c>
      <c r="E447" s="264">
        <f>F447+G447+H447</f>
        <v>0</v>
      </c>
      <c r="F447" s="264">
        <v>0</v>
      </c>
      <c r="G447" s="264">
        <v>0</v>
      </c>
      <c r="H447" s="264">
        <v>0</v>
      </c>
      <c r="I447" s="264">
        <f>J447+K447+L447</f>
        <v>6.4</v>
      </c>
      <c r="J447" s="264">
        <v>6.4</v>
      </c>
      <c r="K447" s="264">
        <v>0</v>
      </c>
      <c r="L447" s="264">
        <v>0</v>
      </c>
      <c r="M447" s="283" t="s">
        <v>915</v>
      </c>
    </row>
    <row r="448" ht="27" customHeight="1" spans="1:13">
      <c r="A448" s="258" t="s">
        <v>916</v>
      </c>
      <c r="B448" s="259" t="s">
        <v>917</v>
      </c>
      <c r="C448" s="260"/>
      <c r="D448" s="261">
        <f t="shared" ref="D448:L448" si="216">D449</f>
        <v>127.45</v>
      </c>
      <c r="E448" s="261">
        <f t="shared" si="216"/>
        <v>108.45</v>
      </c>
      <c r="F448" s="261">
        <f t="shared" si="216"/>
        <v>95.12</v>
      </c>
      <c r="G448" s="261">
        <f t="shared" si="216"/>
        <v>11.42</v>
      </c>
      <c r="H448" s="261">
        <f t="shared" si="216"/>
        <v>1.91</v>
      </c>
      <c r="I448" s="261">
        <f t="shared" si="216"/>
        <v>19</v>
      </c>
      <c r="J448" s="261">
        <f t="shared" si="216"/>
        <v>19</v>
      </c>
      <c r="K448" s="261">
        <f t="shared" si="216"/>
        <v>0</v>
      </c>
      <c r="L448" s="261">
        <f t="shared" si="216"/>
        <v>0</v>
      </c>
      <c r="M448" s="282" t="s">
        <v>301</v>
      </c>
    </row>
    <row r="449" ht="45" spans="1:13">
      <c r="A449" s="262"/>
      <c r="B449" s="262"/>
      <c r="C449" s="263" t="s">
        <v>918</v>
      </c>
      <c r="D449" s="264">
        <f>E449+I449</f>
        <v>127.45</v>
      </c>
      <c r="E449" s="264">
        <f>F449+G449+H449</f>
        <v>108.45</v>
      </c>
      <c r="F449" s="264">
        <v>95.12</v>
      </c>
      <c r="G449" s="264">
        <v>11.42</v>
      </c>
      <c r="H449" s="264">
        <v>1.91</v>
      </c>
      <c r="I449" s="264">
        <f>J449+K449+L449</f>
        <v>19</v>
      </c>
      <c r="J449" s="264">
        <v>19</v>
      </c>
      <c r="K449" s="264">
        <v>0</v>
      </c>
      <c r="L449" s="264">
        <v>0</v>
      </c>
      <c r="M449" s="283" t="s">
        <v>919</v>
      </c>
    </row>
    <row r="450" ht="27" customHeight="1" spans="1:13">
      <c r="A450" s="258" t="s">
        <v>920</v>
      </c>
      <c r="B450" s="259" t="s">
        <v>921</v>
      </c>
      <c r="C450" s="260"/>
      <c r="D450" s="261">
        <f t="shared" ref="D450:L450" si="217">SUM(D451:D452)</f>
        <v>484.15</v>
      </c>
      <c r="E450" s="261">
        <f t="shared" si="217"/>
        <v>451.35</v>
      </c>
      <c r="F450" s="261">
        <f t="shared" si="217"/>
        <v>402.88</v>
      </c>
      <c r="G450" s="261">
        <f t="shared" si="217"/>
        <v>33.96</v>
      </c>
      <c r="H450" s="261">
        <f t="shared" si="217"/>
        <v>14.51</v>
      </c>
      <c r="I450" s="261">
        <f t="shared" si="217"/>
        <v>32.8</v>
      </c>
      <c r="J450" s="261">
        <f t="shared" si="217"/>
        <v>32.8</v>
      </c>
      <c r="K450" s="261">
        <f t="shared" si="217"/>
        <v>0</v>
      </c>
      <c r="L450" s="261">
        <f t="shared" si="217"/>
        <v>0</v>
      </c>
      <c r="M450" s="282" t="s">
        <v>301</v>
      </c>
    </row>
    <row r="451" ht="73.5" spans="1:13">
      <c r="A451" s="262"/>
      <c r="B451" s="262"/>
      <c r="C451" s="263" t="s">
        <v>922</v>
      </c>
      <c r="D451" s="264">
        <f>E451+I451</f>
        <v>303.9</v>
      </c>
      <c r="E451" s="264">
        <f>F451+G451+H451</f>
        <v>271.1</v>
      </c>
      <c r="F451" s="264">
        <v>229.52</v>
      </c>
      <c r="G451" s="264">
        <v>27.07</v>
      </c>
      <c r="H451" s="264">
        <v>14.51</v>
      </c>
      <c r="I451" s="264">
        <f>J451+K451+L451</f>
        <v>32.8</v>
      </c>
      <c r="J451" s="264">
        <v>32.8</v>
      </c>
      <c r="K451" s="264">
        <v>0</v>
      </c>
      <c r="L451" s="264">
        <v>0</v>
      </c>
      <c r="M451" s="283" t="s">
        <v>923</v>
      </c>
    </row>
    <row r="452" ht="25" customHeight="1" spans="1:13">
      <c r="A452" s="262"/>
      <c r="B452" s="262"/>
      <c r="C452" s="263" t="s">
        <v>366</v>
      </c>
      <c r="D452" s="264">
        <f>E452+I452</f>
        <v>180.25</v>
      </c>
      <c r="E452" s="264">
        <f>F452+G452+H452</f>
        <v>180.25</v>
      </c>
      <c r="F452" s="264">
        <v>173.36</v>
      </c>
      <c r="G452" s="264">
        <v>6.89</v>
      </c>
      <c r="H452" s="264">
        <v>0</v>
      </c>
      <c r="I452" s="264">
        <f>J452+K452+L452</f>
        <v>0</v>
      </c>
      <c r="J452" s="264"/>
      <c r="K452" s="264"/>
      <c r="L452" s="264"/>
      <c r="M452" s="284"/>
    </row>
    <row r="453" ht="27" customHeight="1" spans="1:13">
      <c r="A453" s="258" t="s">
        <v>924</v>
      </c>
      <c r="B453" s="259" t="s">
        <v>925</v>
      </c>
      <c r="C453" s="260"/>
      <c r="D453" s="261">
        <f t="shared" ref="D453:L453" si="218">D454</f>
        <v>5.76</v>
      </c>
      <c r="E453" s="261">
        <f t="shared" si="218"/>
        <v>0</v>
      </c>
      <c r="F453" s="261">
        <f t="shared" si="218"/>
        <v>0</v>
      </c>
      <c r="G453" s="261">
        <f t="shared" si="218"/>
        <v>0</v>
      </c>
      <c r="H453" s="261">
        <f t="shared" si="218"/>
        <v>0</v>
      </c>
      <c r="I453" s="261">
        <f t="shared" si="218"/>
        <v>5.76</v>
      </c>
      <c r="J453" s="261">
        <f t="shared" si="218"/>
        <v>5.76</v>
      </c>
      <c r="K453" s="261">
        <f t="shared" si="218"/>
        <v>0</v>
      </c>
      <c r="L453" s="261">
        <f t="shared" si="218"/>
        <v>0</v>
      </c>
      <c r="M453" s="282" t="s">
        <v>301</v>
      </c>
    </row>
    <row r="454" ht="40.5" spans="1:13">
      <c r="A454" s="262"/>
      <c r="B454" s="262"/>
      <c r="C454" s="263" t="s">
        <v>908</v>
      </c>
      <c r="D454" s="264">
        <f>E454+I454</f>
        <v>5.76</v>
      </c>
      <c r="E454" s="264">
        <f>F454+G454+H454</f>
        <v>0</v>
      </c>
      <c r="F454" s="264">
        <v>0</v>
      </c>
      <c r="G454" s="264">
        <v>0</v>
      </c>
      <c r="H454" s="264">
        <v>0</v>
      </c>
      <c r="I454" s="264">
        <f>J454+K454+L454</f>
        <v>5.76</v>
      </c>
      <c r="J454" s="264">
        <v>5.76</v>
      </c>
      <c r="K454" s="264">
        <v>0</v>
      </c>
      <c r="L454" s="264">
        <v>0</v>
      </c>
      <c r="M454" s="283" t="s">
        <v>926</v>
      </c>
    </row>
    <row r="455" ht="27" customHeight="1" spans="1:13">
      <c r="A455" s="258" t="s">
        <v>927</v>
      </c>
      <c r="B455" s="259" t="s">
        <v>928</v>
      </c>
      <c r="C455" s="260"/>
      <c r="D455" s="261">
        <f t="shared" ref="D455:L455" si="219">SUM(D456:D457)</f>
        <v>130.4128</v>
      </c>
      <c r="E455" s="261">
        <f t="shared" si="219"/>
        <v>0</v>
      </c>
      <c r="F455" s="261">
        <f t="shared" si="219"/>
        <v>0</v>
      </c>
      <c r="G455" s="261">
        <f t="shared" si="219"/>
        <v>0</v>
      </c>
      <c r="H455" s="261">
        <f t="shared" si="219"/>
        <v>0</v>
      </c>
      <c r="I455" s="261">
        <f t="shared" si="219"/>
        <v>130.4128</v>
      </c>
      <c r="J455" s="261">
        <f t="shared" si="219"/>
        <v>39.07</v>
      </c>
      <c r="K455" s="261">
        <f t="shared" si="219"/>
        <v>91.3428</v>
      </c>
      <c r="L455" s="261">
        <f t="shared" si="219"/>
        <v>0</v>
      </c>
      <c r="M455" s="282" t="s">
        <v>301</v>
      </c>
    </row>
    <row r="456" ht="118.5" spans="1:13">
      <c r="A456" s="262"/>
      <c r="B456" s="262"/>
      <c r="C456" s="263" t="s">
        <v>908</v>
      </c>
      <c r="D456" s="264">
        <f>E456+I456</f>
        <v>39.07</v>
      </c>
      <c r="E456" s="264">
        <f>F456+G456+H456</f>
        <v>0</v>
      </c>
      <c r="F456" s="264">
        <v>0</v>
      </c>
      <c r="G456" s="264">
        <v>0</v>
      </c>
      <c r="H456" s="264">
        <v>0</v>
      </c>
      <c r="I456" s="264">
        <f>J456+K456+L456</f>
        <v>39.07</v>
      </c>
      <c r="J456" s="264">
        <v>39.07</v>
      </c>
      <c r="K456" s="264">
        <v>0</v>
      </c>
      <c r="L456" s="264">
        <v>0</v>
      </c>
      <c r="M456" s="283" t="s">
        <v>929</v>
      </c>
    </row>
    <row r="457" ht="15.75" spans="1:16">
      <c r="A457" s="262"/>
      <c r="B457" s="262"/>
      <c r="C457" s="285" t="s">
        <v>301</v>
      </c>
      <c r="D457" s="264">
        <f>E457+I457</f>
        <v>91.3428</v>
      </c>
      <c r="E457" s="264">
        <f>F457+G457+H457</f>
        <v>0</v>
      </c>
      <c r="F457" s="264">
        <v>0</v>
      </c>
      <c r="G457" s="264">
        <v>0</v>
      </c>
      <c r="H457" s="264">
        <v>0</v>
      </c>
      <c r="I457" s="264">
        <f>J457+K457+L457</f>
        <v>91.3428</v>
      </c>
      <c r="J457" s="264">
        <v>0</v>
      </c>
      <c r="K457" s="286">
        <f>59.9028+0.44+31</f>
        <v>91.3428</v>
      </c>
      <c r="L457" s="287">
        <v>0</v>
      </c>
      <c r="M457" s="284" t="s">
        <v>301</v>
      </c>
      <c r="P457" s="227">
        <v>31</v>
      </c>
    </row>
    <row r="458" ht="30" customHeight="1" spans="1:13">
      <c r="A458" s="254" t="s">
        <v>930</v>
      </c>
      <c r="B458" s="255" t="s">
        <v>931</v>
      </c>
      <c r="C458" s="256" t="s">
        <v>306</v>
      </c>
      <c r="D458" s="257">
        <f t="shared" ref="D458:L458" si="220">D459+D461+D463</f>
        <v>382.89</v>
      </c>
      <c r="E458" s="257">
        <f t="shared" si="220"/>
        <v>313.13</v>
      </c>
      <c r="F458" s="257">
        <f t="shared" si="220"/>
        <v>269.18</v>
      </c>
      <c r="G458" s="257">
        <f t="shared" si="220"/>
        <v>26.03</v>
      </c>
      <c r="H458" s="257">
        <f t="shared" si="220"/>
        <v>17.92</v>
      </c>
      <c r="I458" s="257">
        <f t="shared" si="220"/>
        <v>69.76</v>
      </c>
      <c r="J458" s="257">
        <f t="shared" si="220"/>
        <v>49.76</v>
      </c>
      <c r="K458" s="257">
        <f t="shared" si="220"/>
        <v>0</v>
      </c>
      <c r="L458" s="257">
        <f t="shared" si="220"/>
        <v>20</v>
      </c>
      <c r="M458" s="281" t="s">
        <v>301</v>
      </c>
    </row>
    <row r="459" ht="27" customHeight="1" spans="1:13">
      <c r="A459" s="258" t="s">
        <v>932</v>
      </c>
      <c r="B459" s="259" t="s">
        <v>308</v>
      </c>
      <c r="C459" s="260"/>
      <c r="D459" s="261">
        <f t="shared" ref="D459:L459" si="221">D460</f>
        <v>313.49</v>
      </c>
      <c r="E459" s="261">
        <f t="shared" si="221"/>
        <v>313.13</v>
      </c>
      <c r="F459" s="261">
        <f t="shared" si="221"/>
        <v>269.18</v>
      </c>
      <c r="G459" s="261">
        <f t="shared" si="221"/>
        <v>26.03</v>
      </c>
      <c r="H459" s="261">
        <f t="shared" si="221"/>
        <v>17.92</v>
      </c>
      <c r="I459" s="261">
        <f t="shared" si="221"/>
        <v>0.36</v>
      </c>
      <c r="J459" s="261">
        <f t="shared" si="221"/>
        <v>0.36</v>
      </c>
      <c r="K459" s="261">
        <f t="shared" si="221"/>
        <v>0</v>
      </c>
      <c r="L459" s="261">
        <f t="shared" si="221"/>
        <v>0</v>
      </c>
      <c r="M459" s="282" t="s">
        <v>301</v>
      </c>
    </row>
    <row r="460" ht="27" spans="1:13">
      <c r="A460" s="262"/>
      <c r="B460" s="262"/>
      <c r="C460" s="263" t="s">
        <v>933</v>
      </c>
      <c r="D460" s="264">
        <f>E460+I460</f>
        <v>313.49</v>
      </c>
      <c r="E460" s="264">
        <f>F460+G460+H460</f>
        <v>313.13</v>
      </c>
      <c r="F460" s="264">
        <v>269.18</v>
      </c>
      <c r="G460" s="264">
        <v>26.03</v>
      </c>
      <c r="H460" s="264">
        <v>17.92</v>
      </c>
      <c r="I460" s="264">
        <f>J460+K460+L460</f>
        <v>0.36</v>
      </c>
      <c r="J460" s="264">
        <v>0.36</v>
      </c>
      <c r="K460" s="264">
        <v>0</v>
      </c>
      <c r="L460" s="264">
        <v>0</v>
      </c>
      <c r="M460" s="283" t="s">
        <v>934</v>
      </c>
    </row>
    <row r="461" ht="27" customHeight="1" spans="1:13">
      <c r="A461" s="258" t="s">
        <v>935</v>
      </c>
      <c r="B461" s="259" t="s">
        <v>936</v>
      </c>
      <c r="C461" s="260"/>
      <c r="D461" s="261">
        <f t="shared" ref="D461:L461" si="222">D462</f>
        <v>6.4</v>
      </c>
      <c r="E461" s="261">
        <f t="shared" si="222"/>
        <v>0</v>
      </c>
      <c r="F461" s="261">
        <f t="shared" si="222"/>
        <v>0</v>
      </c>
      <c r="G461" s="261">
        <f t="shared" si="222"/>
        <v>0</v>
      </c>
      <c r="H461" s="261">
        <f t="shared" si="222"/>
        <v>0</v>
      </c>
      <c r="I461" s="261">
        <f t="shared" si="222"/>
        <v>6.4</v>
      </c>
      <c r="J461" s="261">
        <f t="shared" si="222"/>
        <v>6.4</v>
      </c>
      <c r="K461" s="261">
        <f t="shared" si="222"/>
        <v>0</v>
      </c>
      <c r="L461" s="261">
        <f t="shared" si="222"/>
        <v>0</v>
      </c>
      <c r="M461" s="282" t="s">
        <v>301</v>
      </c>
    </row>
    <row r="462" ht="27" spans="1:13">
      <c r="A462" s="262"/>
      <c r="B462" s="262"/>
      <c r="C462" s="263" t="s">
        <v>933</v>
      </c>
      <c r="D462" s="264">
        <f>E462+I462</f>
        <v>6.4</v>
      </c>
      <c r="E462" s="264">
        <f>F462+G462+H462</f>
        <v>0</v>
      </c>
      <c r="F462" s="264">
        <v>0</v>
      </c>
      <c r="G462" s="264">
        <v>0</v>
      </c>
      <c r="H462" s="264">
        <v>0</v>
      </c>
      <c r="I462" s="264">
        <f>J462+K462+L462</f>
        <v>6.4</v>
      </c>
      <c r="J462" s="264">
        <v>6.4</v>
      </c>
      <c r="K462" s="264">
        <v>0</v>
      </c>
      <c r="L462" s="264">
        <v>0</v>
      </c>
      <c r="M462" s="283" t="s">
        <v>937</v>
      </c>
    </row>
    <row r="463" ht="27" customHeight="1" spans="1:13">
      <c r="A463" s="258" t="s">
        <v>938</v>
      </c>
      <c r="B463" s="259" t="s">
        <v>939</v>
      </c>
      <c r="C463" s="260"/>
      <c r="D463" s="261">
        <f t="shared" ref="D463:L463" si="223">SUM(D464:D465)</f>
        <v>63</v>
      </c>
      <c r="E463" s="261">
        <f t="shared" si="223"/>
        <v>0</v>
      </c>
      <c r="F463" s="261">
        <f t="shared" si="223"/>
        <v>0</v>
      </c>
      <c r="G463" s="261">
        <f t="shared" si="223"/>
        <v>0</v>
      </c>
      <c r="H463" s="261">
        <f t="shared" si="223"/>
        <v>0</v>
      </c>
      <c r="I463" s="261">
        <f t="shared" si="223"/>
        <v>63</v>
      </c>
      <c r="J463" s="261">
        <f t="shared" si="223"/>
        <v>43</v>
      </c>
      <c r="K463" s="261">
        <f t="shared" si="223"/>
        <v>0</v>
      </c>
      <c r="L463" s="261">
        <f t="shared" si="223"/>
        <v>20</v>
      </c>
      <c r="M463" s="282" t="s">
        <v>301</v>
      </c>
    </row>
    <row r="464" ht="30" spans="1:13">
      <c r="A464" s="262"/>
      <c r="B464" s="262"/>
      <c r="C464" s="263" t="s">
        <v>933</v>
      </c>
      <c r="D464" s="264">
        <f>E464+I464</f>
        <v>43</v>
      </c>
      <c r="E464" s="264">
        <f>F464+G464+H464</f>
        <v>0</v>
      </c>
      <c r="F464" s="264">
        <v>0</v>
      </c>
      <c r="G464" s="264">
        <v>0</v>
      </c>
      <c r="H464" s="264">
        <v>0</v>
      </c>
      <c r="I464" s="264">
        <f>J464+K464+L464</f>
        <v>43</v>
      </c>
      <c r="J464" s="264">
        <v>43</v>
      </c>
      <c r="K464" s="264">
        <v>0</v>
      </c>
      <c r="L464" s="264">
        <v>0</v>
      </c>
      <c r="M464" s="283" t="s">
        <v>940</v>
      </c>
    </row>
    <row r="465" ht="30" customHeight="1" spans="1:13">
      <c r="A465" s="262"/>
      <c r="B465" s="262"/>
      <c r="C465" s="285" t="s">
        <v>301</v>
      </c>
      <c r="D465" s="264">
        <f>E465+I465</f>
        <v>20</v>
      </c>
      <c r="E465" s="264">
        <f>F465+G465+H465</f>
        <v>0</v>
      </c>
      <c r="F465" s="264">
        <v>0</v>
      </c>
      <c r="G465" s="264">
        <v>0</v>
      </c>
      <c r="H465" s="264">
        <v>0</v>
      </c>
      <c r="I465" s="264">
        <f>J465+K465+L465</f>
        <v>20</v>
      </c>
      <c r="J465" s="287">
        <v>0</v>
      </c>
      <c r="K465" s="287">
        <v>0</v>
      </c>
      <c r="L465" s="287">
        <v>20</v>
      </c>
      <c r="M465" s="284" t="s">
        <v>301</v>
      </c>
    </row>
    <row r="466" ht="30" customHeight="1" spans="1:13">
      <c r="A466" s="254" t="s">
        <v>941</v>
      </c>
      <c r="B466" s="255" t="s">
        <v>942</v>
      </c>
      <c r="C466" s="256" t="s">
        <v>306</v>
      </c>
      <c r="D466" s="257">
        <f t="shared" ref="D466:L466" si="224">D467+D469+D471+D477+D480+D483</f>
        <v>20383.7076</v>
      </c>
      <c r="E466" s="257">
        <f t="shared" si="224"/>
        <v>12023.9</v>
      </c>
      <c r="F466" s="257">
        <f t="shared" si="224"/>
        <v>12023.9</v>
      </c>
      <c r="G466" s="257">
        <f t="shared" si="224"/>
        <v>0</v>
      </c>
      <c r="H466" s="257">
        <f t="shared" si="224"/>
        <v>0</v>
      </c>
      <c r="I466" s="257">
        <f t="shared" si="224"/>
        <v>8359.8076</v>
      </c>
      <c r="J466" s="257">
        <f t="shared" si="224"/>
        <v>5950.28</v>
      </c>
      <c r="K466" s="257">
        <f t="shared" si="224"/>
        <v>70.5276</v>
      </c>
      <c r="L466" s="257">
        <f t="shared" si="224"/>
        <v>2339</v>
      </c>
      <c r="M466" s="281" t="s">
        <v>301</v>
      </c>
    </row>
    <row r="467" ht="27" customHeight="1" spans="1:13">
      <c r="A467" s="258" t="s">
        <v>943</v>
      </c>
      <c r="B467" s="259" t="s">
        <v>944</v>
      </c>
      <c r="C467" s="260"/>
      <c r="D467" s="261">
        <f t="shared" ref="D467:L467" si="225">D468</f>
        <v>9.21</v>
      </c>
      <c r="E467" s="261">
        <f t="shared" si="225"/>
        <v>9.21</v>
      </c>
      <c r="F467" s="261">
        <f t="shared" si="225"/>
        <v>9.21</v>
      </c>
      <c r="G467" s="261">
        <f t="shared" si="225"/>
        <v>0</v>
      </c>
      <c r="H467" s="261">
        <f t="shared" si="225"/>
        <v>0</v>
      </c>
      <c r="I467" s="261">
        <f t="shared" si="225"/>
        <v>0</v>
      </c>
      <c r="J467" s="261">
        <f t="shared" si="225"/>
        <v>0</v>
      </c>
      <c r="K467" s="261">
        <f t="shared" si="225"/>
        <v>0</v>
      </c>
      <c r="L467" s="261">
        <f t="shared" si="225"/>
        <v>0</v>
      </c>
      <c r="M467" s="282" t="s">
        <v>301</v>
      </c>
    </row>
    <row r="468" ht="40.5" spans="1:13">
      <c r="A468" s="262"/>
      <c r="B468" s="262"/>
      <c r="C468" s="263" t="s">
        <v>783</v>
      </c>
      <c r="D468" s="264">
        <f>E468+I468</f>
        <v>9.21</v>
      </c>
      <c r="E468" s="264">
        <f>F468+G468+H468</f>
        <v>9.21</v>
      </c>
      <c r="F468" s="264">
        <v>9.21</v>
      </c>
      <c r="G468" s="264">
        <v>0</v>
      </c>
      <c r="H468" s="264">
        <v>0</v>
      </c>
      <c r="I468" s="264">
        <f>J468+K468+L468</f>
        <v>0</v>
      </c>
      <c r="J468" s="264">
        <v>0</v>
      </c>
      <c r="K468" s="264">
        <v>0</v>
      </c>
      <c r="L468" s="264">
        <v>0</v>
      </c>
      <c r="M468" s="284" t="s">
        <v>301</v>
      </c>
    </row>
    <row r="469" ht="27" customHeight="1" spans="1:13">
      <c r="A469" s="258" t="s">
        <v>945</v>
      </c>
      <c r="B469" s="259" t="s">
        <v>946</v>
      </c>
      <c r="C469" s="260"/>
      <c r="D469" s="261">
        <f>D470</f>
        <v>11915.54</v>
      </c>
      <c r="E469" s="261">
        <f>E470</f>
        <v>11915.54</v>
      </c>
      <c r="F469" s="261">
        <f>F470</f>
        <v>11915.54</v>
      </c>
      <c r="G469" s="261">
        <f t="shared" ref="G469:L469" si="226">SUM(G470:G470)</f>
        <v>0</v>
      </c>
      <c r="H469" s="261">
        <f t="shared" si="226"/>
        <v>0</v>
      </c>
      <c r="I469" s="261">
        <f t="shared" si="226"/>
        <v>0</v>
      </c>
      <c r="J469" s="261">
        <f t="shared" si="226"/>
        <v>0</v>
      </c>
      <c r="K469" s="261">
        <f t="shared" si="226"/>
        <v>0</v>
      </c>
      <c r="L469" s="261">
        <f t="shared" si="226"/>
        <v>0</v>
      </c>
      <c r="M469" s="282" t="s">
        <v>301</v>
      </c>
    </row>
    <row r="470" ht="36" customHeight="1" spans="1:13">
      <c r="A470" s="262"/>
      <c r="B470" s="262"/>
      <c r="C470" s="263" t="s">
        <v>505</v>
      </c>
      <c r="D470" s="264">
        <f>E470+I470</f>
        <v>11915.54</v>
      </c>
      <c r="E470" s="264">
        <f>F470+G470+H470</f>
        <v>11915.54</v>
      </c>
      <c r="F470" s="264">
        <v>11915.54</v>
      </c>
      <c r="G470" s="264">
        <v>0</v>
      </c>
      <c r="H470" s="264">
        <v>0</v>
      </c>
      <c r="I470" s="264">
        <f>J470+K470+L470</f>
        <v>0</v>
      </c>
      <c r="J470" s="264">
        <v>0</v>
      </c>
      <c r="K470" s="264"/>
      <c r="L470" s="264">
        <v>0</v>
      </c>
      <c r="M470" s="284" t="s">
        <v>301</v>
      </c>
    </row>
    <row r="471" ht="27" customHeight="1" spans="1:13">
      <c r="A471" s="258" t="s">
        <v>947</v>
      </c>
      <c r="B471" s="259" t="s">
        <v>948</v>
      </c>
      <c r="C471" s="260"/>
      <c r="D471" s="261">
        <f t="shared" ref="D471:L471" si="227">SUM(D472:D476)</f>
        <v>90.59</v>
      </c>
      <c r="E471" s="261">
        <f t="shared" si="227"/>
        <v>90.59</v>
      </c>
      <c r="F471" s="261">
        <f t="shared" si="227"/>
        <v>90.59</v>
      </c>
      <c r="G471" s="261">
        <f t="shared" si="227"/>
        <v>0</v>
      </c>
      <c r="H471" s="261">
        <f t="shared" si="227"/>
        <v>0</v>
      </c>
      <c r="I471" s="261">
        <f t="shared" si="227"/>
        <v>0</v>
      </c>
      <c r="J471" s="261">
        <f t="shared" si="227"/>
        <v>0</v>
      </c>
      <c r="K471" s="261">
        <f t="shared" si="227"/>
        <v>0</v>
      </c>
      <c r="L471" s="261">
        <f t="shared" si="227"/>
        <v>0</v>
      </c>
      <c r="M471" s="282" t="s">
        <v>301</v>
      </c>
    </row>
    <row r="472" ht="27" spans="1:13">
      <c r="A472" s="262"/>
      <c r="B472" s="262"/>
      <c r="C472" s="263" t="s">
        <v>949</v>
      </c>
      <c r="D472" s="264">
        <f>E472+I472</f>
        <v>9.16</v>
      </c>
      <c r="E472" s="264">
        <f>F472+G472+H472</f>
        <v>9.16</v>
      </c>
      <c r="F472" s="264">
        <v>9.16</v>
      </c>
      <c r="G472" s="264">
        <v>0</v>
      </c>
      <c r="H472" s="264">
        <v>0</v>
      </c>
      <c r="I472" s="264">
        <f>J472+K472+L472</f>
        <v>0</v>
      </c>
      <c r="J472" s="264">
        <v>0</v>
      </c>
      <c r="K472" s="264">
        <v>0</v>
      </c>
      <c r="L472" s="264">
        <v>0</v>
      </c>
      <c r="M472" s="284" t="s">
        <v>301</v>
      </c>
    </row>
    <row r="473" ht="27" spans="1:13">
      <c r="A473" s="262"/>
      <c r="B473" s="262"/>
      <c r="C473" s="263" t="s">
        <v>950</v>
      </c>
      <c r="D473" s="264">
        <f>E473+I473</f>
        <v>34.25</v>
      </c>
      <c r="E473" s="264">
        <f>F473+G473+H473</f>
        <v>34.25</v>
      </c>
      <c r="F473" s="264">
        <v>34.25</v>
      </c>
      <c r="G473" s="264">
        <v>0</v>
      </c>
      <c r="H473" s="264">
        <v>0</v>
      </c>
      <c r="I473" s="264">
        <f>J473+K473+L473</f>
        <v>0</v>
      </c>
      <c r="J473" s="264">
        <v>0</v>
      </c>
      <c r="K473" s="264">
        <v>0</v>
      </c>
      <c r="L473" s="264">
        <v>0</v>
      </c>
      <c r="M473" s="284" t="s">
        <v>301</v>
      </c>
    </row>
    <row r="474" ht="27" spans="1:13">
      <c r="A474" s="262"/>
      <c r="B474" s="262"/>
      <c r="C474" s="263" t="s">
        <v>951</v>
      </c>
      <c r="D474" s="264">
        <f>E474+I474</f>
        <v>12.93</v>
      </c>
      <c r="E474" s="264">
        <f>F474+G474+H474</f>
        <v>12.93</v>
      </c>
      <c r="F474" s="264">
        <v>12.93</v>
      </c>
      <c r="G474" s="264">
        <v>0</v>
      </c>
      <c r="H474" s="264">
        <v>0</v>
      </c>
      <c r="I474" s="264">
        <f>J474+K474+L474</f>
        <v>0</v>
      </c>
      <c r="J474" s="264">
        <v>0</v>
      </c>
      <c r="K474" s="264">
        <v>0</v>
      </c>
      <c r="L474" s="264">
        <v>0</v>
      </c>
      <c r="M474" s="284" t="s">
        <v>301</v>
      </c>
    </row>
    <row r="475" ht="27" spans="1:13">
      <c r="A475" s="262"/>
      <c r="B475" s="262"/>
      <c r="C475" s="263" t="s">
        <v>952</v>
      </c>
      <c r="D475" s="264">
        <f>E475+I475</f>
        <v>11.89</v>
      </c>
      <c r="E475" s="264">
        <f>F475+G475+H475</f>
        <v>11.89</v>
      </c>
      <c r="F475" s="264">
        <v>11.89</v>
      </c>
      <c r="G475" s="264">
        <v>0</v>
      </c>
      <c r="H475" s="264">
        <v>0</v>
      </c>
      <c r="I475" s="264">
        <f>J475+K475+L475</f>
        <v>0</v>
      </c>
      <c r="J475" s="264">
        <v>0</v>
      </c>
      <c r="K475" s="264">
        <v>0</v>
      </c>
      <c r="L475" s="264">
        <v>0</v>
      </c>
      <c r="M475" s="284" t="s">
        <v>301</v>
      </c>
    </row>
    <row r="476" ht="27" spans="1:13">
      <c r="A476" s="262"/>
      <c r="B476" s="262"/>
      <c r="C476" s="263" t="s">
        <v>953</v>
      </c>
      <c r="D476" s="264">
        <f>E476+I476</f>
        <v>22.36</v>
      </c>
      <c r="E476" s="264">
        <f>F476+G476+H476</f>
        <v>22.36</v>
      </c>
      <c r="F476" s="264">
        <v>22.36</v>
      </c>
      <c r="G476" s="264">
        <v>0</v>
      </c>
      <c r="H476" s="264">
        <v>0</v>
      </c>
      <c r="I476" s="264">
        <f>J476+K476+L476</f>
        <v>0</v>
      </c>
      <c r="J476" s="264">
        <v>0</v>
      </c>
      <c r="K476" s="264">
        <v>0</v>
      </c>
      <c r="L476" s="264">
        <v>0</v>
      </c>
      <c r="M476" s="284" t="s">
        <v>301</v>
      </c>
    </row>
    <row r="477" ht="27" customHeight="1" spans="1:13">
      <c r="A477" s="258" t="s">
        <v>954</v>
      </c>
      <c r="B477" s="259" t="s">
        <v>955</v>
      </c>
      <c r="C477" s="260"/>
      <c r="D477" s="261">
        <f t="shared" ref="D477:L477" si="228">SUM(D478:D479)</f>
        <v>7684</v>
      </c>
      <c r="E477" s="261">
        <f t="shared" si="228"/>
        <v>0</v>
      </c>
      <c r="F477" s="261">
        <f t="shared" si="228"/>
        <v>0</v>
      </c>
      <c r="G477" s="261">
        <f t="shared" si="228"/>
        <v>0</v>
      </c>
      <c r="H477" s="261">
        <f t="shared" si="228"/>
        <v>0</v>
      </c>
      <c r="I477" s="261">
        <f t="shared" si="228"/>
        <v>7684</v>
      </c>
      <c r="J477" s="261">
        <f t="shared" si="228"/>
        <v>5345</v>
      </c>
      <c r="K477" s="261">
        <f t="shared" si="228"/>
        <v>0</v>
      </c>
      <c r="L477" s="261">
        <f t="shared" si="228"/>
        <v>2339</v>
      </c>
      <c r="M477" s="282" t="s">
        <v>301</v>
      </c>
    </row>
    <row r="478" ht="40.5" spans="1:13">
      <c r="A478" s="262"/>
      <c r="B478" s="262"/>
      <c r="C478" s="263" t="s">
        <v>922</v>
      </c>
      <c r="D478" s="264">
        <f>E478+I478</f>
        <v>5345</v>
      </c>
      <c r="E478" s="264">
        <f>F478+G478+H478</f>
        <v>0</v>
      </c>
      <c r="F478" s="264">
        <v>0</v>
      </c>
      <c r="G478" s="264">
        <v>0</v>
      </c>
      <c r="H478" s="264">
        <v>0</v>
      </c>
      <c r="I478" s="264">
        <f>J478+K478+L478</f>
        <v>5345</v>
      </c>
      <c r="J478" s="287">
        <f>1800+3545</f>
        <v>5345</v>
      </c>
      <c r="K478" s="264">
        <v>0</v>
      </c>
      <c r="L478" s="264">
        <v>0</v>
      </c>
      <c r="M478" s="283" t="s">
        <v>956</v>
      </c>
    </row>
    <row r="479" ht="27" customHeight="1" spans="1:13">
      <c r="A479" s="262"/>
      <c r="B479" s="262"/>
      <c r="C479" s="285" t="s">
        <v>301</v>
      </c>
      <c r="D479" s="264">
        <f>E479+I479</f>
        <v>2339</v>
      </c>
      <c r="E479" s="264">
        <f>F479+G479+H479</f>
        <v>0</v>
      </c>
      <c r="F479" s="264">
        <v>0</v>
      </c>
      <c r="G479" s="264">
        <v>0</v>
      </c>
      <c r="H479" s="264">
        <v>0</v>
      </c>
      <c r="I479" s="264">
        <f>J479+K479+L479</f>
        <v>2339</v>
      </c>
      <c r="J479" s="287">
        <v>0</v>
      </c>
      <c r="K479" s="287">
        <v>0</v>
      </c>
      <c r="L479" s="287">
        <v>2339</v>
      </c>
      <c r="M479" s="284" t="s">
        <v>301</v>
      </c>
    </row>
    <row r="480" ht="27" customHeight="1" spans="1:13">
      <c r="A480" s="258" t="s">
        <v>957</v>
      </c>
      <c r="B480" s="259" t="s">
        <v>958</v>
      </c>
      <c r="C480" s="260"/>
      <c r="D480" s="261">
        <f t="shared" ref="D480:L480" si="229">SUM(D481:D482)</f>
        <v>608.56</v>
      </c>
      <c r="E480" s="261">
        <f t="shared" si="229"/>
        <v>8.56</v>
      </c>
      <c r="F480" s="261">
        <f t="shared" si="229"/>
        <v>8.56</v>
      </c>
      <c r="G480" s="261">
        <f t="shared" si="229"/>
        <v>0</v>
      </c>
      <c r="H480" s="261">
        <f t="shared" si="229"/>
        <v>0</v>
      </c>
      <c r="I480" s="261">
        <f t="shared" si="229"/>
        <v>600</v>
      </c>
      <c r="J480" s="261">
        <f t="shared" si="229"/>
        <v>600</v>
      </c>
      <c r="K480" s="261">
        <f t="shared" si="229"/>
        <v>0</v>
      </c>
      <c r="L480" s="261">
        <f t="shared" si="229"/>
        <v>0</v>
      </c>
      <c r="M480" s="282" t="s">
        <v>301</v>
      </c>
    </row>
    <row r="481" ht="27" spans="1:13">
      <c r="A481" s="262"/>
      <c r="B481" s="262"/>
      <c r="C481" s="263" t="s">
        <v>959</v>
      </c>
      <c r="D481" s="264">
        <f>E481+I481</f>
        <v>8.56</v>
      </c>
      <c r="E481" s="264">
        <f>F481+G481+H481</f>
        <v>8.56</v>
      </c>
      <c r="F481" s="264">
        <v>8.56</v>
      </c>
      <c r="G481" s="264">
        <v>0</v>
      </c>
      <c r="H481" s="264">
        <v>0</v>
      </c>
      <c r="I481" s="264">
        <f>J481+K481+L481</f>
        <v>0</v>
      </c>
      <c r="J481" s="264">
        <v>0</v>
      </c>
      <c r="K481" s="264">
        <v>0</v>
      </c>
      <c r="L481" s="264">
        <v>0</v>
      </c>
      <c r="M481" s="284" t="s">
        <v>301</v>
      </c>
    </row>
    <row r="482" ht="40.5" spans="1:13">
      <c r="A482" s="262"/>
      <c r="B482" s="262"/>
      <c r="C482" s="263" t="s">
        <v>922</v>
      </c>
      <c r="D482" s="264">
        <f>E482+I482</f>
        <v>600</v>
      </c>
      <c r="E482" s="264">
        <f>F482+G482+H482</f>
        <v>0</v>
      </c>
      <c r="F482" s="264">
        <v>0</v>
      </c>
      <c r="G482" s="264">
        <v>0</v>
      </c>
      <c r="H482" s="264">
        <v>0</v>
      </c>
      <c r="I482" s="264">
        <f>J482+K482+L482</f>
        <v>600</v>
      </c>
      <c r="J482" s="264">
        <v>600</v>
      </c>
      <c r="K482" s="264">
        <v>0</v>
      </c>
      <c r="L482" s="264">
        <v>0</v>
      </c>
      <c r="M482" s="283" t="s">
        <v>960</v>
      </c>
    </row>
    <row r="483" ht="27" customHeight="1" spans="1:13">
      <c r="A483" s="258" t="s">
        <v>961</v>
      </c>
      <c r="B483" s="259" t="s">
        <v>962</v>
      </c>
      <c r="C483" s="260"/>
      <c r="D483" s="261">
        <f t="shared" ref="D483:L483" si="230">D484</f>
        <v>75.8076</v>
      </c>
      <c r="E483" s="261">
        <f t="shared" si="230"/>
        <v>0</v>
      </c>
      <c r="F483" s="261">
        <f t="shared" si="230"/>
        <v>0</v>
      </c>
      <c r="G483" s="261">
        <f t="shared" si="230"/>
        <v>0</v>
      </c>
      <c r="H483" s="261">
        <f t="shared" si="230"/>
        <v>0</v>
      </c>
      <c r="I483" s="261">
        <f t="shared" si="230"/>
        <v>75.8076</v>
      </c>
      <c r="J483" s="261">
        <f t="shared" si="230"/>
        <v>5.28</v>
      </c>
      <c r="K483" s="261">
        <f t="shared" si="230"/>
        <v>70.5276</v>
      </c>
      <c r="L483" s="261">
        <f t="shared" si="230"/>
        <v>0</v>
      </c>
      <c r="M483" s="282" t="s">
        <v>301</v>
      </c>
    </row>
    <row r="484" ht="40.5" spans="1:13">
      <c r="A484" s="262"/>
      <c r="B484" s="262"/>
      <c r="C484" s="263" t="s">
        <v>922</v>
      </c>
      <c r="D484" s="264">
        <f>E484+I484</f>
        <v>75.8076</v>
      </c>
      <c r="E484" s="264">
        <f>F484+G484+H484</f>
        <v>0</v>
      </c>
      <c r="F484" s="264">
        <v>0</v>
      </c>
      <c r="G484" s="264">
        <v>0</v>
      </c>
      <c r="H484" s="264">
        <v>0</v>
      </c>
      <c r="I484" s="264">
        <f>J484+K484+L484</f>
        <v>75.8076</v>
      </c>
      <c r="J484" s="264">
        <v>5.28</v>
      </c>
      <c r="K484" s="286">
        <v>70.5276</v>
      </c>
      <c r="L484" s="287">
        <v>0</v>
      </c>
      <c r="M484" s="283" t="s">
        <v>963</v>
      </c>
    </row>
    <row r="485" ht="30" customHeight="1" spans="1:13">
      <c r="A485" s="254" t="s">
        <v>964</v>
      </c>
      <c r="B485" s="255" t="s">
        <v>965</v>
      </c>
      <c r="C485" s="256" t="s">
        <v>306</v>
      </c>
      <c r="D485" s="257">
        <f t="shared" ref="D485:L485" si="231">D486</f>
        <v>230</v>
      </c>
      <c r="E485" s="257">
        <f t="shared" si="231"/>
        <v>80</v>
      </c>
      <c r="F485" s="257">
        <f t="shared" si="231"/>
        <v>80</v>
      </c>
      <c r="G485" s="257">
        <f t="shared" si="231"/>
        <v>0</v>
      </c>
      <c r="H485" s="257">
        <f t="shared" si="231"/>
        <v>0</v>
      </c>
      <c r="I485" s="257">
        <f t="shared" si="231"/>
        <v>150</v>
      </c>
      <c r="J485" s="257">
        <f t="shared" si="231"/>
        <v>150</v>
      </c>
      <c r="K485" s="257">
        <f t="shared" si="231"/>
        <v>0</v>
      </c>
      <c r="L485" s="257">
        <f t="shared" si="231"/>
        <v>0</v>
      </c>
      <c r="M485" s="281" t="s">
        <v>301</v>
      </c>
    </row>
    <row r="486" ht="27" customHeight="1" spans="1:13">
      <c r="A486" s="258" t="s">
        <v>966</v>
      </c>
      <c r="B486" s="259" t="s">
        <v>967</v>
      </c>
      <c r="C486" s="260"/>
      <c r="D486" s="261">
        <f t="shared" ref="D486:L486" si="232">D487</f>
        <v>230</v>
      </c>
      <c r="E486" s="261">
        <f t="shared" si="232"/>
        <v>80</v>
      </c>
      <c r="F486" s="261">
        <f t="shared" si="232"/>
        <v>80</v>
      </c>
      <c r="G486" s="261">
        <f t="shared" si="232"/>
        <v>0</v>
      </c>
      <c r="H486" s="261">
        <f t="shared" si="232"/>
        <v>0</v>
      </c>
      <c r="I486" s="261">
        <f t="shared" si="232"/>
        <v>150</v>
      </c>
      <c r="J486" s="261">
        <f t="shared" si="232"/>
        <v>150</v>
      </c>
      <c r="K486" s="261">
        <f t="shared" si="232"/>
        <v>0</v>
      </c>
      <c r="L486" s="261">
        <f t="shared" si="232"/>
        <v>0</v>
      </c>
      <c r="M486" s="282" t="s">
        <v>301</v>
      </c>
    </row>
    <row r="487" ht="30" spans="1:13">
      <c r="A487" s="262"/>
      <c r="B487" s="262"/>
      <c r="C487" s="285" t="s">
        <v>301</v>
      </c>
      <c r="D487" s="264">
        <f>E487+I487</f>
        <v>230</v>
      </c>
      <c r="E487" s="264">
        <f>F487+G487+H487</f>
        <v>80</v>
      </c>
      <c r="F487" s="264">
        <v>80</v>
      </c>
      <c r="G487" s="264">
        <v>0</v>
      </c>
      <c r="H487" s="264">
        <v>0</v>
      </c>
      <c r="I487" s="264">
        <f>J487+K487+L487</f>
        <v>150</v>
      </c>
      <c r="J487" s="287">
        <f>80+150-80</f>
        <v>150</v>
      </c>
      <c r="K487" s="264">
        <v>0</v>
      </c>
      <c r="L487" s="264"/>
      <c r="M487" s="283" t="s">
        <v>968</v>
      </c>
    </row>
    <row r="488" ht="30" customHeight="1" spans="1:13">
      <c r="A488" s="254" t="s">
        <v>969</v>
      </c>
      <c r="B488" s="255" t="s">
        <v>970</v>
      </c>
      <c r="C488" s="256" t="s">
        <v>306</v>
      </c>
      <c r="D488" s="257">
        <f t="shared" ref="D488:L488" si="233">D489</f>
        <v>1343</v>
      </c>
      <c r="E488" s="257">
        <f t="shared" si="233"/>
        <v>0</v>
      </c>
      <c r="F488" s="257">
        <f t="shared" si="233"/>
        <v>0</v>
      </c>
      <c r="G488" s="257">
        <f t="shared" si="233"/>
        <v>0</v>
      </c>
      <c r="H488" s="257">
        <f t="shared" si="233"/>
        <v>0</v>
      </c>
      <c r="I488" s="257">
        <f t="shared" si="233"/>
        <v>1343</v>
      </c>
      <c r="J488" s="257">
        <f t="shared" si="233"/>
        <v>0</v>
      </c>
      <c r="K488" s="257">
        <f t="shared" si="233"/>
        <v>0</v>
      </c>
      <c r="L488" s="257">
        <f t="shared" si="233"/>
        <v>1343</v>
      </c>
      <c r="M488" s="281" t="s">
        <v>301</v>
      </c>
    </row>
    <row r="489" ht="27" customHeight="1" spans="1:13">
      <c r="A489" s="258" t="s">
        <v>971</v>
      </c>
      <c r="B489" s="259" t="s">
        <v>972</v>
      </c>
      <c r="C489" s="260"/>
      <c r="D489" s="261">
        <f t="shared" ref="D489:L489" si="234">D490</f>
        <v>1343</v>
      </c>
      <c r="E489" s="261">
        <f t="shared" si="234"/>
        <v>0</v>
      </c>
      <c r="F489" s="261">
        <f t="shared" si="234"/>
        <v>0</v>
      </c>
      <c r="G489" s="261">
        <f t="shared" si="234"/>
        <v>0</v>
      </c>
      <c r="H489" s="261">
        <f t="shared" si="234"/>
        <v>0</v>
      </c>
      <c r="I489" s="261">
        <f t="shared" si="234"/>
        <v>1343</v>
      </c>
      <c r="J489" s="261">
        <f t="shared" si="234"/>
        <v>0</v>
      </c>
      <c r="K489" s="261">
        <f t="shared" si="234"/>
        <v>0</v>
      </c>
      <c r="L489" s="261">
        <f t="shared" si="234"/>
        <v>1343</v>
      </c>
      <c r="M489" s="282" t="s">
        <v>301</v>
      </c>
    </row>
    <row r="490" ht="30" customHeight="1" spans="1:13">
      <c r="A490" s="262"/>
      <c r="B490" s="262"/>
      <c r="C490" s="285" t="s">
        <v>301</v>
      </c>
      <c r="D490" s="264">
        <f>E490+I490</f>
        <v>1343</v>
      </c>
      <c r="E490" s="264">
        <f>F490+G490+H490</f>
        <v>0</v>
      </c>
      <c r="F490" s="264">
        <v>0</v>
      </c>
      <c r="G490" s="264">
        <v>0</v>
      </c>
      <c r="H490" s="264">
        <v>0</v>
      </c>
      <c r="I490" s="264">
        <f>J490+K490+L490</f>
        <v>1343</v>
      </c>
      <c r="J490" s="287">
        <v>0</v>
      </c>
      <c r="K490" s="287">
        <v>0</v>
      </c>
      <c r="L490" s="287">
        <v>1343</v>
      </c>
      <c r="M490" s="284" t="s">
        <v>301</v>
      </c>
    </row>
    <row r="491" ht="30" customHeight="1" spans="1:13">
      <c r="A491" s="254" t="s">
        <v>973</v>
      </c>
      <c r="B491" s="255" t="s">
        <v>974</v>
      </c>
      <c r="C491" s="256" t="s">
        <v>306</v>
      </c>
      <c r="D491" s="257">
        <f t="shared" ref="D491:L491" si="235">D492+D494+D496</f>
        <v>1121.92</v>
      </c>
      <c r="E491" s="257">
        <f t="shared" si="235"/>
        <v>0</v>
      </c>
      <c r="F491" s="257">
        <f t="shared" si="235"/>
        <v>0</v>
      </c>
      <c r="G491" s="257">
        <f t="shared" si="235"/>
        <v>0</v>
      </c>
      <c r="H491" s="257">
        <f t="shared" si="235"/>
        <v>0</v>
      </c>
      <c r="I491" s="257">
        <f t="shared" si="235"/>
        <v>1121.92</v>
      </c>
      <c r="J491" s="257">
        <f t="shared" si="235"/>
        <v>151.58</v>
      </c>
      <c r="K491" s="257">
        <f t="shared" si="235"/>
        <v>52.35</v>
      </c>
      <c r="L491" s="257">
        <f t="shared" si="235"/>
        <v>917.99</v>
      </c>
      <c r="M491" s="281" t="s">
        <v>301</v>
      </c>
    </row>
    <row r="492" ht="27" customHeight="1" spans="1:13">
      <c r="A492" s="258" t="s">
        <v>975</v>
      </c>
      <c r="B492" s="259" t="s">
        <v>976</v>
      </c>
      <c r="C492" s="260"/>
      <c r="D492" s="261">
        <f t="shared" ref="D492:L492" si="236">D493</f>
        <v>7.18</v>
      </c>
      <c r="E492" s="261">
        <f t="shared" si="236"/>
        <v>0</v>
      </c>
      <c r="F492" s="261">
        <f t="shared" si="236"/>
        <v>0</v>
      </c>
      <c r="G492" s="261">
        <f t="shared" si="236"/>
        <v>0</v>
      </c>
      <c r="H492" s="261">
        <f t="shared" si="236"/>
        <v>0</v>
      </c>
      <c r="I492" s="261">
        <f t="shared" si="236"/>
        <v>7.18</v>
      </c>
      <c r="J492" s="261">
        <f t="shared" si="236"/>
        <v>7.18</v>
      </c>
      <c r="K492" s="261">
        <f t="shared" si="236"/>
        <v>0</v>
      </c>
      <c r="L492" s="261">
        <f t="shared" si="236"/>
        <v>0</v>
      </c>
      <c r="M492" s="282" t="s">
        <v>301</v>
      </c>
    </row>
    <row r="493" ht="27" spans="1:13">
      <c r="A493" s="262"/>
      <c r="B493" s="262"/>
      <c r="C493" s="263" t="s">
        <v>977</v>
      </c>
      <c r="D493" s="264">
        <f>E493+I493</f>
        <v>7.18</v>
      </c>
      <c r="E493" s="264">
        <f>F493+G493+H493</f>
        <v>0</v>
      </c>
      <c r="F493" s="264">
        <v>0</v>
      </c>
      <c r="G493" s="264">
        <v>0</v>
      </c>
      <c r="H493" s="264">
        <v>0</v>
      </c>
      <c r="I493" s="264">
        <f>J493+K493+L493</f>
        <v>7.18</v>
      </c>
      <c r="J493" s="264">
        <v>7.18</v>
      </c>
      <c r="K493" s="264">
        <v>0</v>
      </c>
      <c r="L493" s="264">
        <v>0</v>
      </c>
      <c r="M493" s="283" t="s">
        <v>978</v>
      </c>
    </row>
    <row r="494" ht="27" customHeight="1" spans="1:13">
      <c r="A494" s="258" t="s">
        <v>979</v>
      </c>
      <c r="B494" s="259" t="s">
        <v>980</v>
      </c>
      <c r="C494" s="260"/>
      <c r="D494" s="261">
        <f t="shared" ref="D494:L494" si="237">SUM(D495:D495)</f>
        <v>134.06</v>
      </c>
      <c r="E494" s="261">
        <f t="shared" si="237"/>
        <v>0</v>
      </c>
      <c r="F494" s="261">
        <f t="shared" si="237"/>
        <v>0</v>
      </c>
      <c r="G494" s="261">
        <f t="shared" si="237"/>
        <v>0</v>
      </c>
      <c r="H494" s="261">
        <f t="shared" si="237"/>
        <v>0</v>
      </c>
      <c r="I494" s="261">
        <f t="shared" si="237"/>
        <v>134.06</v>
      </c>
      <c r="J494" s="261">
        <f t="shared" si="237"/>
        <v>134.06</v>
      </c>
      <c r="K494" s="261">
        <f t="shared" si="237"/>
        <v>0</v>
      </c>
      <c r="L494" s="261">
        <f t="shared" si="237"/>
        <v>0</v>
      </c>
      <c r="M494" s="282" t="s">
        <v>301</v>
      </c>
    </row>
    <row r="495" ht="27" spans="1:13">
      <c r="A495" s="262"/>
      <c r="B495" s="262"/>
      <c r="C495" s="263" t="s">
        <v>977</v>
      </c>
      <c r="D495" s="264">
        <f>E495+I495</f>
        <v>134.06</v>
      </c>
      <c r="E495" s="264">
        <f>F495+G495+H495</f>
        <v>0</v>
      </c>
      <c r="F495" s="264">
        <v>0</v>
      </c>
      <c r="G495" s="264">
        <v>0</v>
      </c>
      <c r="H495" s="264">
        <v>0</v>
      </c>
      <c r="I495" s="264">
        <f>J495+K495+L495</f>
        <v>134.06</v>
      </c>
      <c r="J495" s="264">
        <v>134.06</v>
      </c>
      <c r="K495" s="264">
        <v>0</v>
      </c>
      <c r="L495" s="264">
        <v>0</v>
      </c>
      <c r="M495" s="283" t="s">
        <v>981</v>
      </c>
    </row>
    <row r="496" ht="27" customHeight="1" spans="1:13">
      <c r="A496" s="258" t="s">
        <v>982</v>
      </c>
      <c r="B496" s="259" t="s">
        <v>983</v>
      </c>
      <c r="C496" s="260"/>
      <c r="D496" s="261">
        <f t="shared" ref="D496:L496" si="238">SUM(D497:D498)</f>
        <v>980.68</v>
      </c>
      <c r="E496" s="261">
        <f t="shared" si="238"/>
        <v>0</v>
      </c>
      <c r="F496" s="261">
        <f t="shared" si="238"/>
        <v>0</v>
      </c>
      <c r="G496" s="261">
        <f t="shared" si="238"/>
        <v>0</v>
      </c>
      <c r="H496" s="261">
        <f t="shared" si="238"/>
        <v>0</v>
      </c>
      <c r="I496" s="261">
        <f t="shared" si="238"/>
        <v>980.68</v>
      </c>
      <c r="J496" s="261">
        <f t="shared" si="238"/>
        <v>10.34</v>
      </c>
      <c r="K496" s="261">
        <f t="shared" si="238"/>
        <v>52.35</v>
      </c>
      <c r="L496" s="261">
        <f t="shared" si="238"/>
        <v>917.99</v>
      </c>
      <c r="M496" s="282" t="s">
        <v>301</v>
      </c>
    </row>
    <row r="497" ht="27" spans="1:13">
      <c r="A497" s="262"/>
      <c r="B497" s="262"/>
      <c r="C497" s="263" t="s">
        <v>977</v>
      </c>
      <c r="D497" s="264">
        <f>E497+I497</f>
        <v>10.34</v>
      </c>
      <c r="E497" s="264">
        <f>F497+G497+H497</f>
        <v>0</v>
      </c>
      <c r="F497" s="264">
        <v>0</v>
      </c>
      <c r="G497" s="264">
        <v>0</v>
      </c>
      <c r="H497" s="264">
        <v>0</v>
      </c>
      <c r="I497" s="264">
        <f>J497+K497+L497</f>
        <v>10.34</v>
      </c>
      <c r="J497" s="264">
        <v>10.34</v>
      </c>
      <c r="K497" s="264">
        <v>0</v>
      </c>
      <c r="L497" s="264">
        <v>0</v>
      </c>
      <c r="M497" s="283" t="s">
        <v>984</v>
      </c>
    </row>
    <row r="498" ht="23" customHeight="1" spans="1:13">
      <c r="A498" s="262"/>
      <c r="B498" s="262"/>
      <c r="C498" s="285" t="s">
        <v>301</v>
      </c>
      <c r="D498" s="264">
        <f>E498+I498</f>
        <v>970.34</v>
      </c>
      <c r="E498" s="264">
        <f>F498+G498+H498</f>
        <v>0</v>
      </c>
      <c r="F498" s="264">
        <v>0</v>
      </c>
      <c r="G498" s="264">
        <v>0</v>
      </c>
      <c r="H498" s="264">
        <v>0</v>
      </c>
      <c r="I498" s="264">
        <f>J498+K498+L498</f>
        <v>970.34</v>
      </c>
      <c r="J498" s="264">
        <v>0</v>
      </c>
      <c r="K498" s="287">
        <v>52.35</v>
      </c>
      <c r="L498" s="287">
        <v>917.99</v>
      </c>
      <c r="M498" s="284" t="s">
        <v>301</v>
      </c>
    </row>
    <row r="499" ht="30" customHeight="1" spans="1:13">
      <c r="A499" s="254" t="s">
        <v>985</v>
      </c>
      <c r="B499" s="255" t="s">
        <v>986</v>
      </c>
      <c r="C499" s="256" t="s">
        <v>306</v>
      </c>
      <c r="D499" s="257">
        <f t="shared" ref="D499:L499" si="239">D500+D503+D505++D507+D510</f>
        <v>208.489565</v>
      </c>
      <c r="E499" s="257">
        <f t="shared" si="239"/>
        <v>0</v>
      </c>
      <c r="F499" s="257">
        <f t="shared" si="239"/>
        <v>0</v>
      </c>
      <c r="G499" s="257">
        <f t="shared" si="239"/>
        <v>0</v>
      </c>
      <c r="H499" s="257">
        <f t="shared" si="239"/>
        <v>0</v>
      </c>
      <c r="I499" s="257">
        <f t="shared" si="239"/>
        <v>208.489565</v>
      </c>
      <c r="J499" s="257">
        <f t="shared" si="239"/>
        <v>48.5</v>
      </c>
      <c r="K499" s="257">
        <f t="shared" si="239"/>
        <v>17.089565</v>
      </c>
      <c r="L499" s="257">
        <f t="shared" si="239"/>
        <v>142.9</v>
      </c>
      <c r="M499" s="281" t="s">
        <v>301</v>
      </c>
    </row>
    <row r="500" ht="27" customHeight="1" spans="1:13">
      <c r="A500" s="258" t="s">
        <v>987</v>
      </c>
      <c r="B500" s="259" t="s">
        <v>988</v>
      </c>
      <c r="C500" s="260"/>
      <c r="D500" s="261">
        <f t="shared" ref="D500:L500" si="240">SUM(D501:D502)</f>
        <v>142.5</v>
      </c>
      <c r="E500" s="261">
        <f t="shared" si="240"/>
        <v>0</v>
      </c>
      <c r="F500" s="261">
        <f t="shared" si="240"/>
        <v>0</v>
      </c>
      <c r="G500" s="261">
        <f t="shared" si="240"/>
        <v>0</v>
      </c>
      <c r="H500" s="261">
        <f t="shared" si="240"/>
        <v>0</v>
      </c>
      <c r="I500" s="261">
        <f t="shared" si="240"/>
        <v>142.5</v>
      </c>
      <c r="J500" s="261">
        <f t="shared" si="240"/>
        <v>42.5</v>
      </c>
      <c r="K500" s="261">
        <f t="shared" si="240"/>
        <v>0</v>
      </c>
      <c r="L500" s="261">
        <f t="shared" si="240"/>
        <v>100</v>
      </c>
      <c r="M500" s="282" t="s">
        <v>301</v>
      </c>
    </row>
    <row r="501" ht="27" spans="1:13">
      <c r="A501" s="262"/>
      <c r="B501" s="262"/>
      <c r="C501" s="263" t="s">
        <v>977</v>
      </c>
      <c r="D501" s="264">
        <f>E501+I501</f>
        <v>42.5</v>
      </c>
      <c r="E501" s="264">
        <f>F501+G501+H501</f>
        <v>0</v>
      </c>
      <c r="F501" s="264">
        <v>0</v>
      </c>
      <c r="G501" s="264">
        <v>0</v>
      </c>
      <c r="H501" s="264">
        <v>0</v>
      </c>
      <c r="I501" s="264">
        <f>J501+K501+L501</f>
        <v>42.5</v>
      </c>
      <c r="J501" s="264">
        <v>42.5</v>
      </c>
      <c r="K501" s="264">
        <v>0</v>
      </c>
      <c r="L501" s="264">
        <v>0</v>
      </c>
      <c r="M501" s="283" t="s">
        <v>989</v>
      </c>
    </row>
    <row r="502" ht="29" customHeight="1" spans="1:13">
      <c r="A502" s="262"/>
      <c r="B502" s="262"/>
      <c r="C502" s="285" t="s">
        <v>301</v>
      </c>
      <c r="D502" s="264">
        <f>E502+I502</f>
        <v>100</v>
      </c>
      <c r="E502" s="264">
        <f>F502+G502+H502</f>
        <v>0</v>
      </c>
      <c r="F502" s="264">
        <v>0</v>
      </c>
      <c r="G502" s="264">
        <v>0</v>
      </c>
      <c r="H502" s="264">
        <v>0</v>
      </c>
      <c r="I502" s="264">
        <f>J502+K502+L502</f>
        <v>100</v>
      </c>
      <c r="J502" s="287">
        <v>0</v>
      </c>
      <c r="K502" s="287">
        <v>0</v>
      </c>
      <c r="L502" s="287">
        <v>100</v>
      </c>
      <c r="M502" s="284" t="s">
        <v>301</v>
      </c>
    </row>
    <row r="503" ht="27" customHeight="1" spans="1:13">
      <c r="A503" s="258" t="s">
        <v>990</v>
      </c>
      <c r="B503" s="259" t="s">
        <v>991</v>
      </c>
      <c r="C503" s="260"/>
      <c r="D503" s="261">
        <f t="shared" ref="D503:L503" si="241">D504</f>
        <v>16.21</v>
      </c>
      <c r="E503" s="261">
        <f t="shared" si="241"/>
        <v>0</v>
      </c>
      <c r="F503" s="261">
        <f t="shared" si="241"/>
        <v>0</v>
      </c>
      <c r="G503" s="261">
        <f t="shared" si="241"/>
        <v>0</v>
      </c>
      <c r="H503" s="261">
        <f t="shared" si="241"/>
        <v>0</v>
      </c>
      <c r="I503" s="261">
        <f t="shared" si="241"/>
        <v>16.21</v>
      </c>
      <c r="J503" s="261">
        <f t="shared" si="241"/>
        <v>0</v>
      </c>
      <c r="K503" s="261">
        <f t="shared" si="241"/>
        <v>0</v>
      </c>
      <c r="L503" s="261">
        <f t="shared" si="241"/>
        <v>16.21</v>
      </c>
      <c r="M503" s="282" t="s">
        <v>301</v>
      </c>
    </row>
    <row r="504" ht="28" customHeight="1" spans="1:13">
      <c r="A504" s="262"/>
      <c r="B504" s="262"/>
      <c r="C504" s="285" t="s">
        <v>301</v>
      </c>
      <c r="D504" s="264">
        <f>E504+I504</f>
        <v>16.21</v>
      </c>
      <c r="E504" s="264">
        <f>F504+G504+H504</f>
        <v>0</v>
      </c>
      <c r="F504" s="264">
        <v>0</v>
      </c>
      <c r="G504" s="264">
        <v>0</v>
      </c>
      <c r="H504" s="264">
        <v>0</v>
      </c>
      <c r="I504" s="264">
        <f>J504+K504+L504</f>
        <v>16.21</v>
      </c>
      <c r="J504" s="287">
        <v>0</v>
      </c>
      <c r="K504" s="287"/>
      <c r="L504" s="287">
        <v>16.21</v>
      </c>
      <c r="M504" s="284" t="s">
        <v>301</v>
      </c>
    </row>
    <row r="505" ht="27" customHeight="1" spans="1:13">
      <c r="A505" s="258" t="s">
        <v>992</v>
      </c>
      <c r="B505" s="259" t="s">
        <v>993</v>
      </c>
      <c r="C505" s="260"/>
      <c r="D505" s="261">
        <f t="shared" ref="D505:L505" si="242">D506</f>
        <v>5.79</v>
      </c>
      <c r="E505" s="261">
        <f t="shared" si="242"/>
        <v>0</v>
      </c>
      <c r="F505" s="261">
        <f t="shared" si="242"/>
        <v>0</v>
      </c>
      <c r="G505" s="261">
        <f t="shared" si="242"/>
        <v>0</v>
      </c>
      <c r="H505" s="261">
        <f t="shared" si="242"/>
        <v>0</v>
      </c>
      <c r="I505" s="261">
        <f t="shared" si="242"/>
        <v>5.79</v>
      </c>
      <c r="J505" s="261">
        <f t="shared" si="242"/>
        <v>0</v>
      </c>
      <c r="K505" s="261">
        <f t="shared" si="242"/>
        <v>0</v>
      </c>
      <c r="L505" s="261">
        <f t="shared" si="242"/>
        <v>5.79</v>
      </c>
      <c r="M505" s="282" t="s">
        <v>301</v>
      </c>
    </row>
    <row r="506" ht="26" customHeight="1" spans="1:13">
      <c r="A506" s="262"/>
      <c r="B506" s="262"/>
      <c r="C506" s="285" t="s">
        <v>301</v>
      </c>
      <c r="D506" s="264">
        <f>E506+I506</f>
        <v>5.79</v>
      </c>
      <c r="E506" s="264">
        <f>F506+G506+H506</f>
        <v>0</v>
      </c>
      <c r="F506" s="264">
        <v>0</v>
      </c>
      <c r="G506" s="264">
        <v>0</v>
      </c>
      <c r="H506" s="264">
        <v>0</v>
      </c>
      <c r="I506" s="264">
        <f>J506+K506+L506</f>
        <v>5.79</v>
      </c>
      <c r="J506" s="287">
        <v>0</v>
      </c>
      <c r="K506" s="287"/>
      <c r="L506" s="287">
        <v>5.79</v>
      </c>
      <c r="M506" s="284" t="s">
        <v>301</v>
      </c>
    </row>
    <row r="507" ht="27" customHeight="1" spans="1:13">
      <c r="A507" s="258" t="s">
        <v>994</v>
      </c>
      <c r="B507" s="259" t="s">
        <v>995</v>
      </c>
      <c r="C507" s="260"/>
      <c r="D507" s="261">
        <f t="shared" ref="D507:L507" si="243">SUM(D508:D509)</f>
        <v>26.1236</v>
      </c>
      <c r="E507" s="261">
        <f t="shared" si="243"/>
        <v>0</v>
      </c>
      <c r="F507" s="261">
        <f t="shared" si="243"/>
        <v>0</v>
      </c>
      <c r="G507" s="261">
        <f t="shared" si="243"/>
        <v>0</v>
      </c>
      <c r="H507" s="261">
        <f t="shared" si="243"/>
        <v>0</v>
      </c>
      <c r="I507" s="261">
        <f t="shared" si="243"/>
        <v>26.1236</v>
      </c>
      <c r="J507" s="261">
        <f t="shared" si="243"/>
        <v>6</v>
      </c>
      <c r="K507" s="261">
        <f t="shared" si="243"/>
        <v>2.2236</v>
      </c>
      <c r="L507" s="261">
        <f t="shared" si="243"/>
        <v>17.9</v>
      </c>
      <c r="M507" s="282" t="s">
        <v>301</v>
      </c>
    </row>
    <row r="508" ht="28.5" spans="1:13">
      <c r="A508" s="262"/>
      <c r="B508" s="262"/>
      <c r="C508" s="263" t="s">
        <v>977</v>
      </c>
      <c r="D508" s="264">
        <f>E508+I508</f>
        <v>6</v>
      </c>
      <c r="E508" s="264">
        <f>F508+G508+H508</f>
        <v>0</v>
      </c>
      <c r="F508" s="264">
        <v>0</v>
      </c>
      <c r="G508" s="264">
        <v>0</v>
      </c>
      <c r="H508" s="264">
        <v>0</v>
      </c>
      <c r="I508" s="264">
        <f>J508+K508+L508</f>
        <v>6</v>
      </c>
      <c r="J508" s="264">
        <v>6</v>
      </c>
      <c r="K508" s="264">
        <v>0</v>
      </c>
      <c r="L508" s="264">
        <v>0</v>
      </c>
      <c r="M508" s="283" t="s">
        <v>996</v>
      </c>
    </row>
    <row r="509" ht="31" customHeight="1" spans="1:13">
      <c r="A509" s="262"/>
      <c r="B509" s="262"/>
      <c r="C509" s="285" t="s">
        <v>301</v>
      </c>
      <c r="D509" s="264">
        <f>E509+I509</f>
        <v>20.1236</v>
      </c>
      <c r="E509" s="264">
        <f>F509+G509+H509</f>
        <v>0</v>
      </c>
      <c r="F509" s="264">
        <v>0</v>
      </c>
      <c r="G509" s="264">
        <v>0</v>
      </c>
      <c r="H509" s="264">
        <v>0</v>
      </c>
      <c r="I509" s="264">
        <f>J509+K509+L509</f>
        <v>20.1236</v>
      </c>
      <c r="J509" s="264">
        <v>0</v>
      </c>
      <c r="K509" s="286">
        <v>2.2236</v>
      </c>
      <c r="L509" s="287">
        <v>17.9</v>
      </c>
      <c r="M509" s="284" t="s">
        <v>301</v>
      </c>
    </row>
    <row r="510" ht="27" customHeight="1" spans="1:13">
      <c r="A510" s="258" t="s">
        <v>997</v>
      </c>
      <c r="B510" s="259" t="s">
        <v>998</v>
      </c>
      <c r="C510" s="260"/>
      <c r="D510" s="261">
        <f t="shared" ref="D510:L510" si="244">D511</f>
        <v>17.865965</v>
      </c>
      <c r="E510" s="261">
        <f t="shared" si="244"/>
        <v>0</v>
      </c>
      <c r="F510" s="261">
        <f t="shared" si="244"/>
        <v>0</v>
      </c>
      <c r="G510" s="261">
        <f t="shared" si="244"/>
        <v>0</v>
      </c>
      <c r="H510" s="261">
        <f t="shared" si="244"/>
        <v>0</v>
      </c>
      <c r="I510" s="261">
        <f t="shared" si="244"/>
        <v>17.865965</v>
      </c>
      <c r="J510" s="261">
        <f t="shared" si="244"/>
        <v>0</v>
      </c>
      <c r="K510" s="261">
        <f t="shared" si="244"/>
        <v>14.865965</v>
      </c>
      <c r="L510" s="261">
        <f t="shared" si="244"/>
        <v>3</v>
      </c>
      <c r="M510" s="282" t="s">
        <v>301</v>
      </c>
    </row>
    <row r="511" ht="26" customHeight="1" spans="1:16">
      <c r="A511" s="262"/>
      <c r="B511" s="262"/>
      <c r="C511" s="285" t="s">
        <v>301</v>
      </c>
      <c r="D511" s="264">
        <f>E511+I511</f>
        <v>17.865965</v>
      </c>
      <c r="E511" s="264">
        <f>F511+G511+H511</f>
        <v>0</v>
      </c>
      <c r="F511" s="264">
        <v>0</v>
      </c>
      <c r="G511" s="264">
        <v>0</v>
      </c>
      <c r="H511" s="264">
        <v>0</v>
      </c>
      <c r="I511" s="264">
        <f>J511+K511+L511</f>
        <v>17.865965</v>
      </c>
      <c r="J511" s="264">
        <v>0</v>
      </c>
      <c r="K511" s="286">
        <f>1.975965+8.53+4.36</f>
        <v>14.865965</v>
      </c>
      <c r="L511" s="287">
        <v>3</v>
      </c>
      <c r="M511" s="284" t="s">
        <v>301</v>
      </c>
      <c r="P511" s="227">
        <v>4.36</v>
      </c>
    </row>
    <row r="512" ht="30" customHeight="1" spans="1:13">
      <c r="A512" s="254" t="s">
        <v>999</v>
      </c>
      <c r="B512" s="255" t="s">
        <v>1000</v>
      </c>
      <c r="C512" s="256" t="s">
        <v>306</v>
      </c>
      <c r="D512" s="257">
        <f t="shared" ref="D512:L512" si="245">D513+D515+D517</f>
        <v>1506.28</v>
      </c>
      <c r="E512" s="257">
        <f t="shared" si="245"/>
        <v>943.4</v>
      </c>
      <c r="F512" s="257">
        <f t="shared" si="245"/>
        <v>0</v>
      </c>
      <c r="G512" s="257">
        <f t="shared" si="245"/>
        <v>0</v>
      </c>
      <c r="H512" s="257">
        <f t="shared" si="245"/>
        <v>943.4</v>
      </c>
      <c r="I512" s="257">
        <f t="shared" si="245"/>
        <v>562.88</v>
      </c>
      <c r="J512" s="257">
        <f t="shared" si="245"/>
        <v>9.25</v>
      </c>
      <c r="K512" s="257">
        <f t="shared" si="245"/>
        <v>553.63</v>
      </c>
      <c r="L512" s="257">
        <f t="shared" si="245"/>
        <v>0</v>
      </c>
      <c r="M512" s="281" t="s">
        <v>301</v>
      </c>
    </row>
    <row r="513" ht="27" customHeight="1" spans="1:13">
      <c r="A513" s="258" t="s">
        <v>1001</v>
      </c>
      <c r="B513" s="259" t="s">
        <v>1002</v>
      </c>
      <c r="C513" s="260"/>
      <c r="D513" s="261">
        <f t="shared" ref="D513:L513" si="246">D514</f>
        <v>9.25</v>
      </c>
      <c r="E513" s="261">
        <f t="shared" si="246"/>
        <v>0</v>
      </c>
      <c r="F513" s="261">
        <f t="shared" si="246"/>
        <v>0</v>
      </c>
      <c r="G513" s="261">
        <f t="shared" si="246"/>
        <v>0</v>
      </c>
      <c r="H513" s="261">
        <f t="shared" si="246"/>
        <v>0</v>
      </c>
      <c r="I513" s="261">
        <f t="shared" si="246"/>
        <v>9.25</v>
      </c>
      <c r="J513" s="261">
        <f t="shared" si="246"/>
        <v>9.25</v>
      </c>
      <c r="K513" s="261">
        <f t="shared" si="246"/>
        <v>0</v>
      </c>
      <c r="L513" s="261">
        <f t="shared" si="246"/>
        <v>0</v>
      </c>
      <c r="M513" s="282" t="s">
        <v>301</v>
      </c>
    </row>
    <row r="514" ht="27" spans="1:13">
      <c r="A514" s="262"/>
      <c r="B514" s="262"/>
      <c r="C514" s="263" t="s">
        <v>933</v>
      </c>
      <c r="D514" s="264">
        <f>E514+I514</f>
        <v>9.25</v>
      </c>
      <c r="E514" s="264">
        <f>F514+G514+H514</f>
        <v>0</v>
      </c>
      <c r="F514" s="264">
        <v>0</v>
      </c>
      <c r="G514" s="264">
        <v>0</v>
      </c>
      <c r="H514" s="264">
        <v>0</v>
      </c>
      <c r="I514" s="264">
        <f>J514+K514+L514</f>
        <v>9.25</v>
      </c>
      <c r="J514" s="264">
        <v>9.25</v>
      </c>
      <c r="K514" s="264">
        <v>0</v>
      </c>
      <c r="L514" s="264">
        <v>0</v>
      </c>
      <c r="M514" s="283" t="s">
        <v>1003</v>
      </c>
    </row>
    <row r="515" ht="27" customHeight="1" spans="1:13">
      <c r="A515" s="258" t="s">
        <v>1004</v>
      </c>
      <c r="B515" s="259" t="s">
        <v>1005</v>
      </c>
      <c r="C515" s="260"/>
      <c r="D515" s="261">
        <f t="shared" ref="D515:L515" si="247">D516</f>
        <v>943.4</v>
      </c>
      <c r="E515" s="261">
        <f t="shared" si="247"/>
        <v>943.4</v>
      </c>
      <c r="F515" s="261">
        <f t="shared" si="247"/>
        <v>0</v>
      </c>
      <c r="G515" s="261">
        <f t="shared" si="247"/>
        <v>0</v>
      </c>
      <c r="H515" s="261">
        <f t="shared" si="247"/>
        <v>943.4</v>
      </c>
      <c r="I515" s="261">
        <f t="shared" si="247"/>
        <v>0</v>
      </c>
      <c r="J515" s="261">
        <f t="shared" si="247"/>
        <v>0</v>
      </c>
      <c r="K515" s="261">
        <f t="shared" si="247"/>
        <v>0</v>
      </c>
      <c r="L515" s="261">
        <f t="shared" si="247"/>
        <v>0</v>
      </c>
      <c r="M515" s="282" t="s">
        <v>301</v>
      </c>
    </row>
    <row r="516" ht="27" spans="1:13">
      <c r="A516" s="262"/>
      <c r="B516" s="262"/>
      <c r="C516" s="263" t="s">
        <v>933</v>
      </c>
      <c r="D516" s="264">
        <f>E516+I516</f>
        <v>943.4</v>
      </c>
      <c r="E516" s="264">
        <f>F516+G516+H516</f>
        <v>943.4</v>
      </c>
      <c r="F516" s="264">
        <v>0</v>
      </c>
      <c r="G516" s="264">
        <v>0</v>
      </c>
      <c r="H516" s="264">
        <v>943.4</v>
      </c>
      <c r="I516" s="264">
        <f>J516+K516+L516</f>
        <v>0</v>
      </c>
      <c r="J516" s="264">
        <v>0</v>
      </c>
      <c r="K516" s="264">
        <v>0</v>
      </c>
      <c r="L516" s="264">
        <v>0</v>
      </c>
      <c r="M516" s="284" t="s">
        <v>301</v>
      </c>
    </row>
    <row r="517" ht="27" customHeight="1" spans="1:13">
      <c r="A517" s="258">
        <v>20810999</v>
      </c>
      <c r="B517" s="259" t="s">
        <v>1006</v>
      </c>
      <c r="C517" s="260"/>
      <c r="D517" s="261">
        <f t="shared" ref="D517:L517" si="248">D518</f>
        <v>553.63</v>
      </c>
      <c r="E517" s="261">
        <f t="shared" si="248"/>
        <v>0</v>
      </c>
      <c r="F517" s="261">
        <f t="shared" si="248"/>
        <v>0</v>
      </c>
      <c r="G517" s="261">
        <f t="shared" si="248"/>
        <v>0</v>
      </c>
      <c r="H517" s="261">
        <f t="shared" si="248"/>
        <v>0</v>
      </c>
      <c r="I517" s="261">
        <f t="shared" si="248"/>
        <v>553.63</v>
      </c>
      <c r="J517" s="261">
        <f t="shared" si="248"/>
        <v>0</v>
      </c>
      <c r="K517" s="261">
        <f t="shared" si="248"/>
        <v>553.63</v>
      </c>
      <c r="L517" s="261">
        <f t="shared" si="248"/>
        <v>0</v>
      </c>
      <c r="M517" s="282"/>
    </row>
    <row r="518" ht="30" customHeight="1" spans="1:16">
      <c r="A518" s="262"/>
      <c r="B518" s="262"/>
      <c r="C518" s="285"/>
      <c r="D518" s="264">
        <f>E518+I518</f>
        <v>553.63</v>
      </c>
      <c r="E518" s="264">
        <f>F518+G518+H518</f>
        <v>0</v>
      </c>
      <c r="F518" s="264"/>
      <c r="G518" s="264"/>
      <c r="H518" s="264"/>
      <c r="I518" s="264">
        <f>J518+K518+L518</f>
        <v>553.63</v>
      </c>
      <c r="J518" s="264"/>
      <c r="K518" s="264">
        <v>553.63</v>
      </c>
      <c r="L518" s="264"/>
      <c r="M518" s="284"/>
      <c r="P518" s="227">
        <v>553.63</v>
      </c>
    </row>
    <row r="519" ht="30" customHeight="1" spans="1:13">
      <c r="A519" s="254" t="s">
        <v>1007</v>
      </c>
      <c r="B519" s="255" t="s">
        <v>1008</v>
      </c>
      <c r="C519" s="256" t="s">
        <v>306</v>
      </c>
      <c r="D519" s="257">
        <f t="shared" ref="D519:L519" si="249">D520+D522++D525+D528+D530</f>
        <v>583.3849</v>
      </c>
      <c r="E519" s="257">
        <f t="shared" si="249"/>
        <v>33.32</v>
      </c>
      <c r="F519" s="257">
        <f t="shared" si="249"/>
        <v>16.44</v>
      </c>
      <c r="G519" s="257">
        <f t="shared" si="249"/>
        <v>11.88</v>
      </c>
      <c r="H519" s="257">
        <f t="shared" si="249"/>
        <v>5</v>
      </c>
      <c r="I519" s="257">
        <f t="shared" si="249"/>
        <v>550.0649</v>
      </c>
      <c r="J519" s="257">
        <f t="shared" si="249"/>
        <v>217.76</v>
      </c>
      <c r="K519" s="257">
        <f t="shared" si="249"/>
        <v>66.8049</v>
      </c>
      <c r="L519" s="257">
        <f t="shared" si="249"/>
        <v>265.5</v>
      </c>
      <c r="M519" s="281" t="s">
        <v>301</v>
      </c>
    </row>
    <row r="520" ht="27" customHeight="1" spans="1:13">
      <c r="A520" s="258" t="s">
        <v>1009</v>
      </c>
      <c r="B520" s="259" t="s">
        <v>308</v>
      </c>
      <c r="C520" s="260"/>
      <c r="D520" s="261">
        <f t="shared" ref="D520:L520" si="250">D521</f>
        <v>33.47</v>
      </c>
      <c r="E520" s="261">
        <f t="shared" si="250"/>
        <v>33.32</v>
      </c>
      <c r="F520" s="261">
        <f t="shared" si="250"/>
        <v>16.44</v>
      </c>
      <c r="G520" s="261">
        <f t="shared" si="250"/>
        <v>11.88</v>
      </c>
      <c r="H520" s="261">
        <f t="shared" si="250"/>
        <v>5</v>
      </c>
      <c r="I520" s="261">
        <f t="shared" si="250"/>
        <v>0.15</v>
      </c>
      <c r="J520" s="261">
        <f t="shared" si="250"/>
        <v>0.15</v>
      </c>
      <c r="K520" s="261">
        <f t="shared" si="250"/>
        <v>0</v>
      </c>
      <c r="L520" s="261">
        <f t="shared" si="250"/>
        <v>0</v>
      </c>
      <c r="M520" s="282" t="s">
        <v>301</v>
      </c>
    </row>
    <row r="521" ht="27" spans="1:13">
      <c r="A521" s="262"/>
      <c r="B521" s="262"/>
      <c r="C521" s="263" t="s">
        <v>513</v>
      </c>
      <c r="D521" s="264">
        <f>E521+I521</f>
        <v>33.47</v>
      </c>
      <c r="E521" s="264">
        <f>F521+G521+H521</f>
        <v>33.32</v>
      </c>
      <c r="F521" s="264">
        <v>16.44</v>
      </c>
      <c r="G521" s="264">
        <v>11.88</v>
      </c>
      <c r="H521" s="264">
        <v>5</v>
      </c>
      <c r="I521" s="264">
        <f>J521+K521+L521</f>
        <v>0.15</v>
      </c>
      <c r="J521" s="264">
        <v>0.15</v>
      </c>
      <c r="K521" s="264">
        <v>0</v>
      </c>
      <c r="L521" s="264">
        <v>0</v>
      </c>
      <c r="M521" s="283" t="s">
        <v>1010</v>
      </c>
    </row>
    <row r="522" ht="27" customHeight="1" spans="1:13">
      <c r="A522" s="258" t="s">
        <v>1011</v>
      </c>
      <c r="B522" s="259" t="s">
        <v>1012</v>
      </c>
      <c r="C522" s="260"/>
      <c r="D522" s="261">
        <f t="shared" ref="D522:L522" si="251">SUM(D523:D524)</f>
        <v>101.9</v>
      </c>
      <c r="E522" s="261">
        <f t="shared" si="251"/>
        <v>0</v>
      </c>
      <c r="F522" s="261">
        <f t="shared" si="251"/>
        <v>0</v>
      </c>
      <c r="G522" s="261">
        <f t="shared" si="251"/>
        <v>0</v>
      </c>
      <c r="H522" s="261">
        <f t="shared" si="251"/>
        <v>0</v>
      </c>
      <c r="I522" s="261">
        <f t="shared" si="251"/>
        <v>101.9</v>
      </c>
      <c r="J522" s="261">
        <f t="shared" si="251"/>
        <v>34.8</v>
      </c>
      <c r="K522" s="261">
        <f t="shared" si="251"/>
        <v>0</v>
      </c>
      <c r="L522" s="261">
        <f t="shared" si="251"/>
        <v>67.1</v>
      </c>
      <c r="M522" s="282" t="s">
        <v>301</v>
      </c>
    </row>
    <row r="523" ht="30" spans="1:13">
      <c r="A523" s="262"/>
      <c r="B523" s="262"/>
      <c r="C523" s="263" t="s">
        <v>513</v>
      </c>
      <c r="D523" s="264">
        <f>E523+I523</f>
        <v>34.8</v>
      </c>
      <c r="E523" s="264">
        <f>F523+G523+H523</f>
        <v>0</v>
      </c>
      <c r="F523" s="264">
        <v>0</v>
      </c>
      <c r="G523" s="264">
        <v>0</v>
      </c>
      <c r="H523" s="264">
        <v>0</v>
      </c>
      <c r="I523" s="264">
        <f>J523+K523+L523</f>
        <v>34.8</v>
      </c>
      <c r="J523" s="264">
        <v>34.8</v>
      </c>
      <c r="K523" s="264">
        <v>0</v>
      </c>
      <c r="L523" s="264">
        <v>0</v>
      </c>
      <c r="M523" s="283" t="s">
        <v>1013</v>
      </c>
    </row>
    <row r="524" ht="15" spans="1:13">
      <c r="A524" s="262"/>
      <c r="B524" s="262"/>
      <c r="C524" s="285" t="s">
        <v>301</v>
      </c>
      <c r="D524" s="264">
        <f>E524+I524</f>
        <v>67.1</v>
      </c>
      <c r="E524" s="264">
        <f>F524+G524+H524</f>
        <v>0</v>
      </c>
      <c r="F524" s="264">
        <v>0</v>
      </c>
      <c r="G524" s="264">
        <v>0</v>
      </c>
      <c r="H524" s="264">
        <v>0</v>
      </c>
      <c r="I524" s="264">
        <f>J524+K524+L524</f>
        <v>67.1</v>
      </c>
      <c r="J524" s="287">
        <v>0</v>
      </c>
      <c r="K524" s="287"/>
      <c r="L524" s="287">
        <v>67.1</v>
      </c>
      <c r="M524" s="284" t="s">
        <v>301</v>
      </c>
    </row>
    <row r="525" ht="27" customHeight="1" spans="1:13">
      <c r="A525" s="258" t="s">
        <v>1014</v>
      </c>
      <c r="B525" s="259" t="s">
        <v>1015</v>
      </c>
      <c r="C525" s="260"/>
      <c r="D525" s="261">
        <f t="shared" ref="D525:L525" si="252">SUM(D526:D527)</f>
        <v>114.43</v>
      </c>
      <c r="E525" s="261">
        <f t="shared" si="252"/>
        <v>0</v>
      </c>
      <c r="F525" s="261">
        <f t="shared" si="252"/>
        <v>0</v>
      </c>
      <c r="G525" s="261">
        <f t="shared" si="252"/>
        <v>0</v>
      </c>
      <c r="H525" s="261">
        <f t="shared" si="252"/>
        <v>0</v>
      </c>
      <c r="I525" s="261">
        <f t="shared" si="252"/>
        <v>114.43</v>
      </c>
      <c r="J525" s="261">
        <f t="shared" si="252"/>
        <v>45.13</v>
      </c>
      <c r="K525" s="261">
        <f t="shared" si="252"/>
        <v>0</v>
      </c>
      <c r="L525" s="261">
        <f t="shared" si="252"/>
        <v>69.3</v>
      </c>
      <c r="M525" s="282" t="s">
        <v>301</v>
      </c>
    </row>
    <row r="526" ht="75" spans="1:13">
      <c r="A526" s="262"/>
      <c r="B526" s="262"/>
      <c r="C526" s="263" t="s">
        <v>513</v>
      </c>
      <c r="D526" s="264">
        <f>E526+I526</f>
        <v>45.13</v>
      </c>
      <c r="E526" s="264">
        <f>F526+G526+H526</f>
        <v>0</v>
      </c>
      <c r="F526" s="264">
        <v>0</v>
      </c>
      <c r="G526" s="264">
        <v>0</v>
      </c>
      <c r="H526" s="264">
        <v>0</v>
      </c>
      <c r="I526" s="264">
        <f>J526+K526+L526</f>
        <v>45.13</v>
      </c>
      <c r="J526" s="264">
        <v>45.13</v>
      </c>
      <c r="K526" s="264">
        <v>0</v>
      </c>
      <c r="L526" s="264">
        <v>0</v>
      </c>
      <c r="M526" s="283" t="s">
        <v>1016</v>
      </c>
    </row>
    <row r="527" ht="15" spans="1:13">
      <c r="A527" s="262"/>
      <c r="B527" s="262"/>
      <c r="C527" s="285" t="s">
        <v>301</v>
      </c>
      <c r="D527" s="264">
        <f>E527+I527</f>
        <v>69.3</v>
      </c>
      <c r="E527" s="264">
        <f>F527+G527+H527</f>
        <v>0</v>
      </c>
      <c r="F527" s="264">
        <v>0</v>
      </c>
      <c r="G527" s="264">
        <v>0</v>
      </c>
      <c r="H527" s="264">
        <v>0</v>
      </c>
      <c r="I527" s="264">
        <f>J527+K527+L527</f>
        <v>69.3</v>
      </c>
      <c r="J527" s="287">
        <v>0</v>
      </c>
      <c r="K527" s="287"/>
      <c r="L527" s="287">
        <v>69.3</v>
      </c>
      <c r="M527" s="284" t="s">
        <v>301</v>
      </c>
    </row>
    <row r="528" ht="27" customHeight="1" spans="1:13">
      <c r="A528" s="258" t="s">
        <v>1017</v>
      </c>
      <c r="B528" s="259" t="s">
        <v>1018</v>
      </c>
      <c r="C528" s="260"/>
      <c r="D528" s="261">
        <f t="shared" ref="D528:L528" si="253">D529</f>
        <v>83.68</v>
      </c>
      <c r="E528" s="261">
        <f t="shared" si="253"/>
        <v>0</v>
      </c>
      <c r="F528" s="261">
        <f t="shared" si="253"/>
        <v>0</v>
      </c>
      <c r="G528" s="261">
        <f t="shared" si="253"/>
        <v>0</v>
      </c>
      <c r="H528" s="261">
        <f t="shared" si="253"/>
        <v>0</v>
      </c>
      <c r="I528" s="261">
        <f t="shared" si="253"/>
        <v>83.68</v>
      </c>
      <c r="J528" s="261">
        <f t="shared" si="253"/>
        <v>83.68</v>
      </c>
      <c r="K528" s="261">
        <f t="shared" si="253"/>
        <v>0</v>
      </c>
      <c r="L528" s="261">
        <f t="shared" si="253"/>
        <v>0</v>
      </c>
      <c r="M528" s="282" t="s">
        <v>301</v>
      </c>
    </row>
    <row r="529" ht="27" spans="1:13">
      <c r="A529" s="262"/>
      <c r="B529" s="262"/>
      <c r="C529" s="263" t="s">
        <v>933</v>
      </c>
      <c r="D529" s="264">
        <f>E529+I529</f>
        <v>83.68</v>
      </c>
      <c r="E529" s="264">
        <f>F529+G529+H529</f>
        <v>0</v>
      </c>
      <c r="F529" s="264">
        <v>0</v>
      </c>
      <c r="G529" s="264">
        <v>0</v>
      </c>
      <c r="H529" s="264">
        <v>0</v>
      </c>
      <c r="I529" s="264">
        <f>J529+K529+L529</f>
        <v>83.68</v>
      </c>
      <c r="J529" s="264">
        <v>83.68</v>
      </c>
      <c r="K529" s="264">
        <v>0</v>
      </c>
      <c r="L529" s="264">
        <v>0</v>
      </c>
      <c r="M529" s="283" t="s">
        <v>1019</v>
      </c>
    </row>
    <row r="530" ht="27" customHeight="1" spans="1:13">
      <c r="A530" s="258" t="s">
        <v>1020</v>
      </c>
      <c r="B530" s="259" t="s">
        <v>1021</v>
      </c>
      <c r="C530" s="260"/>
      <c r="D530" s="261">
        <f t="shared" ref="D530:L530" si="254">SUM(D531:D532)</f>
        <v>249.9049</v>
      </c>
      <c r="E530" s="261">
        <f t="shared" si="254"/>
        <v>0</v>
      </c>
      <c r="F530" s="261">
        <f t="shared" si="254"/>
        <v>0</v>
      </c>
      <c r="G530" s="261">
        <f t="shared" si="254"/>
        <v>0</v>
      </c>
      <c r="H530" s="261">
        <f t="shared" si="254"/>
        <v>0</v>
      </c>
      <c r="I530" s="261">
        <f t="shared" si="254"/>
        <v>249.9049</v>
      </c>
      <c r="J530" s="261">
        <f t="shared" si="254"/>
        <v>54</v>
      </c>
      <c r="K530" s="261">
        <f t="shared" si="254"/>
        <v>66.8049</v>
      </c>
      <c r="L530" s="261">
        <f t="shared" si="254"/>
        <v>129.1</v>
      </c>
      <c r="M530" s="282" t="s">
        <v>301</v>
      </c>
    </row>
    <row r="531" ht="102" spans="1:13">
      <c r="A531" s="262"/>
      <c r="B531" s="262"/>
      <c r="C531" s="263" t="s">
        <v>513</v>
      </c>
      <c r="D531" s="264">
        <f>E531+I531</f>
        <v>54</v>
      </c>
      <c r="E531" s="264">
        <f>F531+G531+H531</f>
        <v>0</v>
      </c>
      <c r="F531" s="264">
        <v>0</v>
      </c>
      <c r="G531" s="264">
        <v>0</v>
      </c>
      <c r="H531" s="264">
        <v>0</v>
      </c>
      <c r="I531" s="264">
        <f>J531+K531+L531</f>
        <v>54</v>
      </c>
      <c r="J531" s="264">
        <v>54</v>
      </c>
      <c r="K531" s="264">
        <v>0</v>
      </c>
      <c r="L531" s="264">
        <v>0</v>
      </c>
      <c r="M531" s="283" t="s">
        <v>1022</v>
      </c>
    </row>
    <row r="532" ht="15.75" spans="1:13">
      <c r="A532" s="262"/>
      <c r="B532" s="262"/>
      <c r="C532" s="285" t="s">
        <v>301</v>
      </c>
      <c r="D532" s="264">
        <f>E532+I532</f>
        <v>195.9049</v>
      </c>
      <c r="E532" s="264">
        <f>F532+G532+H532</f>
        <v>0</v>
      </c>
      <c r="F532" s="264">
        <v>0</v>
      </c>
      <c r="G532" s="264">
        <v>0</v>
      </c>
      <c r="H532" s="264">
        <v>0</v>
      </c>
      <c r="I532" s="264">
        <f>J532+K532+L532</f>
        <v>195.9049</v>
      </c>
      <c r="J532" s="264">
        <v>0</v>
      </c>
      <c r="K532" s="286">
        <f>44.0949+22.71</f>
        <v>66.8049</v>
      </c>
      <c r="L532" s="287">
        <v>129.1</v>
      </c>
      <c r="M532" s="284" t="s">
        <v>301</v>
      </c>
    </row>
    <row r="533" ht="30" customHeight="1" spans="1:13">
      <c r="A533" s="254" t="s">
        <v>1023</v>
      </c>
      <c r="B533" s="255" t="s">
        <v>1024</v>
      </c>
      <c r="C533" s="256" t="s">
        <v>306</v>
      </c>
      <c r="D533" s="257">
        <f t="shared" ref="D533:L533" si="255">D534</f>
        <v>2</v>
      </c>
      <c r="E533" s="257">
        <f t="shared" si="255"/>
        <v>0</v>
      </c>
      <c r="F533" s="257">
        <f t="shared" si="255"/>
        <v>0</v>
      </c>
      <c r="G533" s="257">
        <f t="shared" si="255"/>
        <v>0</v>
      </c>
      <c r="H533" s="257">
        <f t="shared" si="255"/>
        <v>0</v>
      </c>
      <c r="I533" s="257">
        <f t="shared" si="255"/>
        <v>2</v>
      </c>
      <c r="J533" s="257">
        <f t="shared" si="255"/>
        <v>2</v>
      </c>
      <c r="K533" s="257">
        <f t="shared" si="255"/>
        <v>0</v>
      </c>
      <c r="L533" s="257">
        <f t="shared" si="255"/>
        <v>0</v>
      </c>
      <c r="M533" s="281" t="s">
        <v>301</v>
      </c>
    </row>
    <row r="534" ht="27" customHeight="1" spans="1:13">
      <c r="A534" s="258" t="s">
        <v>1025</v>
      </c>
      <c r="B534" s="259" t="s">
        <v>1026</v>
      </c>
      <c r="C534" s="260"/>
      <c r="D534" s="261">
        <f t="shared" ref="D534:L534" si="256">D535</f>
        <v>2</v>
      </c>
      <c r="E534" s="261">
        <f t="shared" si="256"/>
        <v>0</v>
      </c>
      <c r="F534" s="261">
        <f t="shared" si="256"/>
        <v>0</v>
      </c>
      <c r="G534" s="261">
        <f t="shared" si="256"/>
        <v>0</v>
      </c>
      <c r="H534" s="261">
        <f t="shared" si="256"/>
        <v>0</v>
      </c>
      <c r="I534" s="261">
        <f t="shared" si="256"/>
        <v>2</v>
      </c>
      <c r="J534" s="261">
        <f t="shared" si="256"/>
        <v>2</v>
      </c>
      <c r="K534" s="261">
        <f t="shared" si="256"/>
        <v>0</v>
      </c>
      <c r="L534" s="261">
        <f t="shared" si="256"/>
        <v>0</v>
      </c>
      <c r="M534" s="282" t="s">
        <v>301</v>
      </c>
    </row>
    <row r="535" ht="28.5" spans="1:13">
      <c r="A535" s="262"/>
      <c r="B535" s="262"/>
      <c r="C535" s="263" t="s">
        <v>1027</v>
      </c>
      <c r="D535" s="264">
        <f>E535+I535</f>
        <v>2</v>
      </c>
      <c r="E535" s="264">
        <f>F535+G535+H535</f>
        <v>0</v>
      </c>
      <c r="F535" s="264">
        <v>0</v>
      </c>
      <c r="G535" s="264">
        <v>0</v>
      </c>
      <c r="H535" s="264">
        <v>0</v>
      </c>
      <c r="I535" s="264">
        <f>J535+K535+L535</f>
        <v>2</v>
      </c>
      <c r="J535" s="264">
        <v>2</v>
      </c>
      <c r="K535" s="264">
        <v>0</v>
      </c>
      <c r="L535" s="264">
        <v>0</v>
      </c>
      <c r="M535" s="283" t="s">
        <v>1028</v>
      </c>
    </row>
    <row r="536" ht="30" customHeight="1" spans="1:13">
      <c r="A536" s="254" t="s">
        <v>1029</v>
      </c>
      <c r="B536" s="255" t="s">
        <v>1030</v>
      </c>
      <c r="C536" s="256" t="s">
        <v>306</v>
      </c>
      <c r="D536" s="257">
        <f t="shared" ref="D536:L536" si="257">D537</f>
        <v>0.288</v>
      </c>
      <c r="E536" s="257">
        <f t="shared" si="257"/>
        <v>0</v>
      </c>
      <c r="F536" s="257">
        <f t="shared" si="257"/>
        <v>0</v>
      </c>
      <c r="G536" s="257">
        <f t="shared" si="257"/>
        <v>0</v>
      </c>
      <c r="H536" s="257">
        <f t="shared" si="257"/>
        <v>0</v>
      </c>
      <c r="I536" s="257">
        <f t="shared" si="257"/>
        <v>0.288</v>
      </c>
      <c r="J536" s="257">
        <f t="shared" si="257"/>
        <v>0</v>
      </c>
      <c r="K536" s="257">
        <f t="shared" si="257"/>
        <v>0.288</v>
      </c>
      <c r="L536" s="257">
        <f t="shared" si="257"/>
        <v>0</v>
      </c>
      <c r="M536" s="281" t="s">
        <v>301</v>
      </c>
    </row>
    <row r="537" ht="27" customHeight="1" spans="1:13">
      <c r="A537" s="258" t="s">
        <v>1031</v>
      </c>
      <c r="B537" s="259" t="s">
        <v>1032</v>
      </c>
      <c r="C537" s="260"/>
      <c r="D537" s="261">
        <f t="shared" ref="D537:L537" si="258">D538</f>
        <v>0.288</v>
      </c>
      <c r="E537" s="261">
        <f t="shared" si="258"/>
        <v>0</v>
      </c>
      <c r="F537" s="261">
        <f t="shared" si="258"/>
        <v>0</v>
      </c>
      <c r="G537" s="261">
        <f t="shared" si="258"/>
        <v>0</v>
      </c>
      <c r="H537" s="261">
        <f t="shared" si="258"/>
        <v>0</v>
      </c>
      <c r="I537" s="261">
        <f t="shared" si="258"/>
        <v>0.288</v>
      </c>
      <c r="J537" s="261">
        <f t="shared" si="258"/>
        <v>0</v>
      </c>
      <c r="K537" s="261">
        <f t="shared" si="258"/>
        <v>0.288</v>
      </c>
      <c r="L537" s="261">
        <f t="shared" si="258"/>
        <v>0</v>
      </c>
      <c r="M537" s="282" t="s">
        <v>301</v>
      </c>
    </row>
    <row r="538" ht="15.75" spans="1:13">
      <c r="A538" s="262"/>
      <c r="B538" s="262"/>
      <c r="C538" s="285" t="s">
        <v>301</v>
      </c>
      <c r="D538" s="264">
        <f>E538+I538</f>
        <v>0.288</v>
      </c>
      <c r="E538" s="264">
        <f>F538+G538+H538</f>
        <v>0</v>
      </c>
      <c r="F538" s="264">
        <v>0</v>
      </c>
      <c r="G538" s="264">
        <v>0</v>
      </c>
      <c r="H538" s="264">
        <v>0</v>
      </c>
      <c r="I538" s="264">
        <f>J538+K538+L538</f>
        <v>0.288</v>
      </c>
      <c r="J538" s="264">
        <v>0</v>
      </c>
      <c r="K538" s="286">
        <v>0.288</v>
      </c>
      <c r="L538" s="287">
        <v>0</v>
      </c>
      <c r="M538" s="284" t="s">
        <v>301</v>
      </c>
    </row>
    <row r="539" ht="30" customHeight="1" spans="1:13">
      <c r="A539" s="254" t="s">
        <v>1033</v>
      </c>
      <c r="B539" s="255" t="s">
        <v>1034</v>
      </c>
      <c r="C539" s="256" t="s">
        <v>306</v>
      </c>
      <c r="D539" s="257">
        <f t="shared" ref="D539:L539" si="259">D540</f>
        <v>25.528</v>
      </c>
      <c r="E539" s="257">
        <f t="shared" si="259"/>
        <v>0</v>
      </c>
      <c r="F539" s="257">
        <f t="shared" si="259"/>
        <v>0</v>
      </c>
      <c r="G539" s="257">
        <f t="shared" si="259"/>
        <v>0</v>
      </c>
      <c r="H539" s="257">
        <f t="shared" si="259"/>
        <v>0</v>
      </c>
      <c r="I539" s="257">
        <f t="shared" si="259"/>
        <v>25.528</v>
      </c>
      <c r="J539" s="257">
        <f t="shared" si="259"/>
        <v>0</v>
      </c>
      <c r="K539" s="257">
        <f t="shared" si="259"/>
        <v>25.528</v>
      </c>
      <c r="L539" s="257">
        <f t="shared" si="259"/>
        <v>0</v>
      </c>
      <c r="M539" s="281" t="s">
        <v>301</v>
      </c>
    </row>
    <row r="540" ht="27" customHeight="1" spans="1:13">
      <c r="A540" s="258" t="s">
        <v>1035</v>
      </c>
      <c r="B540" s="259" t="s">
        <v>1036</v>
      </c>
      <c r="C540" s="260"/>
      <c r="D540" s="261">
        <f t="shared" ref="D540:L540" si="260">D541</f>
        <v>25.528</v>
      </c>
      <c r="E540" s="261">
        <f t="shared" si="260"/>
        <v>0</v>
      </c>
      <c r="F540" s="261">
        <f t="shared" si="260"/>
        <v>0</v>
      </c>
      <c r="G540" s="261">
        <f t="shared" si="260"/>
        <v>0</v>
      </c>
      <c r="H540" s="261">
        <f t="shared" si="260"/>
        <v>0</v>
      </c>
      <c r="I540" s="261">
        <f t="shared" si="260"/>
        <v>25.528</v>
      </c>
      <c r="J540" s="261">
        <f t="shared" si="260"/>
        <v>0</v>
      </c>
      <c r="K540" s="261">
        <f t="shared" si="260"/>
        <v>25.528</v>
      </c>
      <c r="L540" s="261">
        <f t="shared" si="260"/>
        <v>0</v>
      </c>
      <c r="M540" s="282" t="s">
        <v>301</v>
      </c>
    </row>
    <row r="541" ht="15.75" spans="1:13">
      <c r="A541" s="262"/>
      <c r="B541" s="262"/>
      <c r="C541" s="285" t="s">
        <v>301</v>
      </c>
      <c r="D541" s="264">
        <f>E541+I541</f>
        <v>25.528</v>
      </c>
      <c r="E541" s="264">
        <f>F541+G541+H541</f>
        <v>0</v>
      </c>
      <c r="F541" s="264">
        <v>0</v>
      </c>
      <c r="G541" s="264">
        <v>0</v>
      </c>
      <c r="H541" s="264">
        <v>0</v>
      </c>
      <c r="I541" s="264">
        <f>J541+K541+L541</f>
        <v>25.528</v>
      </c>
      <c r="J541" s="264">
        <v>0</v>
      </c>
      <c r="K541" s="286">
        <v>25.528</v>
      </c>
      <c r="L541" s="287">
        <v>0</v>
      </c>
      <c r="M541" s="284" t="s">
        <v>301</v>
      </c>
    </row>
    <row r="542" ht="30" customHeight="1" spans="1:13">
      <c r="A542" s="254" t="s">
        <v>1037</v>
      </c>
      <c r="B542" s="255" t="s">
        <v>1038</v>
      </c>
      <c r="C542" s="256" t="s">
        <v>306</v>
      </c>
      <c r="D542" s="257">
        <f t="shared" ref="D542:L542" si="261">D543</f>
        <v>30</v>
      </c>
      <c r="E542" s="257">
        <f t="shared" si="261"/>
        <v>0</v>
      </c>
      <c r="F542" s="257">
        <f t="shared" si="261"/>
        <v>0</v>
      </c>
      <c r="G542" s="257">
        <f t="shared" si="261"/>
        <v>0</v>
      </c>
      <c r="H542" s="257">
        <f t="shared" si="261"/>
        <v>0</v>
      </c>
      <c r="I542" s="257">
        <f t="shared" si="261"/>
        <v>30</v>
      </c>
      <c r="J542" s="257">
        <f t="shared" si="261"/>
        <v>30</v>
      </c>
      <c r="K542" s="257">
        <f t="shared" si="261"/>
        <v>0</v>
      </c>
      <c r="L542" s="257">
        <f t="shared" si="261"/>
        <v>0</v>
      </c>
      <c r="M542" s="281" t="s">
        <v>301</v>
      </c>
    </row>
    <row r="543" ht="27" customHeight="1" spans="1:13">
      <c r="A543" s="258" t="s">
        <v>1039</v>
      </c>
      <c r="B543" s="259" t="s">
        <v>1040</v>
      </c>
      <c r="C543" s="260"/>
      <c r="D543" s="261">
        <f t="shared" ref="D543:L543" si="262">D544</f>
        <v>30</v>
      </c>
      <c r="E543" s="261">
        <f t="shared" si="262"/>
        <v>0</v>
      </c>
      <c r="F543" s="261">
        <f t="shared" si="262"/>
        <v>0</v>
      </c>
      <c r="G543" s="261">
        <f t="shared" si="262"/>
        <v>0</v>
      </c>
      <c r="H543" s="261">
        <f t="shared" si="262"/>
        <v>0</v>
      </c>
      <c r="I543" s="261">
        <f t="shared" si="262"/>
        <v>30</v>
      </c>
      <c r="J543" s="261">
        <f t="shared" si="262"/>
        <v>30</v>
      </c>
      <c r="K543" s="261">
        <f t="shared" si="262"/>
        <v>0</v>
      </c>
      <c r="L543" s="261">
        <f t="shared" si="262"/>
        <v>0</v>
      </c>
      <c r="M543" s="282" t="s">
        <v>301</v>
      </c>
    </row>
    <row r="544" ht="30" spans="1:13">
      <c r="A544" s="262"/>
      <c r="B544" s="262"/>
      <c r="C544" s="263" t="s">
        <v>933</v>
      </c>
      <c r="D544" s="264">
        <f>E544+I544</f>
        <v>30</v>
      </c>
      <c r="E544" s="264">
        <f>F544+G544+H544</f>
        <v>0</v>
      </c>
      <c r="F544" s="264">
        <v>0</v>
      </c>
      <c r="G544" s="264">
        <v>0</v>
      </c>
      <c r="H544" s="264">
        <v>0</v>
      </c>
      <c r="I544" s="264">
        <f>J544+K544+L544</f>
        <v>30</v>
      </c>
      <c r="J544" s="264">
        <v>30</v>
      </c>
      <c r="K544" s="264">
        <v>0</v>
      </c>
      <c r="L544" s="264">
        <v>0</v>
      </c>
      <c r="M544" s="283" t="s">
        <v>1041</v>
      </c>
    </row>
    <row r="545" ht="30" customHeight="1" spans="1:13">
      <c r="A545" s="254" t="s">
        <v>1042</v>
      </c>
      <c r="B545" s="255" t="s">
        <v>1043</v>
      </c>
      <c r="C545" s="256" t="s">
        <v>306</v>
      </c>
      <c r="D545" s="257">
        <f t="shared" ref="D545:L545" si="263">D546</f>
        <v>10.41</v>
      </c>
      <c r="E545" s="257">
        <f t="shared" si="263"/>
        <v>10.41</v>
      </c>
      <c r="F545" s="257">
        <f t="shared" si="263"/>
        <v>0</v>
      </c>
      <c r="G545" s="257">
        <f t="shared" si="263"/>
        <v>0</v>
      </c>
      <c r="H545" s="257">
        <f t="shared" si="263"/>
        <v>10.41</v>
      </c>
      <c r="I545" s="257">
        <f t="shared" si="263"/>
        <v>0</v>
      </c>
      <c r="J545" s="257">
        <f t="shared" si="263"/>
        <v>0</v>
      </c>
      <c r="K545" s="257">
        <f t="shared" si="263"/>
        <v>0</v>
      </c>
      <c r="L545" s="257">
        <f t="shared" si="263"/>
        <v>0</v>
      </c>
      <c r="M545" s="281" t="s">
        <v>301</v>
      </c>
    </row>
    <row r="546" ht="27" customHeight="1" spans="1:13">
      <c r="A546" s="258" t="s">
        <v>1044</v>
      </c>
      <c r="B546" s="259" t="s">
        <v>1045</v>
      </c>
      <c r="C546" s="260"/>
      <c r="D546" s="261">
        <f t="shared" ref="D546:L546" si="264">D547</f>
        <v>10.41</v>
      </c>
      <c r="E546" s="261">
        <f t="shared" si="264"/>
        <v>10.41</v>
      </c>
      <c r="F546" s="261">
        <f t="shared" si="264"/>
        <v>0</v>
      </c>
      <c r="G546" s="261">
        <f t="shared" si="264"/>
        <v>0</v>
      </c>
      <c r="H546" s="261">
        <f t="shared" si="264"/>
        <v>10.41</v>
      </c>
      <c r="I546" s="261">
        <f t="shared" si="264"/>
        <v>0</v>
      </c>
      <c r="J546" s="261">
        <f t="shared" si="264"/>
        <v>0</v>
      </c>
      <c r="K546" s="261">
        <f t="shared" si="264"/>
        <v>0</v>
      </c>
      <c r="L546" s="261">
        <f t="shared" si="264"/>
        <v>0</v>
      </c>
      <c r="M546" s="282" t="s">
        <v>301</v>
      </c>
    </row>
    <row r="547" ht="27" spans="1:13">
      <c r="A547" s="262"/>
      <c r="B547" s="262"/>
      <c r="C547" s="263" t="s">
        <v>933</v>
      </c>
      <c r="D547" s="264">
        <f>E547+I547</f>
        <v>10.41</v>
      </c>
      <c r="E547" s="264">
        <f>F547+G547+H547</f>
        <v>10.41</v>
      </c>
      <c r="F547" s="264">
        <v>0</v>
      </c>
      <c r="G547" s="264">
        <v>0</v>
      </c>
      <c r="H547" s="264">
        <v>10.41</v>
      </c>
      <c r="I547" s="264">
        <f>J547+K547+L547</f>
        <v>0</v>
      </c>
      <c r="J547" s="264">
        <v>0</v>
      </c>
      <c r="K547" s="264">
        <v>0</v>
      </c>
      <c r="L547" s="264">
        <v>0</v>
      </c>
      <c r="M547" s="284" t="s">
        <v>301</v>
      </c>
    </row>
    <row r="548" ht="30" customHeight="1" spans="1:13">
      <c r="A548" s="254" t="s">
        <v>1046</v>
      </c>
      <c r="B548" s="255" t="s">
        <v>1047</v>
      </c>
      <c r="C548" s="256" t="s">
        <v>306</v>
      </c>
      <c r="D548" s="257">
        <f t="shared" ref="D548:L548" si="265">D549</f>
        <v>8653.32</v>
      </c>
      <c r="E548" s="257">
        <f t="shared" si="265"/>
        <v>0</v>
      </c>
      <c r="F548" s="257">
        <f t="shared" si="265"/>
        <v>0</v>
      </c>
      <c r="G548" s="257">
        <f t="shared" si="265"/>
        <v>0</v>
      </c>
      <c r="H548" s="257">
        <f t="shared" si="265"/>
        <v>0</v>
      </c>
      <c r="I548" s="257">
        <f t="shared" si="265"/>
        <v>8653.32</v>
      </c>
      <c r="J548" s="257">
        <f t="shared" si="265"/>
        <v>656.32</v>
      </c>
      <c r="K548" s="257">
        <f t="shared" si="265"/>
        <v>0</v>
      </c>
      <c r="L548" s="257">
        <f t="shared" si="265"/>
        <v>7997</v>
      </c>
      <c r="M548" s="281" t="s">
        <v>301</v>
      </c>
    </row>
    <row r="549" ht="27" customHeight="1" spans="1:13">
      <c r="A549" s="258" t="s">
        <v>1048</v>
      </c>
      <c r="B549" s="259" t="s">
        <v>1049</v>
      </c>
      <c r="C549" s="260"/>
      <c r="D549" s="261">
        <f t="shared" ref="D549:L549" si="266">SUM(D550:D551)</f>
        <v>8653.32</v>
      </c>
      <c r="E549" s="261">
        <f t="shared" si="266"/>
        <v>0</v>
      </c>
      <c r="F549" s="261">
        <f t="shared" si="266"/>
        <v>0</v>
      </c>
      <c r="G549" s="261">
        <f t="shared" si="266"/>
        <v>0</v>
      </c>
      <c r="H549" s="261">
        <f t="shared" si="266"/>
        <v>0</v>
      </c>
      <c r="I549" s="261">
        <f t="shared" si="266"/>
        <v>8653.32</v>
      </c>
      <c r="J549" s="261">
        <f t="shared" si="266"/>
        <v>656.32</v>
      </c>
      <c r="K549" s="261">
        <f t="shared" si="266"/>
        <v>0</v>
      </c>
      <c r="L549" s="261">
        <f t="shared" si="266"/>
        <v>7997</v>
      </c>
      <c r="M549" s="282" t="s">
        <v>301</v>
      </c>
    </row>
    <row r="550" ht="45" spans="1:13">
      <c r="A550" s="262"/>
      <c r="B550" s="262"/>
      <c r="C550" s="263" t="s">
        <v>922</v>
      </c>
      <c r="D550" s="264">
        <f>E550+I550</f>
        <v>656.32</v>
      </c>
      <c r="E550" s="264">
        <f>F550+G550+H550</f>
        <v>0</v>
      </c>
      <c r="F550" s="264">
        <v>0</v>
      </c>
      <c r="G550" s="264">
        <v>0</v>
      </c>
      <c r="H550" s="264">
        <v>0</v>
      </c>
      <c r="I550" s="264">
        <f>J550+K550+L550</f>
        <v>656.32</v>
      </c>
      <c r="J550" s="264">
        <v>656.32</v>
      </c>
      <c r="K550" s="264">
        <v>0</v>
      </c>
      <c r="L550" s="264">
        <v>0</v>
      </c>
      <c r="M550" s="283" t="s">
        <v>1050</v>
      </c>
    </row>
    <row r="551" ht="15" spans="1:13">
      <c r="A551" s="262"/>
      <c r="B551" s="262"/>
      <c r="C551" s="285" t="s">
        <v>301</v>
      </c>
      <c r="D551" s="264">
        <f>E551+I551</f>
        <v>7997</v>
      </c>
      <c r="E551" s="264">
        <f>F551+G551+H551</f>
        <v>0</v>
      </c>
      <c r="F551" s="264">
        <v>0</v>
      </c>
      <c r="G551" s="264">
        <v>0</v>
      </c>
      <c r="H551" s="264">
        <v>0</v>
      </c>
      <c r="I551" s="264">
        <f>J551+K551+L551</f>
        <v>7997</v>
      </c>
      <c r="J551" s="287">
        <v>0</v>
      </c>
      <c r="K551" s="287">
        <v>0</v>
      </c>
      <c r="L551" s="287">
        <v>7997</v>
      </c>
      <c r="M551" s="284" t="s">
        <v>301</v>
      </c>
    </row>
    <row r="552" ht="30" customHeight="1" spans="1:13">
      <c r="A552" s="254" t="s">
        <v>1051</v>
      </c>
      <c r="B552" s="255" t="s">
        <v>1052</v>
      </c>
      <c r="C552" s="256" t="s">
        <v>306</v>
      </c>
      <c r="D552" s="257">
        <f t="shared" ref="D552:L552" si="267">D553+D555+D557</f>
        <v>177.82</v>
      </c>
      <c r="E552" s="257">
        <f t="shared" si="267"/>
        <v>94.48</v>
      </c>
      <c r="F552" s="257">
        <f t="shared" si="267"/>
        <v>85.9</v>
      </c>
      <c r="G552" s="257">
        <f t="shared" si="267"/>
        <v>8.58</v>
      </c>
      <c r="H552" s="257">
        <f t="shared" si="267"/>
        <v>0</v>
      </c>
      <c r="I552" s="257">
        <f t="shared" si="267"/>
        <v>83.34</v>
      </c>
      <c r="J552" s="257">
        <f t="shared" si="267"/>
        <v>83.34</v>
      </c>
      <c r="K552" s="257">
        <f t="shared" si="267"/>
        <v>0</v>
      </c>
      <c r="L552" s="257">
        <f t="shared" si="267"/>
        <v>0</v>
      </c>
      <c r="M552" s="281" t="s">
        <v>301</v>
      </c>
    </row>
    <row r="553" ht="27" customHeight="1" spans="1:13">
      <c r="A553" s="258" t="s">
        <v>1053</v>
      </c>
      <c r="B553" s="259" t="s">
        <v>308</v>
      </c>
      <c r="C553" s="260"/>
      <c r="D553" s="261">
        <f t="shared" ref="D553:L553" si="268">D554</f>
        <v>94.58</v>
      </c>
      <c r="E553" s="261">
        <f t="shared" si="268"/>
        <v>94.48</v>
      </c>
      <c r="F553" s="261">
        <f t="shared" si="268"/>
        <v>85.9</v>
      </c>
      <c r="G553" s="261">
        <f t="shared" si="268"/>
        <v>8.58</v>
      </c>
      <c r="H553" s="261">
        <f t="shared" si="268"/>
        <v>0</v>
      </c>
      <c r="I553" s="261">
        <f t="shared" si="268"/>
        <v>0.1</v>
      </c>
      <c r="J553" s="261">
        <f t="shared" si="268"/>
        <v>0.1</v>
      </c>
      <c r="K553" s="261">
        <f t="shared" si="268"/>
        <v>0</v>
      </c>
      <c r="L553" s="261">
        <f t="shared" si="268"/>
        <v>0</v>
      </c>
      <c r="M553" s="282" t="s">
        <v>301</v>
      </c>
    </row>
    <row r="554" ht="27" spans="1:13">
      <c r="A554" s="262"/>
      <c r="B554" s="262"/>
      <c r="C554" s="263" t="s">
        <v>977</v>
      </c>
      <c r="D554" s="264">
        <f>E554+I554</f>
        <v>94.58</v>
      </c>
      <c r="E554" s="264">
        <f>F554+G554+H554</f>
        <v>94.48</v>
      </c>
      <c r="F554" s="264">
        <v>85.9</v>
      </c>
      <c r="G554" s="264">
        <v>8.58</v>
      </c>
      <c r="H554" s="264">
        <v>0</v>
      </c>
      <c r="I554" s="264">
        <f>J554+K554+L554</f>
        <v>0.1</v>
      </c>
      <c r="J554" s="264">
        <v>0.1</v>
      </c>
      <c r="K554" s="264">
        <v>0</v>
      </c>
      <c r="L554" s="264">
        <v>0</v>
      </c>
      <c r="M554" s="283" t="s">
        <v>1054</v>
      </c>
    </row>
    <row r="555" ht="27" customHeight="1" spans="1:13">
      <c r="A555" s="258" t="s">
        <v>1055</v>
      </c>
      <c r="B555" s="259" t="s">
        <v>1056</v>
      </c>
      <c r="C555" s="260"/>
      <c r="D555" s="261">
        <f t="shared" ref="D555:L555" si="269">D556</f>
        <v>48</v>
      </c>
      <c r="E555" s="261">
        <f t="shared" si="269"/>
        <v>0</v>
      </c>
      <c r="F555" s="261">
        <f t="shared" si="269"/>
        <v>0</v>
      </c>
      <c r="G555" s="261">
        <f t="shared" si="269"/>
        <v>0</v>
      </c>
      <c r="H555" s="261">
        <f t="shared" si="269"/>
        <v>0</v>
      </c>
      <c r="I555" s="261">
        <f t="shared" si="269"/>
        <v>48</v>
      </c>
      <c r="J555" s="261">
        <f t="shared" si="269"/>
        <v>48</v>
      </c>
      <c r="K555" s="261">
        <f t="shared" si="269"/>
        <v>0</v>
      </c>
      <c r="L555" s="261">
        <f t="shared" si="269"/>
        <v>0</v>
      </c>
      <c r="M555" s="282" t="s">
        <v>301</v>
      </c>
    </row>
    <row r="556" ht="30" spans="1:13">
      <c r="A556" s="262"/>
      <c r="B556" s="262"/>
      <c r="C556" s="263" t="s">
        <v>977</v>
      </c>
      <c r="D556" s="264">
        <f>E556+I556</f>
        <v>48</v>
      </c>
      <c r="E556" s="264">
        <f>F556+G556+H556</f>
        <v>0</v>
      </c>
      <c r="F556" s="264">
        <v>0</v>
      </c>
      <c r="G556" s="264">
        <v>0</v>
      </c>
      <c r="H556" s="264">
        <v>0</v>
      </c>
      <c r="I556" s="264">
        <f>J556+K556+L556</f>
        <v>48</v>
      </c>
      <c r="J556" s="264">
        <v>48</v>
      </c>
      <c r="K556" s="264">
        <v>0</v>
      </c>
      <c r="L556" s="264">
        <v>0</v>
      </c>
      <c r="M556" s="283" t="s">
        <v>1057</v>
      </c>
    </row>
    <row r="557" ht="27" customHeight="1" spans="1:13">
      <c r="A557" s="258" t="s">
        <v>1058</v>
      </c>
      <c r="B557" s="259" t="s">
        <v>1059</v>
      </c>
      <c r="C557" s="260"/>
      <c r="D557" s="261">
        <f t="shared" ref="D557:L557" si="270">D558</f>
        <v>35.24</v>
      </c>
      <c r="E557" s="261">
        <f t="shared" si="270"/>
        <v>0</v>
      </c>
      <c r="F557" s="261">
        <f t="shared" si="270"/>
        <v>0</v>
      </c>
      <c r="G557" s="261">
        <f t="shared" si="270"/>
        <v>0</v>
      </c>
      <c r="H557" s="261">
        <f t="shared" si="270"/>
        <v>0</v>
      </c>
      <c r="I557" s="261">
        <f t="shared" si="270"/>
        <v>35.24</v>
      </c>
      <c r="J557" s="261">
        <f t="shared" si="270"/>
        <v>35.24</v>
      </c>
      <c r="K557" s="261">
        <f t="shared" si="270"/>
        <v>0</v>
      </c>
      <c r="L557" s="261">
        <f t="shared" si="270"/>
        <v>0</v>
      </c>
      <c r="M557" s="282" t="s">
        <v>301</v>
      </c>
    </row>
    <row r="558" ht="73.5" spans="1:13">
      <c r="A558" s="262"/>
      <c r="B558" s="262"/>
      <c r="C558" s="263" t="s">
        <v>977</v>
      </c>
      <c r="D558" s="264">
        <f>E558+I558</f>
        <v>35.24</v>
      </c>
      <c r="E558" s="264">
        <f>F558+G558+H558</f>
        <v>0</v>
      </c>
      <c r="F558" s="264">
        <v>0</v>
      </c>
      <c r="G558" s="264">
        <v>0</v>
      </c>
      <c r="H558" s="264">
        <v>0</v>
      </c>
      <c r="I558" s="264">
        <f>J558+K558+L558</f>
        <v>35.24</v>
      </c>
      <c r="J558" s="264">
        <v>35.24</v>
      </c>
      <c r="K558" s="264">
        <v>0</v>
      </c>
      <c r="L558" s="264">
        <v>0</v>
      </c>
      <c r="M558" s="283" t="s">
        <v>1060</v>
      </c>
    </row>
    <row r="559" ht="30" customHeight="1" spans="1:13">
      <c r="A559" s="254" t="s">
        <v>1061</v>
      </c>
      <c r="B559" s="255" t="s">
        <v>1062</v>
      </c>
      <c r="C559" s="256" t="s">
        <v>306</v>
      </c>
      <c r="D559" s="257">
        <f t="shared" ref="D559:L559" si="271">D560+D563</f>
        <v>1277.47</v>
      </c>
      <c r="E559" s="257">
        <f t="shared" si="271"/>
        <v>0</v>
      </c>
      <c r="F559" s="257">
        <f t="shared" si="271"/>
        <v>0</v>
      </c>
      <c r="G559" s="257">
        <f t="shared" si="271"/>
        <v>0</v>
      </c>
      <c r="H559" s="257">
        <f t="shared" si="271"/>
        <v>0</v>
      </c>
      <c r="I559" s="257">
        <f t="shared" si="271"/>
        <v>1277.47</v>
      </c>
      <c r="J559" s="257">
        <f t="shared" si="271"/>
        <v>915.19</v>
      </c>
      <c r="K559" s="257">
        <f t="shared" si="271"/>
        <v>362.28</v>
      </c>
      <c r="L559" s="257">
        <f t="shared" si="271"/>
        <v>0</v>
      </c>
      <c r="M559" s="281" t="s">
        <v>301</v>
      </c>
    </row>
    <row r="560" ht="27" customHeight="1" spans="1:13">
      <c r="A560" s="258" t="s">
        <v>1063</v>
      </c>
      <c r="B560" s="259" t="s">
        <v>1064</v>
      </c>
      <c r="C560" s="260"/>
      <c r="D560" s="261">
        <f t="shared" ref="D560:L560" si="272">SUM(D561:D562)</f>
        <v>342.19</v>
      </c>
      <c r="E560" s="261">
        <f t="shared" si="272"/>
        <v>0</v>
      </c>
      <c r="F560" s="261">
        <f t="shared" si="272"/>
        <v>0</v>
      </c>
      <c r="G560" s="261">
        <f t="shared" si="272"/>
        <v>0</v>
      </c>
      <c r="H560" s="261">
        <f t="shared" si="272"/>
        <v>0</v>
      </c>
      <c r="I560" s="261">
        <f t="shared" si="272"/>
        <v>342.19</v>
      </c>
      <c r="J560" s="261">
        <f t="shared" si="272"/>
        <v>13.19</v>
      </c>
      <c r="K560" s="261">
        <f t="shared" si="272"/>
        <v>329</v>
      </c>
      <c r="L560" s="261">
        <f t="shared" si="272"/>
        <v>0</v>
      </c>
      <c r="M560" s="282" t="s">
        <v>301</v>
      </c>
    </row>
    <row r="561" ht="40.5" spans="1:13">
      <c r="A561" s="262"/>
      <c r="B561" s="262"/>
      <c r="C561" s="263" t="s">
        <v>922</v>
      </c>
      <c r="D561" s="264">
        <f>E561+I561</f>
        <v>13.19</v>
      </c>
      <c r="E561" s="264">
        <f>F561+G561+H561</f>
        <v>0</v>
      </c>
      <c r="F561" s="264">
        <v>0</v>
      </c>
      <c r="G561" s="264">
        <v>0</v>
      </c>
      <c r="H561" s="264">
        <v>0</v>
      </c>
      <c r="I561" s="264">
        <f>J561+K561+L561</f>
        <v>13.19</v>
      </c>
      <c r="J561" s="264">
        <v>13.19</v>
      </c>
      <c r="K561" s="264">
        <v>0</v>
      </c>
      <c r="L561" s="264">
        <v>0</v>
      </c>
      <c r="M561" s="283" t="s">
        <v>1065</v>
      </c>
    </row>
    <row r="562" ht="15.75" spans="1:13">
      <c r="A562" s="262"/>
      <c r="B562" s="262"/>
      <c r="C562" s="285" t="s">
        <v>301</v>
      </c>
      <c r="D562" s="264">
        <f>E562+I562</f>
        <v>329</v>
      </c>
      <c r="E562" s="264">
        <f>F562+G562+H562</f>
        <v>0</v>
      </c>
      <c r="F562" s="264">
        <v>0</v>
      </c>
      <c r="G562" s="264">
        <v>0</v>
      </c>
      <c r="H562" s="264">
        <v>0</v>
      </c>
      <c r="I562" s="264">
        <f>J562+K562+L562</f>
        <v>329</v>
      </c>
      <c r="J562" s="264">
        <v>0</v>
      </c>
      <c r="K562" s="286">
        <v>329</v>
      </c>
      <c r="L562" s="287">
        <v>0</v>
      </c>
      <c r="M562" s="284" t="s">
        <v>301</v>
      </c>
    </row>
    <row r="563" ht="27" customHeight="1" spans="1:13">
      <c r="A563" s="258" t="s">
        <v>1066</v>
      </c>
      <c r="B563" s="259" t="s">
        <v>1067</v>
      </c>
      <c r="C563" s="260"/>
      <c r="D563" s="261">
        <f t="shared" ref="D563:L563" si="273">SUM(D564:D565)</f>
        <v>935.28</v>
      </c>
      <c r="E563" s="261">
        <f t="shared" si="273"/>
        <v>0</v>
      </c>
      <c r="F563" s="261">
        <f t="shared" si="273"/>
        <v>0</v>
      </c>
      <c r="G563" s="261">
        <f t="shared" si="273"/>
        <v>0</v>
      </c>
      <c r="H563" s="261">
        <f t="shared" si="273"/>
        <v>0</v>
      </c>
      <c r="I563" s="261">
        <f t="shared" si="273"/>
        <v>935.28</v>
      </c>
      <c r="J563" s="261">
        <f t="shared" si="273"/>
        <v>902</v>
      </c>
      <c r="K563" s="261">
        <f t="shared" si="273"/>
        <v>33.28</v>
      </c>
      <c r="L563" s="261">
        <f t="shared" si="273"/>
        <v>0</v>
      </c>
      <c r="M563" s="282" t="s">
        <v>301</v>
      </c>
    </row>
    <row r="564" ht="28.5" spans="1:13">
      <c r="A564" s="262"/>
      <c r="B564" s="262"/>
      <c r="C564" s="263" t="s">
        <v>1068</v>
      </c>
      <c r="D564" s="264">
        <f>E564+I564</f>
        <v>902</v>
      </c>
      <c r="E564" s="264">
        <f>F564+G564+H564</f>
        <v>0</v>
      </c>
      <c r="F564" s="264">
        <v>0</v>
      </c>
      <c r="G564" s="264">
        <v>0</v>
      </c>
      <c r="H564" s="264">
        <v>0</v>
      </c>
      <c r="I564" s="264">
        <f>J564+K564+L564</f>
        <v>902</v>
      </c>
      <c r="J564" s="264">
        <v>902</v>
      </c>
      <c r="K564" s="264">
        <v>0</v>
      </c>
      <c r="L564" s="264">
        <v>0</v>
      </c>
      <c r="M564" s="283" t="s">
        <v>1069</v>
      </c>
    </row>
    <row r="565" ht="24" customHeight="1" spans="1:16">
      <c r="A565" s="262"/>
      <c r="B565" s="262"/>
      <c r="C565" s="285" t="s">
        <v>301</v>
      </c>
      <c r="D565" s="264">
        <f>E565+I565</f>
        <v>33.28</v>
      </c>
      <c r="E565" s="264">
        <f>F565+G565+H565</f>
        <v>0</v>
      </c>
      <c r="F565" s="264">
        <v>0</v>
      </c>
      <c r="G565" s="264">
        <v>0</v>
      </c>
      <c r="H565" s="264">
        <v>0</v>
      </c>
      <c r="I565" s="264">
        <f>J565+K565+L565</f>
        <v>33.28</v>
      </c>
      <c r="J565" s="264">
        <v>0</v>
      </c>
      <c r="K565" s="286">
        <f>21.9+11.38</f>
        <v>33.28</v>
      </c>
      <c r="L565" s="287">
        <v>0</v>
      </c>
      <c r="M565" s="284" t="s">
        <v>301</v>
      </c>
      <c r="P565" s="227">
        <v>11.38</v>
      </c>
    </row>
    <row r="566" ht="30" customHeight="1" spans="1:13">
      <c r="A566" s="254" t="s">
        <v>1070</v>
      </c>
      <c r="B566" s="255" t="s">
        <v>1071</v>
      </c>
      <c r="C566" s="256" t="s">
        <v>306</v>
      </c>
      <c r="D566" s="257">
        <f t="shared" ref="D566:L566" si="274">D567</f>
        <v>11429.16727</v>
      </c>
      <c r="E566" s="257">
        <f t="shared" si="274"/>
        <v>57.51</v>
      </c>
      <c r="F566" s="257">
        <f t="shared" si="274"/>
        <v>38.91</v>
      </c>
      <c r="G566" s="257">
        <f t="shared" si="274"/>
        <v>0</v>
      </c>
      <c r="H566" s="257">
        <f t="shared" si="274"/>
        <v>18.6</v>
      </c>
      <c r="I566" s="257">
        <f t="shared" si="274"/>
        <v>11371.65727</v>
      </c>
      <c r="J566" s="257">
        <f t="shared" si="274"/>
        <v>0</v>
      </c>
      <c r="K566" s="257">
        <f t="shared" si="274"/>
        <v>20.59727</v>
      </c>
      <c r="L566" s="257">
        <f t="shared" si="274"/>
        <v>11351.06</v>
      </c>
      <c r="M566" s="281" t="s">
        <v>301</v>
      </c>
    </row>
    <row r="567" ht="27" customHeight="1" spans="1:13">
      <c r="A567" s="258" t="s">
        <v>1072</v>
      </c>
      <c r="B567" s="259" t="s">
        <v>1071</v>
      </c>
      <c r="C567" s="260"/>
      <c r="D567" s="261">
        <f t="shared" ref="D567:L567" si="275">SUM(D568:D570)</f>
        <v>11429.16727</v>
      </c>
      <c r="E567" s="261">
        <f t="shared" si="275"/>
        <v>57.51</v>
      </c>
      <c r="F567" s="261">
        <f t="shared" si="275"/>
        <v>38.91</v>
      </c>
      <c r="G567" s="261">
        <f t="shared" si="275"/>
        <v>0</v>
      </c>
      <c r="H567" s="261">
        <f t="shared" si="275"/>
        <v>18.6</v>
      </c>
      <c r="I567" s="261">
        <f t="shared" si="275"/>
        <v>11371.65727</v>
      </c>
      <c r="J567" s="261">
        <f t="shared" si="275"/>
        <v>0</v>
      </c>
      <c r="K567" s="261">
        <f t="shared" si="275"/>
        <v>20.59727</v>
      </c>
      <c r="L567" s="261">
        <f t="shared" si="275"/>
        <v>11351.06</v>
      </c>
      <c r="M567" s="282" t="s">
        <v>301</v>
      </c>
    </row>
    <row r="568" ht="27" spans="1:13">
      <c r="A568" s="262"/>
      <c r="B568" s="262"/>
      <c r="C568" s="263" t="s">
        <v>1073</v>
      </c>
      <c r="D568" s="264">
        <f>E568+I568</f>
        <v>38.91</v>
      </c>
      <c r="E568" s="264">
        <f>F568+G568+H568</f>
        <v>38.91</v>
      </c>
      <c r="F568" s="264">
        <v>38.91</v>
      </c>
      <c r="G568" s="264">
        <v>0</v>
      </c>
      <c r="H568" s="264">
        <v>0</v>
      </c>
      <c r="I568" s="264">
        <f>J568+K568+L568</f>
        <v>0</v>
      </c>
      <c r="J568" s="264">
        <v>0</v>
      </c>
      <c r="K568" s="264">
        <v>0</v>
      </c>
      <c r="L568" s="264">
        <v>0</v>
      </c>
      <c r="M568" s="284" t="s">
        <v>301</v>
      </c>
    </row>
    <row r="569" ht="40.5" spans="1:13">
      <c r="A569" s="262"/>
      <c r="B569" s="262"/>
      <c r="C569" s="263" t="s">
        <v>922</v>
      </c>
      <c r="D569" s="264">
        <f>E569+I569</f>
        <v>18.6</v>
      </c>
      <c r="E569" s="264">
        <f>F569+G569+H569</f>
        <v>18.6</v>
      </c>
      <c r="F569" s="264">
        <v>0</v>
      </c>
      <c r="G569" s="264">
        <v>0</v>
      </c>
      <c r="H569" s="264">
        <v>18.6</v>
      </c>
      <c r="I569" s="264">
        <f>J569+K569+L569</f>
        <v>0</v>
      </c>
      <c r="J569" s="264">
        <v>0</v>
      </c>
      <c r="K569" s="264">
        <v>0</v>
      </c>
      <c r="L569" s="264">
        <v>0</v>
      </c>
      <c r="M569" s="284" t="s">
        <v>301</v>
      </c>
    </row>
    <row r="570" ht="30" customHeight="1" spans="1:16">
      <c r="A570" s="262"/>
      <c r="B570" s="262"/>
      <c r="C570" s="285" t="s">
        <v>301</v>
      </c>
      <c r="D570" s="264">
        <f>E570+I570</f>
        <v>11371.65727</v>
      </c>
      <c r="E570" s="264">
        <f>F570+G570+H570</f>
        <v>0</v>
      </c>
      <c r="F570" s="264">
        <v>0</v>
      </c>
      <c r="G570" s="264">
        <v>0</v>
      </c>
      <c r="H570" s="264">
        <v>0</v>
      </c>
      <c r="I570" s="264">
        <f>J570+K570+L570</f>
        <v>11371.65727</v>
      </c>
      <c r="J570" s="264">
        <v>0</v>
      </c>
      <c r="K570" s="286">
        <f>0.297270000000007+13+7.3</f>
        <v>20.59727</v>
      </c>
      <c r="L570" s="287">
        <v>11351.06</v>
      </c>
      <c r="M570" s="284" t="s">
        <v>301</v>
      </c>
      <c r="P570" s="227">
        <v>7.3</v>
      </c>
    </row>
    <row r="571" ht="30" customHeight="1" spans="1:17">
      <c r="A571" s="250" t="s">
        <v>1074</v>
      </c>
      <c r="B571" s="251" t="s">
        <v>1075</v>
      </c>
      <c r="C571" s="252"/>
      <c r="D571" s="253">
        <f t="shared" ref="D571:L571" si="276">D572+D579+D582+D612+D628+D636+D641+D644+D647+D650+D659+D662</f>
        <v>17419.84759</v>
      </c>
      <c r="E571" s="253">
        <f t="shared" si="276"/>
        <v>7333.47</v>
      </c>
      <c r="F571" s="253">
        <f t="shared" si="276"/>
        <v>6669.61</v>
      </c>
      <c r="G571" s="253">
        <f t="shared" si="276"/>
        <v>117.51</v>
      </c>
      <c r="H571" s="253">
        <f t="shared" si="276"/>
        <v>546.35</v>
      </c>
      <c r="I571" s="253">
        <f t="shared" si="276"/>
        <v>10086.37759</v>
      </c>
      <c r="J571" s="253">
        <f t="shared" si="276"/>
        <v>2230.94</v>
      </c>
      <c r="K571" s="253">
        <f t="shared" si="276"/>
        <v>972.24759</v>
      </c>
      <c r="L571" s="253">
        <f t="shared" si="276"/>
        <v>6883.19</v>
      </c>
      <c r="M571" s="279" t="s">
        <v>301</v>
      </c>
      <c r="N571" s="223">
        <f>E571+J571</f>
        <v>9564.41</v>
      </c>
      <c r="Q571" s="223">
        <f>E571+J571</f>
        <v>9564.41</v>
      </c>
    </row>
    <row r="572" ht="30" customHeight="1" spans="1:13">
      <c r="A572" s="254" t="s">
        <v>1076</v>
      </c>
      <c r="B572" s="255" t="s">
        <v>1077</v>
      </c>
      <c r="C572" s="256" t="s">
        <v>306</v>
      </c>
      <c r="D572" s="257">
        <f t="shared" ref="D572:L572" si="277">D573+D577</f>
        <v>550.63</v>
      </c>
      <c r="E572" s="257">
        <f t="shared" si="277"/>
        <v>460.69</v>
      </c>
      <c r="F572" s="257">
        <f t="shared" si="277"/>
        <v>387.54</v>
      </c>
      <c r="G572" s="257">
        <f t="shared" si="277"/>
        <v>45.33</v>
      </c>
      <c r="H572" s="257">
        <f t="shared" si="277"/>
        <v>27.82</v>
      </c>
      <c r="I572" s="257">
        <f t="shared" si="277"/>
        <v>89.94</v>
      </c>
      <c r="J572" s="257">
        <f t="shared" si="277"/>
        <v>89.94</v>
      </c>
      <c r="K572" s="257">
        <f t="shared" si="277"/>
        <v>0</v>
      </c>
      <c r="L572" s="257">
        <f t="shared" si="277"/>
        <v>0</v>
      </c>
      <c r="M572" s="281" t="s">
        <v>301</v>
      </c>
    </row>
    <row r="573" ht="27" customHeight="1" spans="1:13">
      <c r="A573" s="258" t="s">
        <v>1078</v>
      </c>
      <c r="B573" s="259" t="s">
        <v>308</v>
      </c>
      <c r="C573" s="260"/>
      <c r="D573" s="261">
        <f t="shared" ref="D573:L573" si="278">SUM(D574:D576)</f>
        <v>475.1</v>
      </c>
      <c r="E573" s="261">
        <f t="shared" si="278"/>
        <v>411.34</v>
      </c>
      <c r="F573" s="261">
        <f t="shared" si="278"/>
        <v>338.19</v>
      </c>
      <c r="G573" s="261">
        <f t="shared" si="278"/>
        <v>45.33</v>
      </c>
      <c r="H573" s="261">
        <f t="shared" si="278"/>
        <v>27.82</v>
      </c>
      <c r="I573" s="261">
        <f t="shared" si="278"/>
        <v>63.76</v>
      </c>
      <c r="J573" s="261">
        <f t="shared" si="278"/>
        <v>63.76</v>
      </c>
      <c r="K573" s="261">
        <f t="shared" si="278"/>
        <v>0</v>
      </c>
      <c r="L573" s="261">
        <f t="shared" si="278"/>
        <v>0</v>
      </c>
      <c r="M573" s="282" t="s">
        <v>301</v>
      </c>
    </row>
    <row r="574" ht="45" spans="1:13">
      <c r="A574" s="262"/>
      <c r="B574" s="262"/>
      <c r="C574" s="263" t="s">
        <v>1027</v>
      </c>
      <c r="D574" s="264">
        <f>E574+I574</f>
        <v>470.16</v>
      </c>
      <c r="E574" s="264">
        <f>F574+G574+H574</f>
        <v>406.4</v>
      </c>
      <c r="F574" s="264">
        <v>338.19</v>
      </c>
      <c r="G574" s="264">
        <v>40.39</v>
      </c>
      <c r="H574" s="264">
        <v>27.82</v>
      </c>
      <c r="I574" s="264">
        <f>J574+K574+L574</f>
        <v>63.76</v>
      </c>
      <c r="J574" s="264">
        <v>63.76</v>
      </c>
      <c r="K574" s="264">
        <v>0</v>
      </c>
      <c r="L574" s="264">
        <v>0</v>
      </c>
      <c r="M574" s="283" t="s">
        <v>1079</v>
      </c>
    </row>
    <row r="575" ht="27" spans="1:13">
      <c r="A575" s="262"/>
      <c r="B575" s="262"/>
      <c r="C575" s="263" t="s">
        <v>1073</v>
      </c>
      <c r="D575" s="264">
        <f>E575+I575</f>
        <v>3.99</v>
      </c>
      <c r="E575" s="264">
        <f>F575+G575+H575</f>
        <v>3.99</v>
      </c>
      <c r="F575" s="264">
        <v>0</v>
      </c>
      <c r="G575" s="264">
        <v>3.99</v>
      </c>
      <c r="H575" s="264">
        <v>0</v>
      </c>
      <c r="I575" s="264">
        <f>J575+K575+L575</f>
        <v>0</v>
      </c>
      <c r="J575" s="264">
        <v>0</v>
      </c>
      <c r="K575" s="264">
        <v>0</v>
      </c>
      <c r="L575" s="264">
        <v>0</v>
      </c>
      <c r="M575" s="284" t="s">
        <v>301</v>
      </c>
    </row>
    <row r="576" ht="27" spans="1:13">
      <c r="A576" s="262"/>
      <c r="B576" s="262"/>
      <c r="C576" s="263" t="s">
        <v>1080</v>
      </c>
      <c r="D576" s="264">
        <f>E576+I576</f>
        <v>0.95</v>
      </c>
      <c r="E576" s="264">
        <f>F576+G576+H576</f>
        <v>0.95</v>
      </c>
      <c r="F576" s="264">
        <v>0</v>
      </c>
      <c r="G576" s="264">
        <v>0.95</v>
      </c>
      <c r="H576" s="264">
        <v>0</v>
      </c>
      <c r="I576" s="264">
        <f>J576+K576+L576</f>
        <v>0</v>
      </c>
      <c r="J576" s="264">
        <v>0</v>
      </c>
      <c r="K576" s="264">
        <v>0</v>
      </c>
      <c r="L576" s="264">
        <v>0</v>
      </c>
      <c r="M576" s="284" t="s">
        <v>301</v>
      </c>
    </row>
    <row r="577" ht="27" customHeight="1" spans="1:13">
      <c r="A577" s="258" t="s">
        <v>1081</v>
      </c>
      <c r="B577" s="259" t="s">
        <v>1082</v>
      </c>
      <c r="C577" s="260"/>
      <c r="D577" s="261">
        <f t="shared" ref="D577:L577" si="279">D578</f>
        <v>75.53</v>
      </c>
      <c r="E577" s="261">
        <f t="shared" si="279"/>
        <v>49.35</v>
      </c>
      <c r="F577" s="261">
        <f t="shared" si="279"/>
        <v>49.35</v>
      </c>
      <c r="G577" s="261">
        <f t="shared" si="279"/>
        <v>0</v>
      </c>
      <c r="H577" s="261">
        <f t="shared" si="279"/>
        <v>0</v>
      </c>
      <c r="I577" s="261">
        <f t="shared" si="279"/>
        <v>26.18</v>
      </c>
      <c r="J577" s="261">
        <f t="shared" si="279"/>
        <v>26.18</v>
      </c>
      <c r="K577" s="261">
        <f t="shared" si="279"/>
        <v>0</v>
      </c>
      <c r="L577" s="261">
        <f t="shared" si="279"/>
        <v>0</v>
      </c>
      <c r="M577" s="282" t="s">
        <v>301</v>
      </c>
    </row>
    <row r="578" ht="45" spans="1:13">
      <c r="A578" s="262"/>
      <c r="B578" s="262"/>
      <c r="C578" s="263" t="s">
        <v>1027</v>
      </c>
      <c r="D578" s="264">
        <f>E578+I578</f>
        <v>75.53</v>
      </c>
      <c r="E578" s="264">
        <f>F578+G578+H578</f>
        <v>49.35</v>
      </c>
      <c r="F578" s="264">
        <v>49.35</v>
      </c>
      <c r="G578" s="264">
        <v>0</v>
      </c>
      <c r="H578" s="264">
        <v>0</v>
      </c>
      <c r="I578" s="264">
        <f>J578+K578+L578</f>
        <v>26.18</v>
      </c>
      <c r="J578" s="264">
        <v>26.18</v>
      </c>
      <c r="K578" s="264">
        <v>0</v>
      </c>
      <c r="L578" s="264">
        <v>0</v>
      </c>
      <c r="M578" s="283" t="s">
        <v>1083</v>
      </c>
    </row>
    <row r="579" ht="30" customHeight="1" spans="1:13">
      <c r="A579" s="254" t="s">
        <v>1084</v>
      </c>
      <c r="B579" s="255" t="s">
        <v>1085</v>
      </c>
      <c r="C579" s="256" t="s">
        <v>306</v>
      </c>
      <c r="D579" s="257">
        <f t="shared" ref="D579:L579" si="280">D580</f>
        <v>1447.25</v>
      </c>
      <c r="E579" s="257">
        <f t="shared" si="280"/>
        <v>828.61</v>
      </c>
      <c r="F579" s="257">
        <f t="shared" si="280"/>
        <v>774.34</v>
      </c>
      <c r="G579" s="257">
        <f t="shared" si="280"/>
        <v>0</v>
      </c>
      <c r="H579" s="257">
        <f t="shared" si="280"/>
        <v>54.27</v>
      </c>
      <c r="I579" s="257">
        <f t="shared" si="280"/>
        <v>618.64</v>
      </c>
      <c r="J579" s="257">
        <f t="shared" si="280"/>
        <v>82.63</v>
      </c>
      <c r="K579" s="257">
        <f t="shared" si="280"/>
        <v>0</v>
      </c>
      <c r="L579" s="257">
        <f t="shared" si="280"/>
        <v>536.01</v>
      </c>
      <c r="M579" s="281" t="s">
        <v>301</v>
      </c>
    </row>
    <row r="580" ht="27" customHeight="1" spans="1:13">
      <c r="A580" s="258" t="s">
        <v>1086</v>
      </c>
      <c r="B580" s="259" t="s">
        <v>1087</v>
      </c>
      <c r="C580" s="260"/>
      <c r="D580" s="261">
        <f t="shared" ref="D580:L580" si="281">D581</f>
        <v>1447.25</v>
      </c>
      <c r="E580" s="261">
        <f t="shared" si="281"/>
        <v>828.61</v>
      </c>
      <c r="F580" s="261">
        <f t="shared" si="281"/>
        <v>774.34</v>
      </c>
      <c r="G580" s="261">
        <f t="shared" si="281"/>
        <v>0</v>
      </c>
      <c r="H580" s="261">
        <f t="shared" si="281"/>
        <v>54.27</v>
      </c>
      <c r="I580" s="261">
        <f t="shared" si="281"/>
        <v>618.64</v>
      </c>
      <c r="J580" s="261">
        <f t="shared" si="281"/>
        <v>82.63</v>
      </c>
      <c r="K580" s="261">
        <f t="shared" si="281"/>
        <v>0</v>
      </c>
      <c r="L580" s="261">
        <f t="shared" si="281"/>
        <v>536.01</v>
      </c>
      <c r="M580" s="282" t="s">
        <v>301</v>
      </c>
    </row>
    <row r="581" ht="43.5" spans="1:13">
      <c r="A581" s="262"/>
      <c r="B581" s="262"/>
      <c r="C581" s="263" t="s">
        <v>1088</v>
      </c>
      <c r="D581" s="264">
        <f>E581+I581</f>
        <v>1447.25</v>
      </c>
      <c r="E581" s="264">
        <f>F581+G581+H581</f>
        <v>828.61</v>
      </c>
      <c r="F581" s="264">
        <v>774.34</v>
      </c>
      <c r="G581" s="264">
        <v>0</v>
      </c>
      <c r="H581" s="264">
        <v>54.27</v>
      </c>
      <c r="I581" s="264">
        <f>J581+K581+L581</f>
        <v>618.64</v>
      </c>
      <c r="J581" s="287">
        <v>82.63</v>
      </c>
      <c r="K581" s="287">
        <v>0</v>
      </c>
      <c r="L581" s="287">
        <v>536.01</v>
      </c>
      <c r="M581" s="283" t="s">
        <v>1089</v>
      </c>
    </row>
    <row r="582" ht="30" customHeight="1" spans="1:13">
      <c r="A582" s="254" t="s">
        <v>1090</v>
      </c>
      <c r="B582" s="255" t="s">
        <v>1091</v>
      </c>
      <c r="C582" s="256" t="s">
        <v>306</v>
      </c>
      <c r="D582" s="257">
        <f t="shared" ref="D582:L582" si="282">D583+D597</f>
        <v>4871.9737</v>
      </c>
      <c r="E582" s="257">
        <f t="shared" si="282"/>
        <v>3710.18</v>
      </c>
      <c r="F582" s="257">
        <f t="shared" si="282"/>
        <v>3285.23</v>
      </c>
      <c r="G582" s="257">
        <f t="shared" si="282"/>
        <v>1.92</v>
      </c>
      <c r="H582" s="257">
        <f t="shared" si="282"/>
        <v>423.03</v>
      </c>
      <c r="I582" s="257">
        <f t="shared" si="282"/>
        <v>1161.7937</v>
      </c>
      <c r="J582" s="257">
        <f t="shared" si="282"/>
        <v>58.38</v>
      </c>
      <c r="K582" s="257">
        <f t="shared" si="282"/>
        <v>403.8637</v>
      </c>
      <c r="L582" s="257">
        <f t="shared" si="282"/>
        <v>699.55</v>
      </c>
      <c r="M582" s="281" t="s">
        <v>301</v>
      </c>
    </row>
    <row r="583" ht="27" customHeight="1" spans="1:13">
      <c r="A583" s="258" t="s">
        <v>1092</v>
      </c>
      <c r="B583" s="259" t="s">
        <v>1093</v>
      </c>
      <c r="C583" s="260"/>
      <c r="D583" s="261">
        <f t="shared" ref="D583:L583" si="283">SUM(D584:D596)</f>
        <v>4006.03</v>
      </c>
      <c r="E583" s="261">
        <f t="shared" si="283"/>
        <v>3365.72</v>
      </c>
      <c r="F583" s="261">
        <f t="shared" si="283"/>
        <v>3284.87</v>
      </c>
      <c r="G583" s="261">
        <f t="shared" si="283"/>
        <v>1.92</v>
      </c>
      <c r="H583" s="261">
        <f t="shared" si="283"/>
        <v>78.93</v>
      </c>
      <c r="I583" s="261">
        <f t="shared" si="283"/>
        <v>640.31</v>
      </c>
      <c r="J583" s="261">
        <f t="shared" si="283"/>
        <v>0.91</v>
      </c>
      <c r="K583" s="261">
        <f t="shared" si="283"/>
        <v>400</v>
      </c>
      <c r="L583" s="261">
        <f t="shared" si="283"/>
        <v>239.4</v>
      </c>
      <c r="M583" s="282" t="s">
        <v>301</v>
      </c>
    </row>
    <row r="584" ht="27" spans="1:13">
      <c r="A584" s="262"/>
      <c r="B584" s="262"/>
      <c r="C584" s="263" t="s">
        <v>1080</v>
      </c>
      <c r="D584" s="264">
        <f t="shared" ref="D584:D596" si="284">E584+I584</f>
        <v>88.03</v>
      </c>
      <c r="E584" s="264">
        <f t="shared" ref="E584:E596" si="285">F584+G584+H584</f>
        <v>88.03</v>
      </c>
      <c r="F584" s="264">
        <v>82.87</v>
      </c>
      <c r="G584" s="264">
        <v>1.92</v>
      </c>
      <c r="H584" s="264">
        <v>3.24</v>
      </c>
      <c r="I584" s="264">
        <f t="shared" ref="I584:I596" si="286">J584+K584+L584</f>
        <v>0</v>
      </c>
      <c r="J584" s="264">
        <v>0</v>
      </c>
      <c r="K584" s="264">
        <v>0</v>
      </c>
      <c r="L584" s="264">
        <v>0</v>
      </c>
      <c r="M584" s="284" t="s">
        <v>301</v>
      </c>
    </row>
    <row r="585" ht="27" spans="1:13">
      <c r="A585" s="262"/>
      <c r="B585" s="262"/>
      <c r="C585" s="263" t="s">
        <v>949</v>
      </c>
      <c r="D585" s="264">
        <f t="shared" si="284"/>
        <v>122.27</v>
      </c>
      <c r="E585" s="264">
        <f t="shared" si="285"/>
        <v>122.22</v>
      </c>
      <c r="F585" s="264">
        <v>121.01</v>
      </c>
      <c r="G585" s="264">
        <v>0</v>
      </c>
      <c r="H585" s="264">
        <v>1.21</v>
      </c>
      <c r="I585" s="264">
        <f t="shared" si="286"/>
        <v>0.05</v>
      </c>
      <c r="J585" s="264">
        <v>0.05</v>
      </c>
      <c r="K585" s="264">
        <v>0</v>
      </c>
      <c r="L585" s="264">
        <v>0</v>
      </c>
      <c r="M585" s="283" t="s">
        <v>1094</v>
      </c>
    </row>
    <row r="586" ht="27" spans="1:13">
      <c r="A586" s="262"/>
      <c r="B586" s="262"/>
      <c r="C586" s="263" t="s">
        <v>1095</v>
      </c>
      <c r="D586" s="264">
        <f t="shared" si="284"/>
        <v>355.01</v>
      </c>
      <c r="E586" s="264">
        <f t="shared" si="285"/>
        <v>354.94</v>
      </c>
      <c r="F586" s="264">
        <v>342.3</v>
      </c>
      <c r="G586" s="264">
        <v>0</v>
      </c>
      <c r="H586" s="264">
        <v>12.64</v>
      </c>
      <c r="I586" s="264">
        <f t="shared" si="286"/>
        <v>0.07</v>
      </c>
      <c r="J586" s="264">
        <v>0.07</v>
      </c>
      <c r="K586" s="264">
        <v>0</v>
      </c>
      <c r="L586" s="264">
        <v>0</v>
      </c>
      <c r="M586" s="283" t="s">
        <v>1096</v>
      </c>
    </row>
    <row r="587" ht="27" spans="1:13">
      <c r="A587" s="262"/>
      <c r="B587" s="262"/>
      <c r="C587" s="263" t="s">
        <v>1097</v>
      </c>
      <c r="D587" s="264">
        <f t="shared" si="284"/>
        <v>770.73</v>
      </c>
      <c r="E587" s="264">
        <f t="shared" si="285"/>
        <v>770.39</v>
      </c>
      <c r="F587" s="264">
        <v>749.53</v>
      </c>
      <c r="G587" s="264">
        <v>0</v>
      </c>
      <c r="H587" s="264">
        <v>20.86</v>
      </c>
      <c r="I587" s="264">
        <f t="shared" si="286"/>
        <v>0.34</v>
      </c>
      <c r="J587" s="264">
        <v>0.34</v>
      </c>
      <c r="K587" s="264">
        <v>0</v>
      </c>
      <c r="L587" s="264">
        <v>0</v>
      </c>
      <c r="M587" s="283" t="s">
        <v>1098</v>
      </c>
    </row>
    <row r="588" ht="27" spans="1:13">
      <c r="A588" s="262"/>
      <c r="B588" s="262"/>
      <c r="C588" s="263" t="s">
        <v>950</v>
      </c>
      <c r="D588" s="264">
        <f t="shared" si="284"/>
        <v>438.23</v>
      </c>
      <c r="E588" s="264">
        <f t="shared" si="285"/>
        <v>438.12</v>
      </c>
      <c r="F588" s="264">
        <v>431.83</v>
      </c>
      <c r="G588" s="264">
        <v>0</v>
      </c>
      <c r="H588" s="264">
        <v>6.29</v>
      </c>
      <c r="I588" s="264">
        <f t="shared" si="286"/>
        <v>0.11</v>
      </c>
      <c r="J588" s="264">
        <v>0.11</v>
      </c>
      <c r="K588" s="264">
        <v>0</v>
      </c>
      <c r="L588" s="264">
        <v>0</v>
      </c>
      <c r="M588" s="283" t="s">
        <v>1099</v>
      </c>
    </row>
    <row r="589" ht="27" spans="1:13">
      <c r="A589" s="262"/>
      <c r="B589" s="262"/>
      <c r="C589" s="263" t="s">
        <v>951</v>
      </c>
      <c r="D589" s="264">
        <f t="shared" si="284"/>
        <v>168.26</v>
      </c>
      <c r="E589" s="264">
        <f t="shared" si="285"/>
        <v>168.26</v>
      </c>
      <c r="F589" s="264">
        <v>163.96</v>
      </c>
      <c r="G589" s="264">
        <v>0</v>
      </c>
      <c r="H589" s="264">
        <v>4.3</v>
      </c>
      <c r="I589" s="264">
        <f t="shared" si="286"/>
        <v>0</v>
      </c>
      <c r="J589" s="264">
        <v>0</v>
      </c>
      <c r="K589" s="264">
        <v>0</v>
      </c>
      <c r="L589" s="264">
        <v>0</v>
      </c>
      <c r="M589" s="284" t="s">
        <v>301</v>
      </c>
    </row>
    <row r="590" ht="27" spans="1:13">
      <c r="A590" s="262"/>
      <c r="B590" s="262"/>
      <c r="C590" s="263" t="s">
        <v>952</v>
      </c>
      <c r="D590" s="264">
        <f t="shared" si="284"/>
        <v>148.56</v>
      </c>
      <c r="E590" s="264">
        <f t="shared" si="285"/>
        <v>148.51</v>
      </c>
      <c r="F590" s="264">
        <v>146.6</v>
      </c>
      <c r="G590" s="264">
        <v>0</v>
      </c>
      <c r="H590" s="264">
        <v>1.91</v>
      </c>
      <c r="I590" s="264">
        <f t="shared" si="286"/>
        <v>0.05</v>
      </c>
      <c r="J590" s="264">
        <v>0.05</v>
      </c>
      <c r="K590" s="264">
        <v>0</v>
      </c>
      <c r="L590" s="264">
        <v>0</v>
      </c>
      <c r="M590" s="283" t="s">
        <v>1094</v>
      </c>
    </row>
    <row r="591" ht="27" spans="1:13">
      <c r="A591" s="262"/>
      <c r="B591" s="262"/>
      <c r="C591" s="263" t="s">
        <v>959</v>
      </c>
      <c r="D591" s="264">
        <f t="shared" si="284"/>
        <v>115.9</v>
      </c>
      <c r="E591" s="264">
        <f t="shared" si="285"/>
        <v>115.9</v>
      </c>
      <c r="F591" s="264">
        <v>114</v>
      </c>
      <c r="G591" s="264">
        <v>0</v>
      </c>
      <c r="H591" s="264">
        <v>1.9</v>
      </c>
      <c r="I591" s="264">
        <f t="shared" si="286"/>
        <v>0</v>
      </c>
      <c r="J591" s="264">
        <v>0</v>
      </c>
      <c r="K591" s="264">
        <v>0</v>
      </c>
      <c r="L591" s="264">
        <v>0</v>
      </c>
      <c r="M591" s="284" t="s">
        <v>301</v>
      </c>
    </row>
    <row r="592" ht="27" spans="1:13">
      <c r="A592" s="262"/>
      <c r="B592" s="262"/>
      <c r="C592" s="263" t="s">
        <v>1100</v>
      </c>
      <c r="D592" s="264">
        <f t="shared" si="284"/>
        <v>364.93</v>
      </c>
      <c r="E592" s="264">
        <f t="shared" si="285"/>
        <v>364.83</v>
      </c>
      <c r="F592" s="264">
        <v>360.94</v>
      </c>
      <c r="G592" s="264">
        <v>0</v>
      </c>
      <c r="H592" s="264">
        <v>3.89</v>
      </c>
      <c r="I592" s="264">
        <f t="shared" si="286"/>
        <v>0.1</v>
      </c>
      <c r="J592" s="264">
        <v>0.1</v>
      </c>
      <c r="K592" s="264">
        <v>0</v>
      </c>
      <c r="L592" s="264">
        <v>0</v>
      </c>
      <c r="M592" s="283" t="s">
        <v>1101</v>
      </c>
    </row>
    <row r="593" ht="27" spans="1:13">
      <c r="A593" s="262"/>
      <c r="B593" s="262"/>
      <c r="C593" s="263" t="s">
        <v>1102</v>
      </c>
      <c r="D593" s="264">
        <f t="shared" si="284"/>
        <v>340.13</v>
      </c>
      <c r="E593" s="264">
        <f t="shared" si="285"/>
        <v>340.05</v>
      </c>
      <c r="F593" s="264">
        <v>332.66</v>
      </c>
      <c r="G593" s="264">
        <v>0</v>
      </c>
      <c r="H593" s="264">
        <v>7.39</v>
      </c>
      <c r="I593" s="264">
        <f t="shared" si="286"/>
        <v>0.08</v>
      </c>
      <c r="J593" s="264">
        <v>0.08</v>
      </c>
      <c r="K593" s="264">
        <v>0</v>
      </c>
      <c r="L593" s="264">
        <v>0</v>
      </c>
      <c r="M593" s="283" t="s">
        <v>1103</v>
      </c>
    </row>
    <row r="594" ht="27" spans="1:13">
      <c r="A594" s="262"/>
      <c r="B594" s="262"/>
      <c r="C594" s="263" t="s">
        <v>1104</v>
      </c>
      <c r="D594" s="264">
        <f t="shared" si="284"/>
        <v>156.64</v>
      </c>
      <c r="E594" s="264">
        <f t="shared" si="285"/>
        <v>156.64</v>
      </c>
      <c r="F594" s="264">
        <v>151.82</v>
      </c>
      <c r="G594" s="264">
        <v>0</v>
      </c>
      <c r="H594" s="264">
        <v>4.82</v>
      </c>
      <c r="I594" s="264">
        <f t="shared" si="286"/>
        <v>0</v>
      </c>
      <c r="J594" s="264">
        <v>0</v>
      </c>
      <c r="K594" s="264">
        <v>0</v>
      </c>
      <c r="L594" s="264">
        <v>0</v>
      </c>
      <c r="M594" s="284" t="s">
        <v>301</v>
      </c>
    </row>
    <row r="595" ht="27" spans="1:13">
      <c r="A595" s="262"/>
      <c r="B595" s="262"/>
      <c r="C595" s="263" t="s">
        <v>953</v>
      </c>
      <c r="D595" s="264">
        <f t="shared" si="284"/>
        <v>297.94</v>
      </c>
      <c r="E595" s="264">
        <f t="shared" si="285"/>
        <v>297.83</v>
      </c>
      <c r="F595" s="264">
        <v>287.35</v>
      </c>
      <c r="G595" s="264">
        <v>0</v>
      </c>
      <c r="H595" s="264">
        <v>10.48</v>
      </c>
      <c r="I595" s="264">
        <f t="shared" si="286"/>
        <v>0.11</v>
      </c>
      <c r="J595" s="264">
        <v>0.11</v>
      </c>
      <c r="K595" s="264">
        <v>0</v>
      </c>
      <c r="L595" s="264">
        <v>0</v>
      </c>
      <c r="M595" s="283" t="s">
        <v>1105</v>
      </c>
    </row>
    <row r="596" ht="27" customHeight="1" spans="1:13">
      <c r="A596" s="262"/>
      <c r="B596" s="262"/>
      <c r="C596" s="285" t="s">
        <v>301</v>
      </c>
      <c r="D596" s="264">
        <f t="shared" si="284"/>
        <v>639.4</v>
      </c>
      <c r="E596" s="264">
        <f t="shared" si="285"/>
        <v>0</v>
      </c>
      <c r="F596" s="264">
        <v>0</v>
      </c>
      <c r="G596" s="264">
        <v>0</v>
      </c>
      <c r="H596" s="264">
        <v>0</v>
      </c>
      <c r="I596" s="264">
        <f t="shared" si="286"/>
        <v>639.4</v>
      </c>
      <c r="J596" s="287">
        <v>0</v>
      </c>
      <c r="K596" s="287">
        <v>400</v>
      </c>
      <c r="L596" s="287">
        <v>239.4</v>
      </c>
      <c r="M596" s="284" t="s">
        <v>301</v>
      </c>
    </row>
    <row r="597" ht="27" customHeight="1" spans="1:13">
      <c r="A597" s="258" t="s">
        <v>1106</v>
      </c>
      <c r="B597" s="259" t="s">
        <v>1107</v>
      </c>
      <c r="C597" s="260"/>
      <c r="D597" s="261">
        <f t="shared" ref="D597:L597" si="287">SUM(D598:D611)</f>
        <v>865.9437</v>
      </c>
      <c r="E597" s="261">
        <f t="shared" si="287"/>
        <v>344.46</v>
      </c>
      <c r="F597" s="261">
        <f t="shared" si="287"/>
        <v>0.36</v>
      </c>
      <c r="G597" s="261">
        <f t="shared" si="287"/>
        <v>0</v>
      </c>
      <c r="H597" s="261">
        <f t="shared" si="287"/>
        <v>344.1</v>
      </c>
      <c r="I597" s="261">
        <f t="shared" si="287"/>
        <v>521.4837</v>
      </c>
      <c r="J597" s="261">
        <f t="shared" si="287"/>
        <v>57.47</v>
      </c>
      <c r="K597" s="261">
        <f t="shared" si="287"/>
        <v>3.8637</v>
      </c>
      <c r="L597" s="261">
        <f t="shared" si="287"/>
        <v>460.15</v>
      </c>
      <c r="M597" s="282" t="s">
        <v>301</v>
      </c>
    </row>
    <row r="598" ht="58.5" spans="1:13">
      <c r="A598" s="262"/>
      <c r="B598" s="262"/>
      <c r="C598" s="263" t="s">
        <v>1027</v>
      </c>
      <c r="D598" s="264">
        <f t="shared" ref="D598:D611" si="288">E598+I598</f>
        <v>57.47</v>
      </c>
      <c r="E598" s="264">
        <f t="shared" ref="E598:E611" si="289">F598+G598+H598</f>
        <v>0</v>
      </c>
      <c r="F598" s="264">
        <v>0</v>
      </c>
      <c r="G598" s="264">
        <v>0</v>
      </c>
      <c r="H598" s="264">
        <v>0</v>
      </c>
      <c r="I598" s="264">
        <f t="shared" ref="I598:I611" si="290">J598+K598+L598</f>
        <v>57.47</v>
      </c>
      <c r="J598" s="264">
        <v>57.47</v>
      </c>
      <c r="K598" s="264">
        <v>0</v>
      </c>
      <c r="L598" s="264">
        <v>0</v>
      </c>
      <c r="M598" s="283" t="s">
        <v>1108</v>
      </c>
    </row>
    <row r="599" ht="27" spans="1:13">
      <c r="A599" s="262"/>
      <c r="B599" s="262"/>
      <c r="C599" s="263" t="s">
        <v>1080</v>
      </c>
      <c r="D599" s="264">
        <f t="shared" si="288"/>
        <v>42.6</v>
      </c>
      <c r="E599" s="264">
        <f t="shared" si="289"/>
        <v>42.6</v>
      </c>
      <c r="F599" s="264">
        <v>0</v>
      </c>
      <c r="G599" s="264">
        <v>0</v>
      </c>
      <c r="H599" s="264">
        <v>42.6</v>
      </c>
      <c r="I599" s="264">
        <f t="shared" si="290"/>
        <v>0</v>
      </c>
      <c r="J599" s="264">
        <v>0</v>
      </c>
      <c r="K599" s="264">
        <v>0</v>
      </c>
      <c r="L599" s="264">
        <v>0</v>
      </c>
      <c r="M599" s="284" t="s">
        <v>301</v>
      </c>
    </row>
    <row r="600" ht="27" spans="1:13">
      <c r="A600" s="262"/>
      <c r="B600" s="262"/>
      <c r="C600" s="263" t="s">
        <v>949</v>
      </c>
      <c r="D600" s="264">
        <f t="shared" si="288"/>
        <v>10.92</v>
      </c>
      <c r="E600" s="264">
        <f t="shared" si="289"/>
        <v>10.92</v>
      </c>
      <c r="F600" s="264">
        <v>0</v>
      </c>
      <c r="G600" s="264">
        <v>0</v>
      </c>
      <c r="H600" s="264">
        <v>10.92</v>
      </c>
      <c r="I600" s="264">
        <f t="shared" si="290"/>
        <v>0</v>
      </c>
      <c r="J600" s="264">
        <v>0</v>
      </c>
      <c r="K600" s="264">
        <v>0</v>
      </c>
      <c r="L600" s="264">
        <v>0</v>
      </c>
      <c r="M600" s="284" t="s">
        <v>301</v>
      </c>
    </row>
    <row r="601" ht="27" spans="1:13">
      <c r="A601" s="262"/>
      <c r="B601" s="262"/>
      <c r="C601" s="263" t="s">
        <v>1095</v>
      </c>
      <c r="D601" s="264">
        <f t="shared" si="288"/>
        <v>36.54</v>
      </c>
      <c r="E601" s="264">
        <f t="shared" si="289"/>
        <v>36.54</v>
      </c>
      <c r="F601" s="264">
        <v>0</v>
      </c>
      <c r="G601" s="264">
        <v>0</v>
      </c>
      <c r="H601" s="264">
        <v>36.54</v>
      </c>
      <c r="I601" s="264">
        <f t="shared" si="290"/>
        <v>0</v>
      </c>
      <c r="J601" s="264">
        <v>0</v>
      </c>
      <c r="K601" s="264">
        <v>0</v>
      </c>
      <c r="L601" s="264">
        <v>0</v>
      </c>
      <c r="M601" s="284" t="s">
        <v>301</v>
      </c>
    </row>
    <row r="602" ht="27" spans="1:13">
      <c r="A602" s="262"/>
      <c r="B602" s="262"/>
      <c r="C602" s="263" t="s">
        <v>1097</v>
      </c>
      <c r="D602" s="264">
        <f t="shared" si="288"/>
        <v>37.92</v>
      </c>
      <c r="E602" s="264">
        <f t="shared" si="289"/>
        <v>37.92</v>
      </c>
      <c r="F602" s="264">
        <v>0</v>
      </c>
      <c r="G602" s="264">
        <v>0</v>
      </c>
      <c r="H602" s="264">
        <v>37.92</v>
      </c>
      <c r="I602" s="264">
        <f t="shared" si="290"/>
        <v>0</v>
      </c>
      <c r="J602" s="264">
        <v>0</v>
      </c>
      <c r="K602" s="264">
        <v>0</v>
      </c>
      <c r="L602" s="264">
        <v>0</v>
      </c>
      <c r="M602" s="284" t="s">
        <v>301</v>
      </c>
    </row>
    <row r="603" ht="27" spans="1:13">
      <c r="A603" s="262"/>
      <c r="B603" s="262"/>
      <c r="C603" s="263" t="s">
        <v>950</v>
      </c>
      <c r="D603" s="264">
        <f t="shared" si="288"/>
        <v>51.24</v>
      </c>
      <c r="E603" s="264">
        <f t="shared" si="289"/>
        <v>51.24</v>
      </c>
      <c r="F603" s="264">
        <v>0</v>
      </c>
      <c r="G603" s="264">
        <v>0</v>
      </c>
      <c r="H603" s="264">
        <v>51.24</v>
      </c>
      <c r="I603" s="264">
        <f t="shared" si="290"/>
        <v>0</v>
      </c>
      <c r="J603" s="264">
        <v>0</v>
      </c>
      <c r="K603" s="264">
        <v>0</v>
      </c>
      <c r="L603" s="264">
        <v>0</v>
      </c>
      <c r="M603" s="284" t="s">
        <v>301</v>
      </c>
    </row>
    <row r="604" ht="27" spans="1:13">
      <c r="A604" s="262"/>
      <c r="B604" s="262"/>
      <c r="C604" s="263" t="s">
        <v>951</v>
      </c>
      <c r="D604" s="264">
        <f t="shared" si="288"/>
        <v>14.16</v>
      </c>
      <c r="E604" s="264">
        <f t="shared" si="289"/>
        <v>14.16</v>
      </c>
      <c r="F604" s="264">
        <v>0</v>
      </c>
      <c r="G604" s="264">
        <v>0</v>
      </c>
      <c r="H604" s="264">
        <v>14.16</v>
      </c>
      <c r="I604" s="264">
        <f t="shared" si="290"/>
        <v>0</v>
      </c>
      <c r="J604" s="264">
        <v>0</v>
      </c>
      <c r="K604" s="264">
        <v>0</v>
      </c>
      <c r="L604" s="264">
        <v>0</v>
      </c>
      <c r="M604" s="284" t="s">
        <v>301</v>
      </c>
    </row>
    <row r="605" ht="27" spans="1:13">
      <c r="A605" s="262"/>
      <c r="B605" s="262"/>
      <c r="C605" s="263" t="s">
        <v>952</v>
      </c>
      <c r="D605" s="264">
        <f t="shared" si="288"/>
        <v>20.94</v>
      </c>
      <c r="E605" s="264">
        <f t="shared" si="289"/>
        <v>20.94</v>
      </c>
      <c r="F605" s="264">
        <v>0</v>
      </c>
      <c r="G605" s="264">
        <v>0</v>
      </c>
      <c r="H605" s="264">
        <v>20.94</v>
      </c>
      <c r="I605" s="264">
        <f t="shared" si="290"/>
        <v>0</v>
      </c>
      <c r="J605" s="264">
        <v>0</v>
      </c>
      <c r="K605" s="264">
        <v>0</v>
      </c>
      <c r="L605" s="264">
        <v>0</v>
      </c>
      <c r="M605" s="284" t="s">
        <v>301</v>
      </c>
    </row>
    <row r="606" ht="27" spans="1:13">
      <c r="A606" s="262"/>
      <c r="B606" s="262"/>
      <c r="C606" s="263" t="s">
        <v>959</v>
      </c>
      <c r="D606" s="264">
        <f t="shared" si="288"/>
        <v>12.78</v>
      </c>
      <c r="E606" s="264">
        <f t="shared" si="289"/>
        <v>12.78</v>
      </c>
      <c r="F606" s="264">
        <v>0</v>
      </c>
      <c r="G606" s="264">
        <v>0</v>
      </c>
      <c r="H606" s="264">
        <v>12.78</v>
      </c>
      <c r="I606" s="264">
        <f t="shared" si="290"/>
        <v>0</v>
      </c>
      <c r="J606" s="264">
        <v>0</v>
      </c>
      <c r="K606" s="264">
        <v>0</v>
      </c>
      <c r="L606" s="264">
        <v>0</v>
      </c>
      <c r="M606" s="284" t="s">
        <v>301</v>
      </c>
    </row>
    <row r="607" ht="27" spans="1:13">
      <c r="A607" s="262"/>
      <c r="B607" s="262"/>
      <c r="C607" s="263" t="s">
        <v>1100</v>
      </c>
      <c r="D607" s="264">
        <f t="shared" si="288"/>
        <v>22.08</v>
      </c>
      <c r="E607" s="264">
        <f t="shared" si="289"/>
        <v>22.08</v>
      </c>
      <c r="F607" s="264">
        <v>0</v>
      </c>
      <c r="G607" s="264">
        <v>0</v>
      </c>
      <c r="H607" s="264">
        <v>22.08</v>
      </c>
      <c r="I607" s="264">
        <f t="shared" si="290"/>
        <v>0</v>
      </c>
      <c r="J607" s="264">
        <v>0</v>
      </c>
      <c r="K607" s="264">
        <v>0</v>
      </c>
      <c r="L607" s="264">
        <v>0</v>
      </c>
      <c r="M607" s="284" t="s">
        <v>301</v>
      </c>
    </row>
    <row r="608" ht="27" spans="1:13">
      <c r="A608" s="262"/>
      <c r="B608" s="262"/>
      <c r="C608" s="263" t="s">
        <v>1102</v>
      </c>
      <c r="D608" s="264">
        <f t="shared" si="288"/>
        <v>45.24</v>
      </c>
      <c r="E608" s="264">
        <f t="shared" si="289"/>
        <v>45.24</v>
      </c>
      <c r="F608" s="264">
        <v>0.36</v>
      </c>
      <c r="G608" s="264">
        <v>0</v>
      </c>
      <c r="H608" s="264">
        <v>44.88</v>
      </c>
      <c r="I608" s="264">
        <f t="shared" si="290"/>
        <v>0</v>
      </c>
      <c r="J608" s="264">
        <v>0</v>
      </c>
      <c r="K608" s="264">
        <v>0</v>
      </c>
      <c r="L608" s="264">
        <v>0</v>
      </c>
      <c r="M608" s="284" t="s">
        <v>301</v>
      </c>
    </row>
    <row r="609" ht="27" spans="1:13">
      <c r="A609" s="262"/>
      <c r="B609" s="262"/>
      <c r="C609" s="263" t="s">
        <v>1104</v>
      </c>
      <c r="D609" s="264">
        <f t="shared" si="288"/>
        <v>27.18</v>
      </c>
      <c r="E609" s="264">
        <f t="shared" si="289"/>
        <v>27.18</v>
      </c>
      <c r="F609" s="264">
        <v>0</v>
      </c>
      <c r="G609" s="264">
        <v>0</v>
      </c>
      <c r="H609" s="264">
        <v>27.18</v>
      </c>
      <c r="I609" s="264">
        <f t="shared" si="290"/>
        <v>0</v>
      </c>
      <c r="J609" s="264">
        <v>0</v>
      </c>
      <c r="K609" s="264">
        <v>0</v>
      </c>
      <c r="L609" s="264">
        <v>0</v>
      </c>
      <c r="M609" s="284" t="s">
        <v>301</v>
      </c>
    </row>
    <row r="610" ht="27" spans="1:13">
      <c r="A610" s="262"/>
      <c r="B610" s="262"/>
      <c r="C610" s="263" t="s">
        <v>953</v>
      </c>
      <c r="D610" s="264">
        <f t="shared" si="288"/>
        <v>22.86</v>
      </c>
      <c r="E610" s="264">
        <f t="shared" si="289"/>
        <v>22.86</v>
      </c>
      <c r="F610" s="264">
        <v>0</v>
      </c>
      <c r="G610" s="264">
        <v>0</v>
      </c>
      <c r="H610" s="264">
        <v>22.86</v>
      </c>
      <c r="I610" s="264">
        <f t="shared" si="290"/>
        <v>0</v>
      </c>
      <c r="J610" s="264">
        <v>0</v>
      </c>
      <c r="K610" s="264">
        <v>0</v>
      </c>
      <c r="L610" s="264">
        <v>0</v>
      </c>
      <c r="M610" s="284" t="s">
        <v>301</v>
      </c>
    </row>
    <row r="611" ht="30" customHeight="1" spans="1:13">
      <c r="A611" s="262"/>
      <c r="B611" s="262"/>
      <c r="C611" s="285" t="s">
        <v>301</v>
      </c>
      <c r="D611" s="264">
        <f t="shared" si="288"/>
        <v>464.0137</v>
      </c>
      <c r="E611" s="264">
        <f t="shared" si="289"/>
        <v>0</v>
      </c>
      <c r="F611" s="264">
        <v>0</v>
      </c>
      <c r="G611" s="264">
        <v>0</v>
      </c>
      <c r="H611" s="264">
        <v>0</v>
      </c>
      <c r="I611" s="264">
        <f t="shared" si="290"/>
        <v>464.0137</v>
      </c>
      <c r="J611" s="264">
        <v>0</v>
      </c>
      <c r="K611" s="286">
        <v>3.8637</v>
      </c>
      <c r="L611" s="287">
        <v>460.15</v>
      </c>
      <c r="M611" s="284" t="s">
        <v>301</v>
      </c>
    </row>
    <row r="612" ht="30" customHeight="1" spans="1:13">
      <c r="A612" s="254" t="s">
        <v>1109</v>
      </c>
      <c r="B612" s="255" t="s">
        <v>1110</v>
      </c>
      <c r="C612" s="256" t="s">
        <v>306</v>
      </c>
      <c r="D612" s="257">
        <f t="shared" ref="D612:L612" si="291">D613+D615+D618+D620+D623+D626</f>
        <v>3973.21389</v>
      </c>
      <c r="E612" s="257">
        <f t="shared" si="291"/>
        <v>1159.99</v>
      </c>
      <c r="F612" s="257">
        <f t="shared" si="291"/>
        <v>1105.57</v>
      </c>
      <c r="G612" s="257">
        <f t="shared" si="291"/>
        <v>20.04</v>
      </c>
      <c r="H612" s="257">
        <f t="shared" si="291"/>
        <v>34.38</v>
      </c>
      <c r="I612" s="257">
        <f t="shared" si="291"/>
        <v>2813.22389</v>
      </c>
      <c r="J612" s="257">
        <f t="shared" si="291"/>
        <v>241.74</v>
      </c>
      <c r="K612" s="257">
        <f t="shared" si="291"/>
        <v>227.68389</v>
      </c>
      <c r="L612" s="257">
        <f t="shared" si="291"/>
        <v>2343.8</v>
      </c>
      <c r="M612" s="281" t="s">
        <v>301</v>
      </c>
    </row>
    <row r="613" ht="27" customHeight="1" spans="1:13">
      <c r="A613" s="258" t="s">
        <v>1111</v>
      </c>
      <c r="B613" s="259" t="s">
        <v>1112</v>
      </c>
      <c r="C613" s="260"/>
      <c r="D613" s="261">
        <f t="shared" ref="D613:L613" si="292">D614</f>
        <v>518.73</v>
      </c>
      <c r="E613" s="261">
        <f t="shared" si="292"/>
        <v>465.56</v>
      </c>
      <c r="F613" s="261">
        <f t="shared" si="292"/>
        <v>439.94</v>
      </c>
      <c r="G613" s="261">
        <f t="shared" si="292"/>
        <v>11.75</v>
      </c>
      <c r="H613" s="261">
        <f t="shared" si="292"/>
        <v>13.87</v>
      </c>
      <c r="I613" s="261">
        <f t="shared" si="292"/>
        <v>53.17</v>
      </c>
      <c r="J613" s="261">
        <f t="shared" si="292"/>
        <v>53.17</v>
      </c>
      <c r="K613" s="261">
        <f t="shared" si="292"/>
        <v>0</v>
      </c>
      <c r="L613" s="261">
        <f t="shared" si="292"/>
        <v>0</v>
      </c>
      <c r="M613" s="282" t="s">
        <v>301</v>
      </c>
    </row>
    <row r="614" ht="45" spans="1:16">
      <c r="A614" s="262"/>
      <c r="B614" s="262"/>
      <c r="C614" s="263" t="s">
        <v>1073</v>
      </c>
      <c r="D614" s="264">
        <f>E614+I614</f>
        <v>518.73</v>
      </c>
      <c r="E614" s="264">
        <f>F614+G614+H614</f>
        <v>465.56</v>
      </c>
      <c r="F614" s="264">
        <v>439.94</v>
      </c>
      <c r="G614" s="264">
        <v>11.75</v>
      </c>
      <c r="H614" s="264">
        <v>13.87</v>
      </c>
      <c r="I614" s="264">
        <f>J614+K614+L614</f>
        <v>53.17</v>
      </c>
      <c r="J614" s="264">
        <f>53.17</f>
        <v>53.17</v>
      </c>
      <c r="K614" s="264">
        <v>0</v>
      </c>
      <c r="L614" s="264">
        <v>0</v>
      </c>
      <c r="M614" s="283" t="s">
        <v>1113</v>
      </c>
      <c r="P614" s="227">
        <v>33.98</v>
      </c>
    </row>
    <row r="615" ht="27" customHeight="1" spans="1:13">
      <c r="A615" s="258" t="s">
        <v>1114</v>
      </c>
      <c r="B615" s="259" t="s">
        <v>1115</v>
      </c>
      <c r="C615" s="260"/>
      <c r="D615" s="261">
        <f t="shared" ref="D615:L615" si="293">SUM(D616:D617)</f>
        <v>206.42</v>
      </c>
      <c r="E615" s="261">
        <f t="shared" si="293"/>
        <v>78.12</v>
      </c>
      <c r="F615" s="261">
        <f t="shared" si="293"/>
        <v>67.83</v>
      </c>
      <c r="G615" s="261">
        <f t="shared" si="293"/>
        <v>8.29</v>
      </c>
      <c r="H615" s="261">
        <f t="shared" si="293"/>
        <v>2</v>
      </c>
      <c r="I615" s="261">
        <f t="shared" si="293"/>
        <v>128.3</v>
      </c>
      <c r="J615" s="261">
        <f t="shared" si="293"/>
        <v>11</v>
      </c>
      <c r="K615" s="261">
        <f t="shared" si="293"/>
        <v>117.3</v>
      </c>
      <c r="L615" s="261">
        <f t="shared" si="293"/>
        <v>0</v>
      </c>
      <c r="M615" s="282" t="s">
        <v>301</v>
      </c>
    </row>
    <row r="616" ht="28.5" spans="1:13">
      <c r="A616" s="262"/>
      <c r="B616" s="262"/>
      <c r="C616" s="263" t="s">
        <v>1116</v>
      </c>
      <c r="D616" s="264">
        <f>E616+I616</f>
        <v>89.12</v>
      </c>
      <c r="E616" s="264">
        <f>F616+G616+H616</f>
        <v>78.12</v>
      </c>
      <c r="F616" s="264">
        <v>67.83</v>
      </c>
      <c r="G616" s="264">
        <v>8.29</v>
      </c>
      <c r="H616" s="264">
        <v>2</v>
      </c>
      <c r="I616" s="264">
        <f>J616+K616+L616</f>
        <v>11</v>
      </c>
      <c r="J616" s="264">
        <v>11</v>
      </c>
      <c r="K616" s="264">
        <v>0</v>
      </c>
      <c r="L616" s="264">
        <v>0</v>
      </c>
      <c r="M616" s="283" t="s">
        <v>1117</v>
      </c>
    </row>
    <row r="617" ht="27" customHeight="1" spans="1:13">
      <c r="A617" s="262"/>
      <c r="B617" s="262"/>
      <c r="C617" s="285" t="s">
        <v>301</v>
      </c>
      <c r="D617" s="264">
        <f>E617+I617</f>
        <v>117.3</v>
      </c>
      <c r="E617" s="264">
        <f>F617+G617+H617</f>
        <v>0</v>
      </c>
      <c r="F617" s="264">
        <v>0</v>
      </c>
      <c r="G617" s="264">
        <v>0</v>
      </c>
      <c r="H617" s="264">
        <v>0</v>
      </c>
      <c r="I617" s="264">
        <f>J617+K617+L617</f>
        <v>117.3</v>
      </c>
      <c r="J617" s="264">
        <v>0</v>
      </c>
      <c r="K617" s="287">
        <v>117.3</v>
      </c>
      <c r="L617" s="287">
        <v>0</v>
      </c>
      <c r="M617" s="284" t="s">
        <v>301</v>
      </c>
    </row>
    <row r="618" ht="27" customHeight="1" spans="1:13">
      <c r="A618" s="258" t="s">
        <v>1118</v>
      </c>
      <c r="B618" s="259" t="s">
        <v>1119</v>
      </c>
      <c r="C618" s="260"/>
      <c r="D618" s="261">
        <f t="shared" ref="D618:L618" si="294">D619</f>
        <v>627.52</v>
      </c>
      <c r="E618" s="261">
        <f t="shared" si="294"/>
        <v>616.31</v>
      </c>
      <c r="F618" s="261">
        <f t="shared" si="294"/>
        <v>597.8</v>
      </c>
      <c r="G618" s="261">
        <f t="shared" si="294"/>
        <v>0</v>
      </c>
      <c r="H618" s="261">
        <f t="shared" si="294"/>
        <v>18.51</v>
      </c>
      <c r="I618" s="261">
        <f t="shared" si="294"/>
        <v>11.21</v>
      </c>
      <c r="J618" s="261">
        <f t="shared" si="294"/>
        <v>11.21</v>
      </c>
      <c r="K618" s="261">
        <f t="shared" si="294"/>
        <v>0</v>
      </c>
      <c r="L618" s="261">
        <f t="shared" si="294"/>
        <v>0</v>
      </c>
      <c r="M618" s="282" t="s">
        <v>301</v>
      </c>
    </row>
    <row r="619" ht="45" spans="1:13">
      <c r="A619" s="262"/>
      <c r="B619" s="262"/>
      <c r="C619" s="263" t="s">
        <v>1120</v>
      </c>
      <c r="D619" s="264">
        <f>E619+I619</f>
        <v>627.52</v>
      </c>
      <c r="E619" s="264">
        <f>F619+G619+H619</f>
        <v>616.31</v>
      </c>
      <c r="F619" s="264">
        <v>597.8</v>
      </c>
      <c r="G619" s="264">
        <v>0</v>
      </c>
      <c r="H619" s="264">
        <v>18.51</v>
      </c>
      <c r="I619" s="264">
        <f>J619+K619+L619</f>
        <v>11.21</v>
      </c>
      <c r="J619" s="264">
        <v>11.21</v>
      </c>
      <c r="K619" s="264">
        <v>0</v>
      </c>
      <c r="L619" s="264">
        <v>0</v>
      </c>
      <c r="M619" s="283" t="s">
        <v>1121</v>
      </c>
    </row>
    <row r="620" ht="27" customHeight="1" spans="1:13">
      <c r="A620" s="258" t="s">
        <v>1122</v>
      </c>
      <c r="B620" s="259" t="s">
        <v>1123</v>
      </c>
      <c r="C620" s="260"/>
      <c r="D620" s="261">
        <f t="shared" ref="D620:L620" si="295">SUM(D621:D622)</f>
        <v>2043.88</v>
      </c>
      <c r="E620" s="261">
        <f t="shared" si="295"/>
        <v>0</v>
      </c>
      <c r="F620" s="261">
        <f t="shared" si="295"/>
        <v>0</v>
      </c>
      <c r="G620" s="261">
        <f t="shared" si="295"/>
        <v>0</v>
      </c>
      <c r="H620" s="261">
        <f t="shared" si="295"/>
        <v>0</v>
      </c>
      <c r="I620" s="261">
        <f t="shared" si="295"/>
        <v>2043.88</v>
      </c>
      <c r="J620" s="261">
        <f t="shared" si="295"/>
        <v>115.96</v>
      </c>
      <c r="K620" s="261">
        <f t="shared" si="295"/>
        <v>9.42</v>
      </c>
      <c r="L620" s="261">
        <f t="shared" si="295"/>
        <v>1918.5</v>
      </c>
      <c r="M620" s="282" t="s">
        <v>301</v>
      </c>
    </row>
    <row r="621" ht="28.5" spans="1:13">
      <c r="A621" s="262"/>
      <c r="B621" s="262"/>
      <c r="C621" s="263" t="s">
        <v>1027</v>
      </c>
      <c r="D621" s="264">
        <f>E621+I621</f>
        <v>115.96</v>
      </c>
      <c r="E621" s="264">
        <f>F621+G621+H621</f>
        <v>0</v>
      </c>
      <c r="F621" s="264">
        <v>0</v>
      </c>
      <c r="G621" s="264">
        <v>0</v>
      </c>
      <c r="H621" s="264">
        <v>0</v>
      </c>
      <c r="I621" s="264">
        <f>J621+K621+L621</f>
        <v>115.96</v>
      </c>
      <c r="J621" s="264">
        <v>115.96</v>
      </c>
      <c r="K621" s="264">
        <v>0</v>
      </c>
      <c r="L621" s="264">
        <v>0</v>
      </c>
      <c r="M621" s="283" t="s">
        <v>1124</v>
      </c>
    </row>
    <row r="622" ht="30" customHeight="1" spans="1:16">
      <c r="A622" s="262"/>
      <c r="B622" s="262"/>
      <c r="C622" s="285" t="s">
        <v>301</v>
      </c>
      <c r="D622" s="264">
        <f>E622+I622</f>
        <v>1927.92</v>
      </c>
      <c r="E622" s="264">
        <f>F622+G622+H622</f>
        <v>0</v>
      </c>
      <c r="F622" s="264">
        <v>0</v>
      </c>
      <c r="G622" s="264">
        <v>0</v>
      </c>
      <c r="H622" s="264">
        <v>0</v>
      </c>
      <c r="I622" s="264">
        <f>J622+K622+L622</f>
        <v>1927.92</v>
      </c>
      <c r="J622" s="287">
        <v>0</v>
      </c>
      <c r="K622" s="287">
        <v>9.42</v>
      </c>
      <c r="L622" s="287">
        <v>1918.5</v>
      </c>
      <c r="M622" s="284" t="s">
        <v>301</v>
      </c>
      <c r="P622" s="227">
        <v>9.42</v>
      </c>
    </row>
    <row r="623" ht="27" customHeight="1" spans="1:13">
      <c r="A623" s="258" t="s">
        <v>1125</v>
      </c>
      <c r="B623" s="259" t="s">
        <v>1126</v>
      </c>
      <c r="C623" s="260"/>
      <c r="D623" s="261">
        <f t="shared" ref="D623:L623" si="296">SUM(D624:D625)</f>
        <v>381.91389</v>
      </c>
      <c r="E623" s="261">
        <f t="shared" si="296"/>
        <v>0</v>
      </c>
      <c r="F623" s="261">
        <f t="shared" si="296"/>
        <v>0</v>
      </c>
      <c r="G623" s="261">
        <f t="shared" si="296"/>
        <v>0</v>
      </c>
      <c r="H623" s="261">
        <f t="shared" si="296"/>
        <v>0</v>
      </c>
      <c r="I623" s="261">
        <f t="shared" si="296"/>
        <v>381.91389</v>
      </c>
      <c r="J623" s="261">
        <f t="shared" si="296"/>
        <v>50.4</v>
      </c>
      <c r="K623" s="261">
        <f t="shared" si="296"/>
        <v>60.51389</v>
      </c>
      <c r="L623" s="261">
        <f t="shared" si="296"/>
        <v>271</v>
      </c>
      <c r="M623" s="282" t="s">
        <v>301</v>
      </c>
    </row>
    <row r="624" ht="28.5" spans="1:13">
      <c r="A624" s="262"/>
      <c r="B624" s="262"/>
      <c r="C624" s="263" t="s">
        <v>1027</v>
      </c>
      <c r="D624" s="264">
        <f>E624+I624</f>
        <v>50.4</v>
      </c>
      <c r="E624" s="264">
        <f>F624+G624+H624</f>
        <v>0</v>
      </c>
      <c r="F624" s="264">
        <v>0</v>
      </c>
      <c r="G624" s="264">
        <v>0</v>
      </c>
      <c r="H624" s="264">
        <v>0</v>
      </c>
      <c r="I624" s="264">
        <f>J624+K624+L624</f>
        <v>50.4</v>
      </c>
      <c r="J624" s="264">
        <v>50.4</v>
      </c>
      <c r="K624" s="264">
        <v>0</v>
      </c>
      <c r="L624" s="264">
        <v>0</v>
      </c>
      <c r="M624" s="283" t="s">
        <v>1127</v>
      </c>
    </row>
    <row r="625" ht="27" customHeight="1" spans="1:13">
      <c r="A625" s="262"/>
      <c r="B625" s="262"/>
      <c r="C625" s="285" t="s">
        <v>301</v>
      </c>
      <c r="D625" s="264">
        <f>E625+I625</f>
        <v>331.51389</v>
      </c>
      <c r="E625" s="264">
        <f>F625+G625+H625</f>
        <v>0</v>
      </c>
      <c r="F625" s="264">
        <v>0</v>
      </c>
      <c r="G625" s="264">
        <v>0</v>
      </c>
      <c r="H625" s="264">
        <v>0</v>
      </c>
      <c r="I625" s="264">
        <f>J625+K625+L625</f>
        <v>331.51389</v>
      </c>
      <c r="J625" s="264">
        <v>0</v>
      </c>
      <c r="K625" s="286">
        <f>5.59388999999999+54.92</f>
        <v>60.51389</v>
      </c>
      <c r="L625" s="287">
        <v>271</v>
      </c>
      <c r="M625" s="284" t="s">
        <v>301</v>
      </c>
    </row>
    <row r="626" ht="27" customHeight="1" spans="1:13">
      <c r="A626" s="258">
        <v>2100499</v>
      </c>
      <c r="B626" s="259" t="s">
        <v>1128</v>
      </c>
      <c r="C626" s="260"/>
      <c r="D626" s="261">
        <f t="shared" ref="D626:L626" si="297">D627</f>
        <v>194.75</v>
      </c>
      <c r="E626" s="261">
        <f t="shared" si="297"/>
        <v>0</v>
      </c>
      <c r="F626" s="261">
        <f t="shared" si="297"/>
        <v>0</v>
      </c>
      <c r="G626" s="261">
        <f t="shared" si="297"/>
        <v>0</v>
      </c>
      <c r="H626" s="261">
        <f t="shared" si="297"/>
        <v>0</v>
      </c>
      <c r="I626" s="261">
        <f t="shared" si="297"/>
        <v>194.75</v>
      </c>
      <c r="J626" s="261">
        <f t="shared" si="297"/>
        <v>0</v>
      </c>
      <c r="K626" s="261">
        <f t="shared" si="297"/>
        <v>40.45</v>
      </c>
      <c r="L626" s="261">
        <f t="shared" si="297"/>
        <v>154.3</v>
      </c>
      <c r="M626" s="282"/>
    </row>
    <row r="627" ht="27" customHeight="1" spans="1:13">
      <c r="A627" s="262"/>
      <c r="B627" s="262"/>
      <c r="C627" s="285"/>
      <c r="D627" s="264">
        <f>E627+I627</f>
        <v>194.75</v>
      </c>
      <c r="E627" s="264">
        <f>F627+G627+H627</f>
        <v>0</v>
      </c>
      <c r="F627" s="264"/>
      <c r="G627" s="264"/>
      <c r="H627" s="264"/>
      <c r="I627" s="264">
        <f>J627+K627+L627</f>
        <v>194.75</v>
      </c>
      <c r="J627" s="264"/>
      <c r="K627" s="287">
        <v>40.45</v>
      </c>
      <c r="L627" s="287">
        <f>144.3+10</f>
        <v>154.3</v>
      </c>
      <c r="M627" s="284"/>
    </row>
    <row r="628" ht="30" customHeight="1" spans="1:13">
      <c r="A628" s="254" t="s">
        <v>1129</v>
      </c>
      <c r="B628" s="255" t="s">
        <v>1130</v>
      </c>
      <c r="C628" s="256" t="s">
        <v>306</v>
      </c>
      <c r="D628" s="257">
        <f t="shared" ref="D628:L628" si="298">D629+D631+D634</f>
        <v>1987.94</v>
      </c>
      <c r="E628" s="257">
        <f t="shared" si="298"/>
        <v>769.98</v>
      </c>
      <c r="F628" s="257">
        <f t="shared" si="298"/>
        <v>736.95</v>
      </c>
      <c r="G628" s="257">
        <f t="shared" si="298"/>
        <v>32.19</v>
      </c>
      <c r="H628" s="257">
        <f t="shared" si="298"/>
        <v>0.84</v>
      </c>
      <c r="I628" s="257">
        <f t="shared" si="298"/>
        <v>1217.96</v>
      </c>
      <c r="J628" s="257">
        <f t="shared" si="298"/>
        <v>679.26</v>
      </c>
      <c r="K628" s="257">
        <f t="shared" si="298"/>
        <v>40.7</v>
      </c>
      <c r="L628" s="257">
        <f t="shared" si="298"/>
        <v>498</v>
      </c>
      <c r="M628" s="281" t="s">
        <v>301</v>
      </c>
    </row>
    <row r="629" ht="27" customHeight="1" spans="1:13">
      <c r="A629" s="258" t="s">
        <v>1131</v>
      </c>
      <c r="B629" s="259" t="s">
        <v>1132</v>
      </c>
      <c r="C629" s="260"/>
      <c r="D629" s="261">
        <f>D630</f>
        <v>769.98</v>
      </c>
      <c r="E629" s="261">
        <f t="shared" ref="E629:L629" si="299">E630</f>
        <v>769.98</v>
      </c>
      <c r="F629" s="261">
        <f t="shared" si="299"/>
        <v>736.95</v>
      </c>
      <c r="G629" s="261">
        <f t="shared" si="299"/>
        <v>32.19</v>
      </c>
      <c r="H629" s="261">
        <f t="shared" si="299"/>
        <v>0.84</v>
      </c>
      <c r="I629" s="261">
        <f t="shared" si="299"/>
        <v>0</v>
      </c>
      <c r="J629" s="261">
        <f t="shared" si="299"/>
        <v>0</v>
      </c>
      <c r="K629" s="261">
        <f t="shared" si="299"/>
        <v>0</v>
      </c>
      <c r="L629" s="261">
        <f t="shared" si="299"/>
        <v>0</v>
      </c>
      <c r="M629" s="282" t="s">
        <v>301</v>
      </c>
    </row>
    <row r="630" ht="24" customHeight="1" spans="1:13">
      <c r="A630" s="262"/>
      <c r="B630" s="262"/>
      <c r="C630" s="263" t="s">
        <v>366</v>
      </c>
      <c r="D630" s="264">
        <f>E630+I630</f>
        <v>769.98</v>
      </c>
      <c r="E630" s="264">
        <f>F630+G630+H630</f>
        <v>769.98</v>
      </c>
      <c r="F630" s="264">
        <v>736.95</v>
      </c>
      <c r="G630" s="264">
        <v>32.19</v>
      </c>
      <c r="H630" s="264">
        <v>0.84</v>
      </c>
      <c r="I630" s="264"/>
      <c r="J630" s="264"/>
      <c r="K630" s="264"/>
      <c r="L630" s="264"/>
      <c r="M630" s="284"/>
    </row>
    <row r="631" ht="27" customHeight="1" spans="1:13">
      <c r="A631" s="258" t="s">
        <v>1133</v>
      </c>
      <c r="B631" s="259" t="s">
        <v>1134</v>
      </c>
      <c r="C631" s="260"/>
      <c r="D631" s="261">
        <f t="shared" ref="D631:L631" si="300">SUM(D632:D633)</f>
        <v>1064.73</v>
      </c>
      <c r="E631" s="261">
        <f t="shared" si="300"/>
        <v>0</v>
      </c>
      <c r="F631" s="261">
        <f t="shared" si="300"/>
        <v>0</v>
      </c>
      <c r="G631" s="261">
        <f t="shared" si="300"/>
        <v>0</v>
      </c>
      <c r="H631" s="261">
        <f t="shared" si="300"/>
        <v>0</v>
      </c>
      <c r="I631" s="261">
        <f t="shared" si="300"/>
        <v>1064.73</v>
      </c>
      <c r="J631" s="261">
        <f t="shared" si="300"/>
        <v>532.11</v>
      </c>
      <c r="K631" s="261">
        <f t="shared" si="300"/>
        <v>34.62</v>
      </c>
      <c r="L631" s="261">
        <f t="shared" si="300"/>
        <v>498</v>
      </c>
      <c r="M631" s="282" t="s">
        <v>301</v>
      </c>
    </row>
    <row r="632" ht="102" spans="1:13">
      <c r="A632" s="262"/>
      <c r="B632" s="262"/>
      <c r="C632" s="263" t="s">
        <v>1027</v>
      </c>
      <c r="D632" s="264">
        <f>E632+I632</f>
        <v>532.11</v>
      </c>
      <c r="E632" s="264">
        <f>F632+G632+H632</f>
        <v>0</v>
      </c>
      <c r="F632" s="264">
        <v>0</v>
      </c>
      <c r="G632" s="264">
        <v>0</v>
      </c>
      <c r="H632" s="264">
        <v>0</v>
      </c>
      <c r="I632" s="264">
        <f>J632+K632+L632</f>
        <v>532.11</v>
      </c>
      <c r="J632" s="264">
        <v>532.11</v>
      </c>
      <c r="K632" s="264">
        <v>0</v>
      </c>
      <c r="L632" s="264">
        <v>0</v>
      </c>
      <c r="M632" s="283" t="s">
        <v>1135</v>
      </c>
    </row>
    <row r="633" ht="27" customHeight="1" spans="1:16">
      <c r="A633" s="262"/>
      <c r="B633" s="262"/>
      <c r="C633" s="285" t="s">
        <v>301</v>
      </c>
      <c r="D633" s="264">
        <f>E633+I633</f>
        <v>532.62</v>
      </c>
      <c r="E633" s="264">
        <f>F633+G633+H633</f>
        <v>0</v>
      </c>
      <c r="F633" s="264">
        <v>0</v>
      </c>
      <c r="G633" s="264">
        <v>0</v>
      </c>
      <c r="H633" s="264">
        <v>0</v>
      </c>
      <c r="I633" s="264">
        <f>J633+K633+L633</f>
        <v>532.62</v>
      </c>
      <c r="J633" s="264">
        <v>0</v>
      </c>
      <c r="K633" s="287">
        <f>29.43+5.19</f>
        <v>34.62</v>
      </c>
      <c r="L633" s="287">
        <v>498</v>
      </c>
      <c r="M633" s="284" t="s">
        <v>301</v>
      </c>
      <c r="P633" s="227">
        <v>5.19</v>
      </c>
    </row>
    <row r="634" ht="27" customHeight="1" spans="1:13">
      <c r="A634" s="258" t="s">
        <v>1136</v>
      </c>
      <c r="B634" s="259" t="s">
        <v>1137</v>
      </c>
      <c r="C634" s="260"/>
      <c r="D634" s="261">
        <f t="shared" ref="D634:L634" si="301">D635</f>
        <v>153.23</v>
      </c>
      <c r="E634" s="261">
        <f t="shared" si="301"/>
        <v>0</v>
      </c>
      <c r="F634" s="261">
        <f t="shared" si="301"/>
        <v>0</v>
      </c>
      <c r="G634" s="261">
        <f t="shared" si="301"/>
        <v>0</v>
      </c>
      <c r="H634" s="261">
        <f t="shared" si="301"/>
        <v>0</v>
      </c>
      <c r="I634" s="261">
        <f t="shared" si="301"/>
        <v>153.23</v>
      </c>
      <c r="J634" s="261">
        <f t="shared" si="301"/>
        <v>147.15</v>
      </c>
      <c r="K634" s="261">
        <f t="shared" si="301"/>
        <v>6.08</v>
      </c>
      <c r="L634" s="261">
        <f t="shared" si="301"/>
        <v>0</v>
      </c>
      <c r="M634" s="282" t="s">
        <v>301</v>
      </c>
    </row>
    <row r="635" ht="88.5" spans="1:16">
      <c r="A635" s="262"/>
      <c r="B635" s="262"/>
      <c r="C635" s="263" t="s">
        <v>1027</v>
      </c>
      <c r="D635" s="264">
        <f>E635+I635</f>
        <v>153.23</v>
      </c>
      <c r="E635" s="264">
        <f>F635+G635+H635</f>
        <v>0</v>
      </c>
      <c r="F635" s="264">
        <v>0</v>
      </c>
      <c r="G635" s="264">
        <v>0</v>
      </c>
      <c r="H635" s="264">
        <v>0</v>
      </c>
      <c r="I635" s="264">
        <f>J635+K635+L635</f>
        <v>153.23</v>
      </c>
      <c r="J635" s="264">
        <v>147.15</v>
      </c>
      <c r="K635" s="264">
        <v>6.08</v>
      </c>
      <c r="L635" s="264">
        <v>0</v>
      </c>
      <c r="M635" s="283" t="s">
        <v>1138</v>
      </c>
      <c r="P635" s="227">
        <v>6.08</v>
      </c>
    </row>
    <row r="636" ht="30" customHeight="1" spans="1:13">
      <c r="A636" s="254" t="s">
        <v>1139</v>
      </c>
      <c r="B636" s="255" t="s">
        <v>1140</v>
      </c>
      <c r="C636" s="256" t="s">
        <v>306</v>
      </c>
      <c r="D636" s="257">
        <f t="shared" ref="D636:L636" si="302">D637+D639</f>
        <v>31.5</v>
      </c>
      <c r="E636" s="257">
        <f t="shared" si="302"/>
        <v>7.5</v>
      </c>
      <c r="F636" s="257">
        <f t="shared" si="302"/>
        <v>7.5</v>
      </c>
      <c r="G636" s="257">
        <f t="shared" si="302"/>
        <v>0</v>
      </c>
      <c r="H636" s="257">
        <f t="shared" si="302"/>
        <v>0</v>
      </c>
      <c r="I636" s="257">
        <f t="shared" si="302"/>
        <v>24</v>
      </c>
      <c r="J636" s="257">
        <f t="shared" si="302"/>
        <v>24</v>
      </c>
      <c r="K636" s="257">
        <f t="shared" si="302"/>
        <v>0</v>
      </c>
      <c r="L636" s="257">
        <f t="shared" si="302"/>
        <v>0</v>
      </c>
      <c r="M636" s="281" t="s">
        <v>301</v>
      </c>
    </row>
    <row r="637" ht="27" customHeight="1" spans="1:13">
      <c r="A637" s="258" t="s">
        <v>1141</v>
      </c>
      <c r="B637" s="259" t="s">
        <v>1142</v>
      </c>
      <c r="C637" s="260"/>
      <c r="D637" s="261">
        <f t="shared" ref="D637:L637" si="303">D638</f>
        <v>24</v>
      </c>
      <c r="E637" s="261">
        <f t="shared" si="303"/>
        <v>0</v>
      </c>
      <c r="F637" s="261">
        <f t="shared" si="303"/>
        <v>0</v>
      </c>
      <c r="G637" s="261">
        <f t="shared" si="303"/>
        <v>0</v>
      </c>
      <c r="H637" s="261">
        <f t="shared" si="303"/>
        <v>0</v>
      </c>
      <c r="I637" s="261">
        <f t="shared" si="303"/>
        <v>24</v>
      </c>
      <c r="J637" s="261">
        <f t="shared" si="303"/>
        <v>24</v>
      </c>
      <c r="K637" s="261">
        <f t="shared" si="303"/>
        <v>0</v>
      </c>
      <c r="L637" s="261">
        <f t="shared" si="303"/>
        <v>0</v>
      </c>
      <c r="M637" s="282" t="s">
        <v>301</v>
      </c>
    </row>
    <row r="638" ht="42" spans="1:13">
      <c r="A638" s="262"/>
      <c r="B638" s="262"/>
      <c r="C638" s="263" t="s">
        <v>1068</v>
      </c>
      <c r="D638" s="264">
        <f>E638+I638</f>
        <v>24</v>
      </c>
      <c r="E638" s="264">
        <f>F638+G638+H638</f>
        <v>0</v>
      </c>
      <c r="F638" s="264">
        <v>0</v>
      </c>
      <c r="G638" s="264">
        <v>0</v>
      </c>
      <c r="H638" s="264">
        <v>0</v>
      </c>
      <c r="I638" s="264">
        <f>J638+K638+L638</f>
        <v>24</v>
      </c>
      <c r="J638" s="264">
        <v>24</v>
      </c>
      <c r="K638" s="264">
        <v>0</v>
      </c>
      <c r="L638" s="264">
        <v>0</v>
      </c>
      <c r="M638" s="283" t="s">
        <v>1143</v>
      </c>
    </row>
    <row r="639" ht="27" customHeight="1" spans="1:13">
      <c r="A639" s="258" t="s">
        <v>1144</v>
      </c>
      <c r="B639" s="259" t="s">
        <v>1145</v>
      </c>
      <c r="C639" s="260"/>
      <c r="D639" s="261">
        <f t="shared" ref="D639:L639" si="304">D640</f>
        <v>7.5</v>
      </c>
      <c r="E639" s="261">
        <f t="shared" si="304"/>
        <v>7.5</v>
      </c>
      <c r="F639" s="261">
        <f t="shared" si="304"/>
        <v>7.5</v>
      </c>
      <c r="G639" s="261">
        <f t="shared" si="304"/>
        <v>0</v>
      </c>
      <c r="H639" s="261">
        <f t="shared" si="304"/>
        <v>0</v>
      </c>
      <c r="I639" s="261">
        <f t="shared" si="304"/>
        <v>0</v>
      </c>
      <c r="J639" s="261">
        <f t="shared" si="304"/>
        <v>0</v>
      </c>
      <c r="K639" s="261">
        <f t="shared" si="304"/>
        <v>0</v>
      </c>
      <c r="L639" s="261">
        <f t="shared" si="304"/>
        <v>0</v>
      </c>
      <c r="M639" s="282" t="s">
        <v>301</v>
      </c>
    </row>
    <row r="640" ht="40.5" spans="1:13">
      <c r="A640" s="262"/>
      <c r="B640" s="262"/>
      <c r="C640" s="263" t="s">
        <v>378</v>
      </c>
      <c r="D640" s="264">
        <f>E640+I640</f>
        <v>7.5</v>
      </c>
      <c r="E640" s="264">
        <f>F640+G640+H640</f>
        <v>7.5</v>
      </c>
      <c r="F640" s="264">
        <v>7.5</v>
      </c>
      <c r="G640" s="264">
        <v>0</v>
      </c>
      <c r="H640" s="264">
        <v>0</v>
      </c>
      <c r="I640" s="264">
        <f>J640+K640+L640</f>
        <v>0</v>
      </c>
      <c r="J640" s="264">
        <v>0</v>
      </c>
      <c r="K640" s="264">
        <v>0</v>
      </c>
      <c r="L640" s="264">
        <v>0</v>
      </c>
      <c r="M640" s="284" t="s">
        <v>301</v>
      </c>
    </row>
    <row r="641" ht="30" customHeight="1" spans="1:13">
      <c r="A641" s="254" t="s">
        <v>1146</v>
      </c>
      <c r="B641" s="255" t="s">
        <v>1147</v>
      </c>
      <c r="C641" s="256" t="s">
        <v>306</v>
      </c>
      <c r="D641" s="257">
        <f t="shared" ref="D641:L641" si="305">D642</f>
        <v>1028.59</v>
      </c>
      <c r="E641" s="257">
        <f t="shared" si="305"/>
        <v>0</v>
      </c>
      <c r="F641" s="257">
        <f t="shared" si="305"/>
        <v>0</v>
      </c>
      <c r="G641" s="257">
        <f t="shared" si="305"/>
        <v>0</v>
      </c>
      <c r="H641" s="257">
        <f t="shared" si="305"/>
        <v>0</v>
      </c>
      <c r="I641" s="257">
        <f t="shared" si="305"/>
        <v>1028.59</v>
      </c>
      <c r="J641" s="257">
        <f t="shared" si="305"/>
        <v>1028.59</v>
      </c>
      <c r="K641" s="257">
        <f t="shared" si="305"/>
        <v>0</v>
      </c>
      <c r="L641" s="257">
        <f t="shared" si="305"/>
        <v>0</v>
      </c>
      <c r="M641" s="281" t="s">
        <v>301</v>
      </c>
    </row>
    <row r="642" ht="27" customHeight="1" spans="1:13">
      <c r="A642" s="258" t="s">
        <v>1148</v>
      </c>
      <c r="B642" s="259" t="s">
        <v>1149</v>
      </c>
      <c r="C642" s="260"/>
      <c r="D642" s="261">
        <f t="shared" ref="D642:L642" si="306">D643</f>
        <v>1028.59</v>
      </c>
      <c r="E642" s="261">
        <f t="shared" si="306"/>
        <v>0</v>
      </c>
      <c r="F642" s="261">
        <f t="shared" si="306"/>
        <v>0</v>
      </c>
      <c r="G642" s="261">
        <f t="shared" si="306"/>
        <v>0</v>
      </c>
      <c r="H642" s="261">
        <f t="shared" si="306"/>
        <v>0</v>
      </c>
      <c r="I642" s="261">
        <f t="shared" si="306"/>
        <v>1028.59</v>
      </c>
      <c r="J642" s="261">
        <f t="shared" si="306"/>
        <v>1028.59</v>
      </c>
      <c r="K642" s="261">
        <f t="shared" si="306"/>
        <v>0</v>
      </c>
      <c r="L642" s="261">
        <f t="shared" si="306"/>
        <v>0</v>
      </c>
      <c r="M642" s="282" t="s">
        <v>301</v>
      </c>
    </row>
    <row r="643" ht="27" spans="1:13">
      <c r="A643" s="262"/>
      <c r="B643" s="262"/>
      <c r="C643" s="263" t="s">
        <v>1068</v>
      </c>
      <c r="D643" s="264">
        <f>E643+I643</f>
        <v>1028.59</v>
      </c>
      <c r="E643" s="264">
        <f>F643+G643+H643</f>
        <v>0</v>
      </c>
      <c r="F643" s="264">
        <v>0</v>
      </c>
      <c r="G643" s="264">
        <v>0</v>
      </c>
      <c r="H643" s="264">
        <v>0</v>
      </c>
      <c r="I643" s="264">
        <f>J643+K643+L643</f>
        <v>1028.59</v>
      </c>
      <c r="J643" s="264">
        <v>1028.59</v>
      </c>
      <c r="K643" s="264">
        <v>0</v>
      </c>
      <c r="L643" s="264">
        <v>0</v>
      </c>
      <c r="M643" s="283" t="s">
        <v>1150</v>
      </c>
    </row>
    <row r="644" ht="30" customHeight="1" spans="1:13">
      <c r="A644" s="254" t="s">
        <v>1151</v>
      </c>
      <c r="B644" s="255" t="s">
        <v>1152</v>
      </c>
      <c r="C644" s="256" t="s">
        <v>306</v>
      </c>
      <c r="D644" s="257">
        <f t="shared" ref="D644:L644" si="307">D645</f>
        <v>2647</v>
      </c>
      <c r="E644" s="257">
        <f t="shared" si="307"/>
        <v>0</v>
      </c>
      <c r="F644" s="257">
        <f t="shared" si="307"/>
        <v>0</v>
      </c>
      <c r="G644" s="257">
        <f t="shared" si="307"/>
        <v>0</v>
      </c>
      <c r="H644" s="257">
        <f t="shared" si="307"/>
        <v>0</v>
      </c>
      <c r="I644" s="257">
        <f t="shared" si="307"/>
        <v>2647</v>
      </c>
      <c r="J644" s="257">
        <f t="shared" si="307"/>
        <v>0</v>
      </c>
      <c r="K644" s="257">
        <f t="shared" si="307"/>
        <v>0</v>
      </c>
      <c r="L644" s="257">
        <f t="shared" si="307"/>
        <v>2647</v>
      </c>
      <c r="M644" s="281" t="s">
        <v>301</v>
      </c>
    </row>
    <row r="645" ht="27" customHeight="1" spans="1:13">
      <c r="A645" s="258" t="s">
        <v>1153</v>
      </c>
      <c r="B645" s="259" t="s">
        <v>1154</v>
      </c>
      <c r="C645" s="260"/>
      <c r="D645" s="261">
        <f t="shared" ref="D645:L645" si="308">D646</f>
        <v>2647</v>
      </c>
      <c r="E645" s="261">
        <f t="shared" si="308"/>
        <v>0</v>
      </c>
      <c r="F645" s="261">
        <f t="shared" si="308"/>
        <v>0</v>
      </c>
      <c r="G645" s="261">
        <f t="shared" si="308"/>
        <v>0</v>
      </c>
      <c r="H645" s="261">
        <f t="shared" si="308"/>
        <v>0</v>
      </c>
      <c r="I645" s="261">
        <f t="shared" si="308"/>
        <v>2647</v>
      </c>
      <c r="J645" s="261">
        <f t="shared" si="308"/>
        <v>0</v>
      </c>
      <c r="K645" s="261">
        <f t="shared" si="308"/>
        <v>0</v>
      </c>
      <c r="L645" s="261">
        <f t="shared" si="308"/>
        <v>2647</v>
      </c>
      <c r="M645" s="282" t="s">
        <v>301</v>
      </c>
    </row>
    <row r="646" ht="27" customHeight="1" spans="1:13">
      <c r="A646" s="262"/>
      <c r="B646" s="262"/>
      <c r="C646" s="285" t="s">
        <v>301</v>
      </c>
      <c r="D646" s="264">
        <f>E646+I646</f>
        <v>2647</v>
      </c>
      <c r="E646" s="264">
        <f>F646+G646+H646</f>
        <v>0</v>
      </c>
      <c r="F646" s="264">
        <v>0</v>
      </c>
      <c r="G646" s="264">
        <v>0</v>
      </c>
      <c r="H646" s="264">
        <v>0</v>
      </c>
      <c r="I646" s="264">
        <f>J646+K646+L646</f>
        <v>2647</v>
      </c>
      <c r="J646" s="287">
        <v>0</v>
      </c>
      <c r="K646" s="287">
        <v>0</v>
      </c>
      <c r="L646" s="287">
        <v>2647</v>
      </c>
      <c r="M646" s="284" t="s">
        <v>301</v>
      </c>
    </row>
    <row r="647" ht="30" customHeight="1" spans="1:13">
      <c r="A647" s="254" t="s">
        <v>1155</v>
      </c>
      <c r="B647" s="255" t="s">
        <v>1156</v>
      </c>
      <c r="C647" s="256" t="s">
        <v>306</v>
      </c>
      <c r="D647" s="257">
        <f t="shared" ref="D647:L647" si="309">D648</f>
        <v>31.75</v>
      </c>
      <c r="E647" s="257">
        <f t="shared" si="309"/>
        <v>0</v>
      </c>
      <c r="F647" s="257">
        <f t="shared" si="309"/>
        <v>0</v>
      </c>
      <c r="G647" s="257">
        <f t="shared" si="309"/>
        <v>0</v>
      </c>
      <c r="H647" s="257">
        <f t="shared" si="309"/>
        <v>0</v>
      </c>
      <c r="I647" s="257">
        <f t="shared" si="309"/>
        <v>31.75</v>
      </c>
      <c r="J647" s="257">
        <f t="shared" si="309"/>
        <v>0</v>
      </c>
      <c r="K647" s="257">
        <f t="shared" si="309"/>
        <v>0</v>
      </c>
      <c r="L647" s="257">
        <f t="shared" si="309"/>
        <v>31.75</v>
      </c>
      <c r="M647" s="281" t="s">
        <v>301</v>
      </c>
    </row>
    <row r="648" ht="27" customHeight="1" spans="1:13">
      <c r="A648" s="258" t="s">
        <v>1157</v>
      </c>
      <c r="B648" s="259" t="s">
        <v>1158</v>
      </c>
      <c r="C648" s="260"/>
      <c r="D648" s="261">
        <f t="shared" ref="D648:L648" si="310">D649</f>
        <v>31.75</v>
      </c>
      <c r="E648" s="261">
        <f t="shared" si="310"/>
        <v>0</v>
      </c>
      <c r="F648" s="261">
        <f t="shared" si="310"/>
        <v>0</v>
      </c>
      <c r="G648" s="261">
        <f t="shared" si="310"/>
        <v>0</v>
      </c>
      <c r="H648" s="261">
        <f t="shared" si="310"/>
        <v>0</v>
      </c>
      <c r="I648" s="261">
        <f t="shared" si="310"/>
        <v>31.75</v>
      </c>
      <c r="J648" s="261">
        <f t="shared" si="310"/>
        <v>0</v>
      </c>
      <c r="K648" s="261">
        <f t="shared" si="310"/>
        <v>0</v>
      </c>
      <c r="L648" s="261">
        <f t="shared" si="310"/>
        <v>31.75</v>
      </c>
      <c r="M648" s="282" t="s">
        <v>301</v>
      </c>
    </row>
    <row r="649" ht="27" customHeight="1" spans="1:13">
      <c r="A649" s="262"/>
      <c r="B649" s="262"/>
      <c r="C649" s="285" t="s">
        <v>301</v>
      </c>
      <c r="D649" s="264">
        <f>E649+I649</f>
        <v>31.75</v>
      </c>
      <c r="E649" s="264">
        <f>F649+G649+H649</f>
        <v>0</v>
      </c>
      <c r="F649" s="264">
        <v>0</v>
      </c>
      <c r="G649" s="264">
        <v>0</v>
      </c>
      <c r="H649" s="264">
        <v>0</v>
      </c>
      <c r="I649" s="264">
        <f>J649+K649+L649</f>
        <v>31.75</v>
      </c>
      <c r="J649" s="287">
        <v>0</v>
      </c>
      <c r="K649" s="287">
        <v>0</v>
      </c>
      <c r="L649" s="287">
        <v>31.75</v>
      </c>
      <c r="M649" s="284" t="s">
        <v>301</v>
      </c>
    </row>
    <row r="650" ht="30" customHeight="1" spans="1:13">
      <c r="A650" s="254" t="s">
        <v>1159</v>
      </c>
      <c r="B650" s="255" t="s">
        <v>1160</v>
      </c>
      <c r="C650" s="256" t="s">
        <v>306</v>
      </c>
      <c r="D650" s="257">
        <f t="shared" ref="D650:L650" si="311">D651+D653+D655+D657</f>
        <v>442.92</v>
      </c>
      <c r="E650" s="257">
        <f t="shared" si="311"/>
        <v>396.52</v>
      </c>
      <c r="F650" s="257">
        <f t="shared" si="311"/>
        <v>372.48</v>
      </c>
      <c r="G650" s="257">
        <f t="shared" si="311"/>
        <v>18.03</v>
      </c>
      <c r="H650" s="257">
        <f t="shared" si="311"/>
        <v>6.01</v>
      </c>
      <c r="I650" s="257">
        <f t="shared" si="311"/>
        <v>46.4</v>
      </c>
      <c r="J650" s="257">
        <f t="shared" si="311"/>
        <v>21.4</v>
      </c>
      <c r="K650" s="257">
        <f t="shared" si="311"/>
        <v>0</v>
      </c>
      <c r="L650" s="257">
        <f t="shared" si="311"/>
        <v>25</v>
      </c>
      <c r="M650" s="281" t="s">
        <v>301</v>
      </c>
    </row>
    <row r="651" ht="27" customHeight="1" spans="1:13">
      <c r="A651" s="258" t="s">
        <v>1161</v>
      </c>
      <c r="B651" s="259" t="s">
        <v>308</v>
      </c>
      <c r="C651" s="260"/>
      <c r="D651" s="261">
        <f t="shared" ref="D651:L651" si="312">D652</f>
        <v>102.53</v>
      </c>
      <c r="E651" s="261">
        <f t="shared" si="312"/>
        <v>88.13</v>
      </c>
      <c r="F651" s="261">
        <f t="shared" si="312"/>
        <v>64.8</v>
      </c>
      <c r="G651" s="261">
        <f t="shared" si="312"/>
        <v>18.03</v>
      </c>
      <c r="H651" s="261">
        <f t="shared" si="312"/>
        <v>5.3</v>
      </c>
      <c r="I651" s="261">
        <f t="shared" si="312"/>
        <v>14.4</v>
      </c>
      <c r="J651" s="261">
        <f t="shared" si="312"/>
        <v>14.4</v>
      </c>
      <c r="K651" s="261">
        <f t="shared" si="312"/>
        <v>0</v>
      </c>
      <c r="L651" s="261">
        <f t="shared" si="312"/>
        <v>0</v>
      </c>
      <c r="M651" s="282" t="s">
        <v>301</v>
      </c>
    </row>
    <row r="652" ht="27" spans="1:13">
      <c r="A652" s="262"/>
      <c r="B652" s="262"/>
      <c r="C652" s="263" t="s">
        <v>1068</v>
      </c>
      <c r="D652" s="264">
        <f>E652+I652</f>
        <v>102.53</v>
      </c>
      <c r="E652" s="264">
        <f>F652+G652+H652</f>
        <v>88.13</v>
      </c>
      <c r="F652" s="264">
        <v>64.8</v>
      </c>
      <c r="G652" s="264">
        <v>18.03</v>
      </c>
      <c r="H652" s="264">
        <v>5.3</v>
      </c>
      <c r="I652" s="264">
        <f>J652+K652+L652</f>
        <v>14.4</v>
      </c>
      <c r="J652" s="264">
        <v>14.4</v>
      </c>
      <c r="K652" s="264">
        <v>0</v>
      </c>
      <c r="L652" s="264">
        <v>0</v>
      </c>
      <c r="M652" s="283" t="s">
        <v>1162</v>
      </c>
    </row>
    <row r="653" ht="27" customHeight="1" spans="1:13">
      <c r="A653" s="258" t="s">
        <v>1163</v>
      </c>
      <c r="B653" s="259" t="s">
        <v>1164</v>
      </c>
      <c r="C653" s="260"/>
      <c r="D653" s="261">
        <f t="shared" ref="D653:L653" si="313">D654</f>
        <v>7</v>
      </c>
      <c r="E653" s="261">
        <f t="shared" si="313"/>
        <v>0</v>
      </c>
      <c r="F653" s="261">
        <f t="shared" si="313"/>
        <v>0</v>
      </c>
      <c r="G653" s="261">
        <f t="shared" si="313"/>
        <v>0</v>
      </c>
      <c r="H653" s="261">
        <f t="shared" si="313"/>
        <v>0</v>
      </c>
      <c r="I653" s="261">
        <f t="shared" si="313"/>
        <v>7</v>
      </c>
      <c r="J653" s="261">
        <f t="shared" si="313"/>
        <v>7</v>
      </c>
      <c r="K653" s="261">
        <f t="shared" si="313"/>
        <v>0</v>
      </c>
      <c r="L653" s="261">
        <f t="shared" si="313"/>
        <v>0</v>
      </c>
      <c r="M653" s="282" t="s">
        <v>301</v>
      </c>
    </row>
    <row r="654" ht="30" spans="1:13">
      <c r="A654" s="262"/>
      <c r="B654" s="262"/>
      <c r="C654" s="263" t="s">
        <v>1068</v>
      </c>
      <c r="D654" s="264">
        <f>E654+I654</f>
        <v>7</v>
      </c>
      <c r="E654" s="264">
        <f>F654+G654+H654</f>
        <v>0</v>
      </c>
      <c r="F654" s="264">
        <v>0</v>
      </c>
      <c r="G654" s="264">
        <v>0</v>
      </c>
      <c r="H654" s="264">
        <v>0</v>
      </c>
      <c r="I654" s="264">
        <f>J654+K654+L654</f>
        <v>7</v>
      </c>
      <c r="J654" s="264">
        <v>7</v>
      </c>
      <c r="K654" s="264">
        <v>0</v>
      </c>
      <c r="L654" s="264">
        <v>0</v>
      </c>
      <c r="M654" s="283" t="s">
        <v>1165</v>
      </c>
    </row>
    <row r="655" ht="27" customHeight="1" spans="1:13">
      <c r="A655" s="258" t="s">
        <v>1166</v>
      </c>
      <c r="B655" s="259" t="s">
        <v>377</v>
      </c>
      <c r="C655" s="260"/>
      <c r="D655" s="261">
        <f t="shared" ref="D655:L655" si="314">D656</f>
        <v>308.39</v>
      </c>
      <c r="E655" s="261">
        <f t="shared" si="314"/>
        <v>308.39</v>
      </c>
      <c r="F655" s="261">
        <f t="shared" si="314"/>
        <v>307.68</v>
      </c>
      <c r="G655" s="261">
        <f t="shared" si="314"/>
        <v>0</v>
      </c>
      <c r="H655" s="261">
        <f t="shared" si="314"/>
        <v>0.71</v>
      </c>
      <c r="I655" s="261">
        <f t="shared" si="314"/>
        <v>0</v>
      </c>
      <c r="J655" s="261">
        <f t="shared" si="314"/>
        <v>0</v>
      </c>
      <c r="K655" s="261">
        <f t="shared" si="314"/>
        <v>0</v>
      </c>
      <c r="L655" s="261">
        <f t="shared" si="314"/>
        <v>0</v>
      </c>
      <c r="M655" s="282" t="s">
        <v>301</v>
      </c>
    </row>
    <row r="656" ht="27" spans="1:13">
      <c r="A656" s="262"/>
      <c r="B656" s="262"/>
      <c r="C656" s="263" t="s">
        <v>1068</v>
      </c>
      <c r="D656" s="264">
        <f>E656+I656</f>
        <v>308.39</v>
      </c>
      <c r="E656" s="264">
        <f>F656+G656+H656</f>
        <v>308.39</v>
      </c>
      <c r="F656" s="264">
        <v>307.68</v>
      </c>
      <c r="G656" s="264">
        <v>0</v>
      </c>
      <c r="H656" s="264">
        <v>0.71</v>
      </c>
      <c r="I656" s="264">
        <f>J656+K656+L656</f>
        <v>0</v>
      </c>
      <c r="J656" s="264">
        <v>0</v>
      </c>
      <c r="K656" s="264">
        <v>0</v>
      </c>
      <c r="L656" s="264">
        <v>0</v>
      </c>
      <c r="M656" s="284" t="s">
        <v>301</v>
      </c>
    </row>
    <row r="657" ht="27" customHeight="1" spans="1:13">
      <c r="A657" s="258" t="s">
        <v>1167</v>
      </c>
      <c r="B657" s="259" t="s">
        <v>1168</v>
      </c>
      <c r="C657" s="260"/>
      <c r="D657" s="261">
        <f t="shared" ref="D657:L657" si="315">D658</f>
        <v>25</v>
      </c>
      <c r="E657" s="261">
        <f t="shared" si="315"/>
        <v>0</v>
      </c>
      <c r="F657" s="261">
        <f t="shared" si="315"/>
        <v>0</v>
      </c>
      <c r="G657" s="261">
        <f t="shared" si="315"/>
        <v>0</v>
      </c>
      <c r="H657" s="261">
        <f t="shared" si="315"/>
        <v>0</v>
      </c>
      <c r="I657" s="261">
        <f t="shared" si="315"/>
        <v>25</v>
      </c>
      <c r="J657" s="261">
        <f t="shared" si="315"/>
        <v>0</v>
      </c>
      <c r="K657" s="261">
        <f t="shared" si="315"/>
        <v>0</v>
      </c>
      <c r="L657" s="261">
        <f t="shared" si="315"/>
        <v>25</v>
      </c>
      <c r="M657" s="282" t="s">
        <v>301</v>
      </c>
    </row>
    <row r="658" ht="27" customHeight="1" spans="1:13">
      <c r="A658" s="262"/>
      <c r="B658" s="262"/>
      <c r="C658" s="285" t="s">
        <v>301</v>
      </c>
      <c r="D658" s="264">
        <f>E658+I658</f>
        <v>25</v>
      </c>
      <c r="E658" s="264">
        <f>F658+G658+H658</f>
        <v>0</v>
      </c>
      <c r="F658" s="264">
        <v>0</v>
      </c>
      <c r="G658" s="264">
        <v>0</v>
      </c>
      <c r="H658" s="264">
        <v>0</v>
      </c>
      <c r="I658" s="264">
        <f>J658+K658+L658</f>
        <v>25</v>
      </c>
      <c r="J658" s="287">
        <v>0</v>
      </c>
      <c r="K658" s="287">
        <v>0</v>
      </c>
      <c r="L658" s="287">
        <v>25</v>
      </c>
      <c r="M658" s="284" t="s">
        <v>301</v>
      </c>
    </row>
    <row r="659" ht="30" customHeight="1" spans="1:13">
      <c r="A659" s="254" t="s">
        <v>1169</v>
      </c>
      <c r="B659" s="255" t="s">
        <v>1170</v>
      </c>
      <c r="C659" s="256" t="s">
        <v>306</v>
      </c>
      <c r="D659" s="257">
        <f t="shared" ref="D659:L659" si="316">D660</f>
        <v>5</v>
      </c>
      <c r="E659" s="257">
        <f t="shared" si="316"/>
        <v>0</v>
      </c>
      <c r="F659" s="257">
        <f t="shared" si="316"/>
        <v>0</v>
      </c>
      <c r="G659" s="257">
        <f t="shared" si="316"/>
        <v>0</v>
      </c>
      <c r="H659" s="257">
        <f t="shared" si="316"/>
        <v>0</v>
      </c>
      <c r="I659" s="257">
        <f t="shared" si="316"/>
        <v>5</v>
      </c>
      <c r="J659" s="257">
        <f t="shared" si="316"/>
        <v>5</v>
      </c>
      <c r="K659" s="257">
        <f t="shared" si="316"/>
        <v>0</v>
      </c>
      <c r="L659" s="257">
        <f t="shared" si="316"/>
        <v>0</v>
      </c>
      <c r="M659" s="281" t="s">
        <v>301</v>
      </c>
    </row>
    <row r="660" ht="27" customHeight="1" spans="1:13">
      <c r="A660" s="258" t="s">
        <v>1171</v>
      </c>
      <c r="B660" s="259" t="s">
        <v>1170</v>
      </c>
      <c r="C660" s="260"/>
      <c r="D660" s="261">
        <f t="shared" ref="D660:L660" si="317">D661</f>
        <v>5</v>
      </c>
      <c r="E660" s="261">
        <f t="shared" si="317"/>
        <v>0</v>
      </c>
      <c r="F660" s="261">
        <f t="shared" si="317"/>
        <v>0</v>
      </c>
      <c r="G660" s="261">
        <f t="shared" si="317"/>
        <v>0</v>
      </c>
      <c r="H660" s="261">
        <f t="shared" si="317"/>
        <v>0</v>
      </c>
      <c r="I660" s="261">
        <f t="shared" si="317"/>
        <v>5</v>
      </c>
      <c r="J660" s="261">
        <f t="shared" si="317"/>
        <v>5</v>
      </c>
      <c r="K660" s="261">
        <f t="shared" si="317"/>
        <v>0</v>
      </c>
      <c r="L660" s="261">
        <f t="shared" si="317"/>
        <v>0</v>
      </c>
      <c r="M660" s="282" t="s">
        <v>301</v>
      </c>
    </row>
    <row r="661" ht="27" spans="1:13">
      <c r="A661" s="262"/>
      <c r="B661" s="262"/>
      <c r="C661" s="263" t="s">
        <v>1027</v>
      </c>
      <c r="D661" s="264">
        <f>E661+I661</f>
        <v>5</v>
      </c>
      <c r="E661" s="264">
        <f>F661+G661+H661</f>
        <v>0</v>
      </c>
      <c r="F661" s="264">
        <v>0</v>
      </c>
      <c r="G661" s="264">
        <v>0</v>
      </c>
      <c r="H661" s="264">
        <v>0</v>
      </c>
      <c r="I661" s="264">
        <f>J661+K661+L661</f>
        <v>5</v>
      </c>
      <c r="J661" s="264">
        <v>5</v>
      </c>
      <c r="K661" s="264">
        <v>0</v>
      </c>
      <c r="L661" s="264">
        <v>0</v>
      </c>
      <c r="M661" s="283" t="s">
        <v>1172</v>
      </c>
    </row>
    <row r="662" ht="30" customHeight="1" spans="1:13">
      <c r="A662" s="254" t="s">
        <v>1173</v>
      </c>
      <c r="B662" s="255" t="s">
        <v>1174</v>
      </c>
      <c r="C662" s="256" t="s">
        <v>306</v>
      </c>
      <c r="D662" s="257">
        <f t="shared" ref="D662:L662" si="318">D663</f>
        <v>402.08</v>
      </c>
      <c r="E662" s="257">
        <f t="shared" si="318"/>
        <v>0</v>
      </c>
      <c r="F662" s="257">
        <f t="shared" si="318"/>
        <v>0</v>
      </c>
      <c r="G662" s="257">
        <f t="shared" si="318"/>
        <v>0</v>
      </c>
      <c r="H662" s="257">
        <f t="shared" si="318"/>
        <v>0</v>
      </c>
      <c r="I662" s="257">
        <f t="shared" si="318"/>
        <v>402.08</v>
      </c>
      <c r="J662" s="257">
        <f t="shared" si="318"/>
        <v>0</v>
      </c>
      <c r="K662" s="257">
        <f t="shared" si="318"/>
        <v>300</v>
      </c>
      <c r="L662" s="257">
        <f t="shared" si="318"/>
        <v>102.08</v>
      </c>
      <c r="M662" s="281" t="s">
        <v>301</v>
      </c>
    </row>
    <row r="663" ht="27" customHeight="1" spans="1:13">
      <c r="A663" s="258" t="s">
        <v>1175</v>
      </c>
      <c r="B663" s="259" t="s">
        <v>1174</v>
      </c>
      <c r="C663" s="260"/>
      <c r="D663" s="261">
        <f t="shared" ref="D663:L663" si="319">D664</f>
        <v>402.08</v>
      </c>
      <c r="E663" s="261">
        <f t="shared" si="319"/>
        <v>0</v>
      </c>
      <c r="F663" s="261">
        <f t="shared" si="319"/>
        <v>0</v>
      </c>
      <c r="G663" s="261">
        <f t="shared" si="319"/>
        <v>0</v>
      </c>
      <c r="H663" s="261">
        <f t="shared" si="319"/>
        <v>0</v>
      </c>
      <c r="I663" s="261">
        <f t="shared" si="319"/>
        <v>402.08</v>
      </c>
      <c r="J663" s="261">
        <f t="shared" si="319"/>
        <v>0</v>
      </c>
      <c r="K663" s="261">
        <f t="shared" si="319"/>
        <v>300</v>
      </c>
      <c r="L663" s="261">
        <f t="shared" si="319"/>
        <v>102.08</v>
      </c>
      <c r="M663" s="282" t="s">
        <v>301</v>
      </c>
    </row>
    <row r="664" ht="27" customHeight="1" spans="1:13">
      <c r="A664" s="262"/>
      <c r="B664" s="262"/>
      <c r="C664" s="285" t="s">
        <v>301</v>
      </c>
      <c r="D664" s="264">
        <f>E664+I664</f>
        <v>402.08</v>
      </c>
      <c r="E664" s="264">
        <f>F664+G664+H664</f>
        <v>0</v>
      </c>
      <c r="F664" s="264">
        <v>0</v>
      </c>
      <c r="G664" s="264">
        <v>0</v>
      </c>
      <c r="H664" s="264">
        <v>0</v>
      </c>
      <c r="I664" s="264">
        <f>J664+K664+L664</f>
        <v>402.08</v>
      </c>
      <c r="J664" s="264">
        <v>0</v>
      </c>
      <c r="K664" s="287">
        <v>300</v>
      </c>
      <c r="L664" s="287">
        <v>102.08</v>
      </c>
      <c r="M664" s="284" t="s">
        <v>301</v>
      </c>
    </row>
    <row r="665" ht="30" customHeight="1" spans="1:17">
      <c r="A665" s="250" t="s">
        <v>1176</v>
      </c>
      <c r="B665" s="251" t="s">
        <v>1177</v>
      </c>
      <c r="C665" s="252"/>
      <c r="D665" s="253">
        <f t="shared" ref="D665:L665" si="320">D666+D669+D674+D679+D686+D689+D692</f>
        <v>9553.724826</v>
      </c>
      <c r="E665" s="253">
        <f t="shared" si="320"/>
        <v>0</v>
      </c>
      <c r="F665" s="253">
        <f t="shared" si="320"/>
        <v>0</v>
      </c>
      <c r="G665" s="253">
        <f t="shared" si="320"/>
        <v>0</v>
      </c>
      <c r="H665" s="253">
        <f t="shared" si="320"/>
        <v>0</v>
      </c>
      <c r="I665" s="253">
        <f t="shared" si="320"/>
        <v>9553.724826</v>
      </c>
      <c r="J665" s="253">
        <f t="shared" si="320"/>
        <v>37.96</v>
      </c>
      <c r="K665" s="253">
        <f t="shared" si="320"/>
        <v>5880.474826</v>
      </c>
      <c r="L665" s="253">
        <f t="shared" si="320"/>
        <v>3635.29</v>
      </c>
      <c r="M665" s="279" t="s">
        <v>301</v>
      </c>
      <c r="N665" s="223">
        <f>E665+J665</f>
        <v>37.96</v>
      </c>
      <c r="Q665" s="223">
        <f>E665+J665</f>
        <v>37.96</v>
      </c>
    </row>
    <row r="666" ht="30" customHeight="1" spans="1:13">
      <c r="A666" s="254" t="s">
        <v>1178</v>
      </c>
      <c r="B666" s="255" t="s">
        <v>1179</v>
      </c>
      <c r="C666" s="256" t="s">
        <v>306</v>
      </c>
      <c r="D666" s="257">
        <f t="shared" ref="D666:L666" si="321">D667</f>
        <v>37.96</v>
      </c>
      <c r="E666" s="257">
        <f t="shared" si="321"/>
        <v>0</v>
      </c>
      <c r="F666" s="257">
        <f t="shared" si="321"/>
        <v>0</v>
      </c>
      <c r="G666" s="257">
        <f t="shared" si="321"/>
        <v>0</v>
      </c>
      <c r="H666" s="257">
        <f t="shared" si="321"/>
        <v>0</v>
      </c>
      <c r="I666" s="257">
        <f t="shared" si="321"/>
        <v>37.96</v>
      </c>
      <c r="J666" s="257">
        <f t="shared" si="321"/>
        <v>37.96</v>
      </c>
      <c r="K666" s="257">
        <f t="shared" si="321"/>
        <v>0</v>
      </c>
      <c r="L666" s="257">
        <f t="shared" si="321"/>
        <v>0</v>
      </c>
      <c r="M666" s="281" t="s">
        <v>301</v>
      </c>
    </row>
    <row r="667" ht="27" customHeight="1" spans="1:13">
      <c r="A667" s="258" t="s">
        <v>1180</v>
      </c>
      <c r="B667" s="259" t="s">
        <v>1181</v>
      </c>
      <c r="C667" s="260"/>
      <c r="D667" s="261">
        <f t="shared" ref="D667:L667" si="322">D668</f>
        <v>37.96</v>
      </c>
      <c r="E667" s="261">
        <f t="shared" si="322"/>
        <v>0</v>
      </c>
      <c r="F667" s="261">
        <f t="shared" si="322"/>
        <v>0</v>
      </c>
      <c r="G667" s="261">
        <f t="shared" si="322"/>
        <v>0</v>
      </c>
      <c r="H667" s="261">
        <f t="shared" si="322"/>
        <v>0</v>
      </c>
      <c r="I667" s="261">
        <f t="shared" si="322"/>
        <v>37.96</v>
      </c>
      <c r="J667" s="261">
        <f t="shared" si="322"/>
        <v>37.96</v>
      </c>
      <c r="K667" s="261">
        <f t="shared" si="322"/>
        <v>0</v>
      </c>
      <c r="L667" s="261">
        <f t="shared" si="322"/>
        <v>0</v>
      </c>
      <c r="M667" s="282" t="s">
        <v>301</v>
      </c>
    </row>
    <row r="668" ht="60" spans="1:13">
      <c r="A668" s="262"/>
      <c r="B668" s="262"/>
      <c r="C668" s="263" t="s">
        <v>1182</v>
      </c>
      <c r="D668" s="264">
        <f>E668+I668</f>
        <v>37.96</v>
      </c>
      <c r="E668" s="264">
        <f>F668+G668+H668</f>
        <v>0</v>
      </c>
      <c r="F668" s="264">
        <v>0</v>
      </c>
      <c r="G668" s="264">
        <v>0</v>
      </c>
      <c r="H668" s="264">
        <v>0</v>
      </c>
      <c r="I668" s="264">
        <f>J668+K668+L668</f>
        <v>37.96</v>
      </c>
      <c r="J668" s="264">
        <v>37.96</v>
      </c>
      <c r="K668" s="264">
        <v>0</v>
      </c>
      <c r="L668" s="264">
        <v>0</v>
      </c>
      <c r="M668" s="283" t="s">
        <v>1183</v>
      </c>
    </row>
    <row r="669" ht="30" customHeight="1" spans="1:13">
      <c r="A669" s="254" t="s">
        <v>1184</v>
      </c>
      <c r="B669" s="255" t="s">
        <v>1185</v>
      </c>
      <c r="C669" s="256" t="s">
        <v>306</v>
      </c>
      <c r="D669" s="257">
        <f t="shared" ref="D669:L669" si="323">D670+D672</f>
        <v>1226.594</v>
      </c>
      <c r="E669" s="257">
        <f t="shared" si="323"/>
        <v>0</v>
      </c>
      <c r="F669" s="257">
        <f t="shared" si="323"/>
        <v>0</v>
      </c>
      <c r="G669" s="257">
        <f t="shared" si="323"/>
        <v>0</v>
      </c>
      <c r="H669" s="257">
        <f t="shared" si="323"/>
        <v>0</v>
      </c>
      <c r="I669" s="257">
        <f t="shared" si="323"/>
        <v>1226.594</v>
      </c>
      <c r="J669" s="257">
        <f t="shared" si="323"/>
        <v>0</v>
      </c>
      <c r="K669" s="257">
        <f t="shared" si="323"/>
        <v>912.894</v>
      </c>
      <c r="L669" s="257">
        <f t="shared" si="323"/>
        <v>313.7</v>
      </c>
      <c r="M669" s="281" t="s">
        <v>301</v>
      </c>
    </row>
    <row r="670" ht="27" customHeight="1" spans="1:13">
      <c r="A670" s="258" t="s">
        <v>1186</v>
      </c>
      <c r="B670" s="259" t="s">
        <v>1187</v>
      </c>
      <c r="C670" s="260"/>
      <c r="D670" s="261">
        <f t="shared" ref="D670:L670" si="324">D671</f>
        <v>113.144</v>
      </c>
      <c r="E670" s="261">
        <f t="shared" si="324"/>
        <v>0</v>
      </c>
      <c r="F670" s="261">
        <f t="shared" si="324"/>
        <v>0</v>
      </c>
      <c r="G670" s="261">
        <f t="shared" si="324"/>
        <v>0</v>
      </c>
      <c r="H670" s="261">
        <f t="shared" si="324"/>
        <v>0</v>
      </c>
      <c r="I670" s="261">
        <f t="shared" si="324"/>
        <v>113.144</v>
      </c>
      <c r="J670" s="261">
        <f t="shared" si="324"/>
        <v>0</v>
      </c>
      <c r="K670" s="261">
        <f t="shared" si="324"/>
        <v>82.444</v>
      </c>
      <c r="L670" s="261">
        <f t="shared" si="324"/>
        <v>30.7</v>
      </c>
      <c r="M670" s="282" t="s">
        <v>301</v>
      </c>
    </row>
    <row r="671" ht="27" customHeight="1" spans="1:16">
      <c r="A671" s="262"/>
      <c r="B671" s="262"/>
      <c r="C671" s="285" t="s">
        <v>301</v>
      </c>
      <c r="D671" s="264">
        <f>E671+I671</f>
        <v>113.144</v>
      </c>
      <c r="E671" s="264">
        <f>F671+G671+H671</f>
        <v>0</v>
      </c>
      <c r="F671" s="264">
        <v>0</v>
      </c>
      <c r="G671" s="264">
        <v>0</v>
      </c>
      <c r="H671" s="264">
        <v>0</v>
      </c>
      <c r="I671" s="264">
        <f>J671+K671+L671</f>
        <v>113.144</v>
      </c>
      <c r="J671" s="264">
        <v>0</v>
      </c>
      <c r="K671" s="286">
        <f>73.984+8.46</f>
        <v>82.444</v>
      </c>
      <c r="L671" s="287">
        <v>30.7</v>
      </c>
      <c r="M671" s="284" t="s">
        <v>301</v>
      </c>
      <c r="P671" s="227">
        <v>8.46</v>
      </c>
    </row>
    <row r="672" ht="27" customHeight="1" spans="1:13">
      <c r="A672" s="258" t="s">
        <v>1188</v>
      </c>
      <c r="B672" s="259" t="s">
        <v>1189</v>
      </c>
      <c r="C672" s="260"/>
      <c r="D672" s="261">
        <f t="shared" ref="D672:L672" si="325">D673</f>
        <v>1113.45</v>
      </c>
      <c r="E672" s="261">
        <f t="shared" si="325"/>
        <v>0</v>
      </c>
      <c r="F672" s="261">
        <f t="shared" si="325"/>
        <v>0</v>
      </c>
      <c r="G672" s="261">
        <f t="shared" si="325"/>
        <v>0</v>
      </c>
      <c r="H672" s="261">
        <f t="shared" si="325"/>
        <v>0</v>
      </c>
      <c r="I672" s="261">
        <f t="shared" si="325"/>
        <v>1113.45</v>
      </c>
      <c r="J672" s="261">
        <f t="shared" si="325"/>
        <v>0</v>
      </c>
      <c r="K672" s="261">
        <f t="shared" si="325"/>
        <v>830.45</v>
      </c>
      <c r="L672" s="261">
        <f t="shared" si="325"/>
        <v>283</v>
      </c>
      <c r="M672" s="282" t="s">
        <v>301</v>
      </c>
    </row>
    <row r="673" ht="27" customHeight="1" spans="1:16">
      <c r="A673" s="262"/>
      <c r="B673" s="262"/>
      <c r="C673" s="285" t="s">
        <v>301</v>
      </c>
      <c r="D673" s="264">
        <f>E673+I673</f>
        <v>1113.45</v>
      </c>
      <c r="E673" s="264">
        <f>F673+G673+H673</f>
        <v>0</v>
      </c>
      <c r="F673" s="264">
        <v>0</v>
      </c>
      <c r="G673" s="264">
        <v>0</v>
      </c>
      <c r="H673" s="264">
        <v>0</v>
      </c>
      <c r="I673" s="264">
        <f>J673+K673+L673</f>
        <v>1113.45</v>
      </c>
      <c r="J673" s="287">
        <v>0</v>
      </c>
      <c r="K673" s="287">
        <v>830.45</v>
      </c>
      <c r="L673" s="287">
        <v>283</v>
      </c>
      <c r="M673" s="284" t="s">
        <v>301</v>
      </c>
      <c r="P673" s="227">
        <v>830.45</v>
      </c>
    </row>
    <row r="674" ht="30" customHeight="1" spans="1:13">
      <c r="A674" s="254" t="s">
        <v>1190</v>
      </c>
      <c r="B674" s="255" t="s">
        <v>1191</v>
      </c>
      <c r="C674" s="256" t="s">
        <v>306</v>
      </c>
      <c r="D674" s="257">
        <f t="shared" ref="D674:L674" si="326">D675+D677</f>
        <v>4968.096228</v>
      </c>
      <c r="E674" s="257">
        <f t="shared" si="326"/>
        <v>0</v>
      </c>
      <c r="F674" s="257">
        <f t="shared" si="326"/>
        <v>0</v>
      </c>
      <c r="G674" s="257">
        <f t="shared" si="326"/>
        <v>0</v>
      </c>
      <c r="H674" s="257">
        <f t="shared" si="326"/>
        <v>0</v>
      </c>
      <c r="I674" s="257">
        <f t="shared" si="326"/>
        <v>4968.096228</v>
      </c>
      <c r="J674" s="257">
        <f t="shared" si="326"/>
        <v>0</v>
      </c>
      <c r="K674" s="257">
        <f t="shared" si="326"/>
        <v>1701.096228</v>
      </c>
      <c r="L674" s="257">
        <f t="shared" si="326"/>
        <v>3267</v>
      </c>
      <c r="M674" s="281" t="s">
        <v>301</v>
      </c>
    </row>
    <row r="675" ht="27" customHeight="1" spans="1:13">
      <c r="A675" s="258" t="s">
        <v>1192</v>
      </c>
      <c r="B675" s="259" t="s">
        <v>1193</v>
      </c>
      <c r="C675" s="260"/>
      <c r="D675" s="261">
        <f t="shared" ref="D675:L675" si="327">D676</f>
        <v>4005.06</v>
      </c>
      <c r="E675" s="261">
        <f t="shared" si="327"/>
        <v>0</v>
      </c>
      <c r="F675" s="261">
        <f t="shared" si="327"/>
        <v>0</v>
      </c>
      <c r="G675" s="261">
        <f t="shared" si="327"/>
        <v>0</v>
      </c>
      <c r="H675" s="261">
        <f t="shared" si="327"/>
        <v>0</v>
      </c>
      <c r="I675" s="261">
        <f t="shared" si="327"/>
        <v>4005.06</v>
      </c>
      <c r="J675" s="261">
        <f t="shared" si="327"/>
        <v>0</v>
      </c>
      <c r="K675" s="261">
        <f t="shared" si="327"/>
        <v>1255.06</v>
      </c>
      <c r="L675" s="261">
        <f t="shared" si="327"/>
        <v>2750</v>
      </c>
      <c r="M675" s="282" t="s">
        <v>301</v>
      </c>
    </row>
    <row r="676" ht="27" customHeight="1" spans="1:16">
      <c r="A676" s="262"/>
      <c r="B676" s="262"/>
      <c r="C676" s="285" t="s">
        <v>301</v>
      </c>
      <c r="D676" s="264">
        <f>E676+I676</f>
        <v>4005.06</v>
      </c>
      <c r="E676" s="264">
        <f>F676+G676+H676</f>
        <v>0</v>
      </c>
      <c r="F676" s="264">
        <v>0</v>
      </c>
      <c r="G676" s="264">
        <v>0</v>
      </c>
      <c r="H676" s="264">
        <v>0</v>
      </c>
      <c r="I676" s="264">
        <f>J676+K676+L676</f>
        <v>4005.06</v>
      </c>
      <c r="J676" s="264">
        <v>0</v>
      </c>
      <c r="K676" s="287">
        <f>1255.06</f>
        <v>1255.06</v>
      </c>
      <c r="L676" s="287">
        <v>2750</v>
      </c>
      <c r="M676" s="284" t="s">
        <v>301</v>
      </c>
      <c r="P676" s="227">
        <v>0</v>
      </c>
    </row>
    <row r="677" ht="27" customHeight="1" spans="1:13">
      <c r="A677" s="258" t="s">
        <v>1194</v>
      </c>
      <c r="B677" s="259" t="s">
        <v>1195</v>
      </c>
      <c r="C677" s="260"/>
      <c r="D677" s="261">
        <f t="shared" ref="D677:L677" si="328">D678</f>
        <v>963.036228</v>
      </c>
      <c r="E677" s="261">
        <f t="shared" si="328"/>
        <v>0</v>
      </c>
      <c r="F677" s="261">
        <f t="shared" si="328"/>
        <v>0</v>
      </c>
      <c r="G677" s="261">
        <f t="shared" si="328"/>
        <v>0</v>
      </c>
      <c r="H677" s="261">
        <f t="shared" si="328"/>
        <v>0</v>
      </c>
      <c r="I677" s="261">
        <f t="shared" si="328"/>
        <v>963.036228</v>
      </c>
      <c r="J677" s="261">
        <f t="shared" si="328"/>
        <v>0</v>
      </c>
      <c r="K677" s="261">
        <f t="shared" si="328"/>
        <v>446.036228</v>
      </c>
      <c r="L677" s="261">
        <f t="shared" si="328"/>
        <v>517</v>
      </c>
      <c r="M677" s="282" t="s">
        <v>301</v>
      </c>
    </row>
    <row r="678" ht="27" customHeight="1" spans="1:13">
      <c r="A678" s="262"/>
      <c r="B678" s="262"/>
      <c r="C678" s="285" t="s">
        <v>301</v>
      </c>
      <c r="D678" s="264">
        <f>E678+I678</f>
        <v>963.036228</v>
      </c>
      <c r="E678" s="264">
        <f>F678+G678+H678</f>
        <v>0</v>
      </c>
      <c r="F678" s="264">
        <v>0</v>
      </c>
      <c r="G678" s="264">
        <v>0</v>
      </c>
      <c r="H678" s="264">
        <v>0</v>
      </c>
      <c r="I678" s="264">
        <f>J678+K678+L678</f>
        <v>963.036228</v>
      </c>
      <c r="J678" s="264">
        <v>0</v>
      </c>
      <c r="K678" s="286">
        <v>446.036228</v>
      </c>
      <c r="L678" s="287">
        <v>517</v>
      </c>
      <c r="M678" s="284" t="s">
        <v>301</v>
      </c>
    </row>
    <row r="679" ht="27" customHeight="1" spans="1:13">
      <c r="A679" s="254" t="s">
        <v>1196</v>
      </c>
      <c r="B679" s="255" t="s">
        <v>1197</v>
      </c>
      <c r="C679" s="256" t="s">
        <v>306</v>
      </c>
      <c r="D679" s="257">
        <f t="shared" ref="D679:L679" si="329">D680+D682+D684</f>
        <v>1902.3</v>
      </c>
      <c r="E679" s="257">
        <f t="shared" si="329"/>
        <v>0</v>
      </c>
      <c r="F679" s="257">
        <f t="shared" si="329"/>
        <v>0</v>
      </c>
      <c r="G679" s="257">
        <f t="shared" si="329"/>
        <v>0</v>
      </c>
      <c r="H679" s="257">
        <f t="shared" si="329"/>
        <v>0</v>
      </c>
      <c r="I679" s="257">
        <f t="shared" si="329"/>
        <v>1902.3</v>
      </c>
      <c r="J679" s="257">
        <f t="shared" si="329"/>
        <v>0</v>
      </c>
      <c r="K679" s="257">
        <f t="shared" si="329"/>
        <v>1847.71</v>
      </c>
      <c r="L679" s="257">
        <f t="shared" si="329"/>
        <v>54.59</v>
      </c>
      <c r="M679" s="281" t="s">
        <v>301</v>
      </c>
    </row>
    <row r="680" ht="27" customHeight="1" spans="1:13">
      <c r="A680" s="258" t="s">
        <v>1198</v>
      </c>
      <c r="B680" s="259" t="s">
        <v>1199</v>
      </c>
      <c r="C680" s="260"/>
      <c r="D680" s="261">
        <f t="shared" ref="D680:L680" si="330">D681</f>
        <v>52.9</v>
      </c>
      <c r="E680" s="261">
        <f t="shared" si="330"/>
        <v>0</v>
      </c>
      <c r="F680" s="261">
        <f t="shared" si="330"/>
        <v>0</v>
      </c>
      <c r="G680" s="261">
        <f t="shared" si="330"/>
        <v>0</v>
      </c>
      <c r="H680" s="261">
        <f t="shared" si="330"/>
        <v>0</v>
      </c>
      <c r="I680" s="261">
        <f t="shared" si="330"/>
        <v>52.9</v>
      </c>
      <c r="J680" s="261">
        <f t="shared" si="330"/>
        <v>0</v>
      </c>
      <c r="K680" s="261">
        <f t="shared" si="330"/>
        <v>0</v>
      </c>
      <c r="L680" s="261">
        <f t="shared" si="330"/>
        <v>52.9</v>
      </c>
      <c r="M680" s="282" t="s">
        <v>301</v>
      </c>
    </row>
    <row r="681" ht="27" customHeight="1" spans="1:13">
      <c r="A681" s="262"/>
      <c r="B681" s="262"/>
      <c r="C681" s="285" t="s">
        <v>301</v>
      </c>
      <c r="D681" s="264">
        <f>E681+I681</f>
        <v>52.9</v>
      </c>
      <c r="E681" s="264">
        <f>F681+G681+H681</f>
        <v>0</v>
      </c>
      <c r="F681" s="264">
        <v>0</v>
      </c>
      <c r="G681" s="264">
        <v>0</v>
      </c>
      <c r="H681" s="264">
        <v>0</v>
      </c>
      <c r="I681" s="264">
        <f>J681+K681+L681</f>
        <v>52.9</v>
      </c>
      <c r="J681" s="287">
        <v>0</v>
      </c>
      <c r="K681" s="287">
        <v>0</v>
      </c>
      <c r="L681" s="287">
        <v>52.9</v>
      </c>
      <c r="M681" s="284" t="s">
        <v>301</v>
      </c>
    </row>
    <row r="682" ht="27" customHeight="1" spans="1:13">
      <c r="A682" s="258" t="s">
        <v>1200</v>
      </c>
      <c r="B682" s="259" t="s">
        <v>1201</v>
      </c>
      <c r="C682" s="260"/>
      <c r="D682" s="261">
        <f t="shared" ref="D682:L682" si="331">D683</f>
        <v>10.74</v>
      </c>
      <c r="E682" s="261">
        <f t="shared" si="331"/>
        <v>0</v>
      </c>
      <c r="F682" s="261">
        <f t="shared" si="331"/>
        <v>0</v>
      </c>
      <c r="G682" s="261">
        <f t="shared" si="331"/>
        <v>0</v>
      </c>
      <c r="H682" s="261">
        <f t="shared" si="331"/>
        <v>0</v>
      </c>
      <c r="I682" s="261">
        <f t="shared" si="331"/>
        <v>10.74</v>
      </c>
      <c r="J682" s="261">
        <f t="shared" si="331"/>
        <v>0</v>
      </c>
      <c r="K682" s="261">
        <f t="shared" si="331"/>
        <v>9.05</v>
      </c>
      <c r="L682" s="261">
        <f t="shared" si="331"/>
        <v>1.69</v>
      </c>
      <c r="M682" s="282" t="s">
        <v>301</v>
      </c>
    </row>
    <row r="683" ht="27" customHeight="1" spans="1:16">
      <c r="A683" s="262"/>
      <c r="B683" s="262"/>
      <c r="C683" s="285" t="s">
        <v>301</v>
      </c>
      <c r="D683" s="264">
        <f>E683+I683</f>
        <v>10.74</v>
      </c>
      <c r="E683" s="264">
        <f>F683+G683+H683</f>
        <v>0</v>
      </c>
      <c r="F683" s="264">
        <v>0</v>
      </c>
      <c r="G683" s="264">
        <v>0</v>
      </c>
      <c r="H683" s="264">
        <v>0</v>
      </c>
      <c r="I683" s="264">
        <f>J683+K683+L683</f>
        <v>10.74</v>
      </c>
      <c r="J683" s="264">
        <v>0</v>
      </c>
      <c r="K683" s="286">
        <f>0.73+8.32</f>
        <v>9.05</v>
      </c>
      <c r="L683" s="287">
        <v>1.69</v>
      </c>
      <c r="M683" s="284" t="s">
        <v>301</v>
      </c>
      <c r="P683" s="227">
        <v>8.32</v>
      </c>
    </row>
    <row r="684" ht="27" customHeight="1" spans="1:13">
      <c r="A684" s="258" t="s">
        <v>1202</v>
      </c>
      <c r="B684" s="259" t="s">
        <v>1203</v>
      </c>
      <c r="C684" s="260"/>
      <c r="D684" s="261">
        <f t="shared" ref="D684:L684" si="332">D685</f>
        <v>1838.66</v>
      </c>
      <c r="E684" s="261">
        <f t="shared" si="332"/>
        <v>0</v>
      </c>
      <c r="F684" s="261">
        <f t="shared" si="332"/>
        <v>0</v>
      </c>
      <c r="G684" s="261">
        <f t="shared" si="332"/>
        <v>0</v>
      </c>
      <c r="H684" s="261">
        <f t="shared" si="332"/>
        <v>0</v>
      </c>
      <c r="I684" s="261">
        <f t="shared" si="332"/>
        <v>1838.66</v>
      </c>
      <c r="J684" s="261">
        <f t="shared" si="332"/>
        <v>0</v>
      </c>
      <c r="K684" s="261">
        <f t="shared" si="332"/>
        <v>1838.66</v>
      </c>
      <c r="L684" s="261">
        <f t="shared" si="332"/>
        <v>0</v>
      </c>
      <c r="M684" s="282" t="s">
        <v>301</v>
      </c>
    </row>
    <row r="685" ht="27" customHeight="1" spans="1:16">
      <c r="A685" s="262"/>
      <c r="B685" s="262"/>
      <c r="C685" s="285" t="s">
        <v>301</v>
      </c>
      <c r="D685" s="264">
        <f>E685+I685</f>
        <v>1838.66</v>
      </c>
      <c r="E685" s="264">
        <f>F685+G685+H685</f>
        <v>0</v>
      </c>
      <c r="F685" s="264">
        <v>0</v>
      </c>
      <c r="G685" s="264">
        <v>0</v>
      </c>
      <c r="H685" s="264">
        <v>0</v>
      </c>
      <c r="I685" s="264">
        <f>J685+K685+L685</f>
        <v>1838.66</v>
      </c>
      <c r="J685" s="264">
        <v>0</v>
      </c>
      <c r="K685" s="286">
        <f>2.17+1836.49</f>
        <v>1838.66</v>
      </c>
      <c r="L685" s="287">
        <v>0</v>
      </c>
      <c r="M685" s="284" t="s">
        <v>301</v>
      </c>
      <c r="P685" s="227">
        <v>1836.49</v>
      </c>
    </row>
    <row r="686" ht="27" customHeight="1" spans="1:13">
      <c r="A686" s="254" t="s">
        <v>1204</v>
      </c>
      <c r="B686" s="255" t="s">
        <v>1205</v>
      </c>
      <c r="C686" s="256" t="s">
        <v>306</v>
      </c>
      <c r="D686" s="257">
        <f t="shared" ref="D686:L686" si="333">D687</f>
        <v>378.374598</v>
      </c>
      <c r="E686" s="257">
        <f t="shared" si="333"/>
        <v>0</v>
      </c>
      <c r="F686" s="257">
        <f t="shared" si="333"/>
        <v>0</v>
      </c>
      <c r="G686" s="257">
        <f t="shared" si="333"/>
        <v>0</v>
      </c>
      <c r="H686" s="257">
        <f t="shared" si="333"/>
        <v>0</v>
      </c>
      <c r="I686" s="257">
        <f t="shared" si="333"/>
        <v>378.374598</v>
      </c>
      <c r="J686" s="257">
        <f t="shared" si="333"/>
        <v>0</v>
      </c>
      <c r="K686" s="257">
        <f t="shared" si="333"/>
        <v>378.374598</v>
      </c>
      <c r="L686" s="257">
        <f t="shared" si="333"/>
        <v>0</v>
      </c>
      <c r="M686" s="281" t="s">
        <v>301</v>
      </c>
    </row>
    <row r="687" ht="27" customHeight="1" spans="1:13">
      <c r="A687" s="258" t="s">
        <v>1206</v>
      </c>
      <c r="B687" s="259" t="s">
        <v>1205</v>
      </c>
      <c r="C687" s="260"/>
      <c r="D687" s="261">
        <f t="shared" ref="D687:L687" si="334">D688</f>
        <v>378.374598</v>
      </c>
      <c r="E687" s="261">
        <f t="shared" si="334"/>
        <v>0</v>
      </c>
      <c r="F687" s="261">
        <f t="shared" si="334"/>
        <v>0</v>
      </c>
      <c r="G687" s="261">
        <f t="shared" si="334"/>
        <v>0</v>
      </c>
      <c r="H687" s="261">
        <f t="shared" si="334"/>
        <v>0</v>
      </c>
      <c r="I687" s="261">
        <f t="shared" si="334"/>
        <v>378.374598</v>
      </c>
      <c r="J687" s="261">
        <f t="shared" si="334"/>
        <v>0</v>
      </c>
      <c r="K687" s="261">
        <f t="shared" si="334"/>
        <v>378.374598</v>
      </c>
      <c r="L687" s="261">
        <f t="shared" si="334"/>
        <v>0</v>
      </c>
      <c r="M687" s="282" t="s">
        <v>301</v>
      </c>
    </row>
    <row r="688" ht="27" customHeight="1" spans="1:16">
      <c r="A688" s="262"/>
      <c r="B688" s="262"/>
      <c r="C688" s="285" t="s">
        <v>301</v>
      </c>
      <c r="D688" s="264">
        <f>E688+I688</f>
        <v>378.374598</v>
      </c>
      <c r="E688" s="264">
        <f>F688+G688+H688</f>
        <v>0</v>
      </c>
      <c r="F688" s="264">
        <v>0</v>
      </c>
      <c r="G688" s="264">
        <v>0</v>
      </c>
      <c r="H688" s="264">
        <v>0</v>
      </c>
      <c r="I688" s="264">
        <f>J688+K688+L688</f>
        <v>378.374598</v>
      </c>
      <c r="J688" s="264">
        <v>0</v>
      </c>
      <c r="K688" s="286">
        <f>78.374598+300</f>
        <v>378.374598</v>
      </c>
      <c r="L688" s="287">
        <v>0</v>
      </c>
      <c r="M688" s="284" t="s">
        <v>301</v>
      </c>
      <c r="P688" s="227">
        <v>300</v>
      </c>
    </row>
    <row r="689" ht="27" customHeight="1" spans="1:13">
      <c r="A689" s="254" t="s">
        <v>1207</v>
      </c>
      <c r="B689" s="255" t="s">
        <v>1208</v>
      </c>
      <c r="C689" s="256" t="s">
        <v>306</v>
      </c>
      <c r="D689" s="257">
        <f t="shared" ref="D689:L689" si="335">D690</f>
        <v>50</v>
      </c>
      <c r="E689" s="257">
        <f t="shared" si="335"/>
        <v>0</v>
      </c>
      <c r="F689" s="257">
        <f t="shared" si="335"/>
        <v>0</v>
      </c>
      <c r="G689" s="257">
        <f t="shared" si="335"/>
        <v>0</v>
      </c>
      <c r="H689" s="257">
        <f t="shared" si="335"/>
        <v>0</v>
      </c>
      <c r="I689" s="257">
        <f t="shared" si="335"/>
        <v>50</v>
      </c>
      <c r="J689" s="257">
        <f t="shared" si="335"/>
        <v>0</v>
      </c>
      <c r="K689" s="257">
        <f t="shared" si="335"/>
        <v>50</v>
      </c>
      <c r="L689" s="257">
        <f t="shared" si="335"/>
        <v>0</v>
      </c>
      <c r="M689" s="281" t="s">
        <v>301</v>
      </c>
    </row>
    <row r="690" ht="27" customHeight="1" spans="1:13">
      <c r="A690" s="258" t="s">
        <v>1209</v>
      </c>
      <c r="B690" s="259" t="s">
        <v>1208</v>
      </c>
      <c r="C690" s="260"/>
      <c r="D690" s="261">
        <f t="shared" ref="D690:L690" si="336">D691</f>
        <v>50</v>
      </c>
      <c r="E690" s="261">
        <f t="shared" si="336"/>
        <v>0</v>
      </c>
      <c r="F690" s="261">
        <f t="shared" si="336"/>
        <v>0</v>
      </c>
      <c r="G690" s="261">
        <f t="shared" si="336"/>
        <v>0</v>
      </c>
      <c r="H690" s="261">
        <f t="shared" si="336"/>
        <v>0</v>
      </c>
      <c r="I690" s="261">
        <f t="shared" si="336"/>
        <v>50</v>
      </c>
      <c r="J690" s="261">
        <f t="shared" si="336"/>
        <v>0</v>
      </c>
      <c r="K690" s="261">
        <f t="shared" si="336"/>
        <v>50</v>
      </c>
      <c r="L690" s="261">
        <f t="shared" si="336"/>
        <v>0</v>
      </c>
      <c r="M690" s="282" t="s">
        <v>301</v>
      </c>
    </row>
    <row r="691" ht="27" customHeight="1" spans="1:13">
      <c r="A691" s="262"/>
      <c r="B691" s="262"/>
      <c r="C691" s="285" t="s">
        <v>301</v>
      </c>
      <c r="D691" s="264">
        <f>E691+I691</f>
        <v>50</v>
      </c>
      <c r="E691" s="264">
        <f>F691+G691+H691</f>
        <v>0</v>
      </c>
      <c r="F691" s="264">
        <v>0</v>
      </c>
      <c r="G691" s="264">
        <v>0</v>
      </c>
      <c r="H691" s="264">
        <v>0</v>
      </c>
      <c r="I691" s="264">
        <f>J691+K691+L691</f>
        <v>50</v>
      </c>
      <c r="J691" s="264">
        <v>0</v>
      </c>
      <c r="K691" s="286">
        <v>50</v>
      </c>
      <c r="L691" s="287">
        <v>0</v>
      </c>
      <c r="M691" s="284" t="s">
        <v>301</v>
      </c>
    </row>
    <row r="692" ht="27" customHeight="1" spans="1:13">
      <c r="A692" s="254" t="s">
        <v>1210</v>
      </c>
      <c r="B692" s="255" t="s">
        <v>1211</v>
      </c>
      <c r="C692" s="256" t="s">
        <v>306</v>
      </c>
      <c r="D692" s="257">
        <f t="shared" ref="D692:L692" si="337">D693</f>
        <v>990.4</v>
      </c>
      <c r="E692" s="257">
        <f t="shared" si="337"/>
        <v>0</v>
      </c>
      <c r="F692" s="257">
        <f t="shared" si="337"/>
        <v>0</v>
      </c>
      <c r="G692" s="257">
        <f t="shared" si="337"/>
        <v>0</v>
      </c>
      <c r="H692" s="257">
        <f t="shared" si="337"/>
        <v>0</v>
      </c>
      <c r="I692" s="257">
        <f t="shared" si="337"/>
        <v>990.4</v>
      </c>
      <c r="J692" s="257">
        <f t="shared" si="337"/>
        <v>0</v>
      </c>
      <c r="K692" s="257">
        <f t="shared" si="337"/>
        <v>990.4</v>
      </c>
      <c r="L692" s="257">
        <f t="shared" si="337"/>
        <v>0</v>
      </c>
      <c r="M692" s="281" t="s">
        <v>301</v>
      </c>
    </row>
    <row r="693" ht="27" customHeight="1" spans="1:13">
      <c r="A693" s="258" t="s">
        <v>1212</v>
      </c>
      <c r="B693" s="259" t="s">
        <v>1211</v>
      </c>
      <c r="C693" s="260"/>
      <c r="D693" s="261">
        <f t="shared" ref="D693:L693" si="338">D694</f>
        <v>990.4</v>
      </c>
      <c r="E693" s="261">
        <f t="shared" si="338"/>
        <v>0</v>
      </c>
      <c r="F693" s="261">
        <f t="shared" si="338"/>
        <v>0</v>
      </c>
      <c r="G693" s="261">
        <f t="shared" si="338"/>
        <v>0</v>
      </c>
      <c r="H693" s="261">
        <f t="shared" si="338"/>
        <v>0</v>
      </c>
      <c r="I693" s="261">
        <f t="shared" si="338"/>
        <v>990.4</v>
      </c>
      <c r="J693" s="261">
        <f t="shared" si="338"/>
        <v>0</v>
      </c>
      <c r="K693" s="261">
        <f t="shared" si="338"/>
        <v>990.4</v>
      </c>
      <c r="L693" s="261">
        <f t="shared" si="338"/>
        <v>0</v>
      </c>
      <c r="M693" s="282" t="s">
        <v>301</v>
      </c>
    </row>
    <row r="694" ht="27" customHeight="1" spans="1:13">
      <c r="A694" s="262"/>
      <c r="B694" s="262"/>
      <c r="C694" s="285" t="s">
        <v>301</v>
      </c>
      <c r="D694" s="264">
        <f>E694+I694</f>
        <v>990.4</v>
      </c>
      <c r="E694" s="264">
        <f>F694+G694+H694</f>
        <v>0</v>
      </c>
      <c r="F694" s="264">
        <v>0</v>
      </c>
      <c r="G694" s="264">
        <v>0</v>
      </c>
      <c r="H694" s="264">
        <v>0</v>
      </c>
      <c r="I694" s="264">
        <f>J694+K694+L694</f>
        <v>990.4</v>
      </c>
      <c r="J694" s="264">
        <v>0</v>
      </c>
      <c r="K694" s="286">
        <v>990.4</v>
      </c>
      <c r="L694" s="287">
        <v>0</v>
      </c>
      <c r="M694" s="284" t="s">
        <v>301</v>
      </c>
    </row>
    <row r="695" ht="30" customHeight="1" spans="1:17">
      <c r="A695" s="250" t="s">
        <v>1213</v>
      </c>
      <c r="B695" s="251" t="s">
        <v>1214</v>
      </c>
      <c r="C695" s="252"/>
      <c r="D695" s="253">
        <f t="shared" ref="D695:L695" si="339">D696+D704+D708+D711+D715</f>
        <v>3877.51</v>
      </c>
      <c r="E695" s="253">
        <f t="shared" si="339"/>
        <v>2557.64</v>
      </c>
      <c r="F695" s="253">
        <f t="shared" si="339"/>
        <v>2425.5</v>
      </c>
      <c r="G695" s="253">
        <f t="shared" si="339"/>
        <v>98.64</v>
      </c>
      <c r="H695" s="253">
        <f t="shared" si="339"/>
        <v>33.5</v>
      </c>
      <c r="I695" s="253">
        <f t="shared" si="339"/>
        <v>1319.87</v>
      </c>
      <c r="J695" s="253">
        <f t="shared" si="339"/>
        <v>422.73</v>
      </c>
      <c r="K695" s="253">
        <f t="shared" si="339"/>
        <v>897.14</v>
      </c>
      <c r="L695" s="253">
        <f t="shared" si="339"/>
        <v>0</v>
      </c>
      <c r="M695" s="279" t="s">
        <v>301</v>
      </c>
      <c r="N695" s="223">
        <f>E695+J695</f>
        <v>2980.37</v>
      </c>
      <c r="Q695" s="223">
        <f>E695+J695</f>
        <v>2980.37</v>
      </c>
    </row>
    <row r="696" ht="30" customHeight="1" spans="1:13">
      <c r="A696" s="254" t="s">
        <v>1215</v>
      </c>
      <c r="B696" s="255" t="s">
        <v>1216</v>
      </c>
      <c r="C696" s="256" t="s">
        <v>306</v>
      </c>
      <c r="D696" s="257">
        <f t="shared" ref="D696:L696" si="340">D697+D700+D702</f>
        <v>1106.78</v>
      </c>
      <c r="E696" s="257">
        <f t="shared" si="340"/>
        <v>1017.1</v>
      </c>
      <c r="F696" s="257">
        <f t="shared" si="340"/>
        <v>949.86</v>
      </c>
      <c r="G696" s="257">
        <f t="shared" si="340"/>
        <v>53.93</v>
      </c>
      <c r="H696" s="257">
        <f t="shared" si="340"/>
        <v>13.31</v>
      </c>
      <c r="I696" s="257">
        <f t="shared" si="340"/>
        <v>89.68</v>
      </c>
      <c r="J696" s="257">
        <f t="shared" si="340"/>
        <v>89.68</v>
      </c>
      <c r="K696" s="257">
        <f t="shared" si="340"/>
        <v>0</v>
      </c>
      <c r="L696" s="257">
        <f t="shared" si="340"/>
        <v>0</v>
      </c>
      <c r="M696" s="281" t="s">
        <v>301</v>
      </c>
    </row>
    <row r="697" ht="27" customHeight="1" spans="1:13">
      <c r="A697" s="258" t="s">
        <v>1217</v>
      </c>
      <c r="B697" s="259" t="s">
        <v>308</v>
      </c>
      <c r="C697" s="260"/>
      <c r="D697" s="261">
        <f t="shared" ref="D697:L697" si="341">SUM(D698:D699)</f>
        <v>644.73</v>
      </c>
      <c r="E697" s="261">
        <f t="shared" si="341"/>
        <v>598.05</v>
      </c>
      <c r="F697" s="261">
        <f t="shared" si="341"/>
        <v>530.81</v>
      </c>
      <c r="G697" s="261">
        <f t="shared" si="341"/>
        <v>53.93</v>
      </c>
      <c r="H697" s="261">
        <f t="shared" si="341"/>
        <v>13.31</v>
      </c>
      <c r="I697" s="261">
        <f t="shared" si="341"/>
        <v>46.68</v>
      </c>
      <c r="J697" s="261">
        <f t="shared" si="341"/>
        <v>46.68</v>
      </c>
      <c r="K697" s="261">
        <f t="shared" si="341"/>
        <v>0</v>
      </c>
      <c r="L697" s="261">
        <f t="shared" si="341"/>
        <v>0</v>
      </c>
      <c r="M697" s="282" t="s">
        <v>301</v>
      </c>
    </row>
    <row r="698" ht="30" spans="1:13">
      <c r="A698" s="262"/>
      <c r="B698" s="262"/>
      <c r="C698" s="263" t="s">
        <v>600</v>
      </c>
      <c r="D698" s="264">
        <f>E698+I698</f>
        <v>230.23</v>
      </c>
      <c r="E698" s="264">
        <f>F698+G698+H698</f>
        <v>198.83</v>
      </c>
      <c r="F698" s="264">
        <v>168.48</v>
      </c>
      <c r="G698" s="264">
        <v>18.85</v>
      </c>
      <c r="H698" s="264">
        <v>11.5</v>
      </c>
      <c r="I698" s="264">
        <f>J698+K698+L698</f>
        <v>31.4</v>
      </c>
      <c r="J698" s="264">
        <v>31.4</v>
      </c>
      <c r="K698" s="264">
        <v>0</v>
      </c>
      <c r="L698" s="264">
        <v>0</v>
      </c>
      <c r="M698" s="283" t="s">
        <v>1218</v>
      </c>
    </row>
    <row r="699" ht="30" spans="1:13">
      <c r="A699" s="262"/>
      <c r="B699" s="262"/>
      <c r="C699" s="263" t="s">
        <v>1219</v>
      </c>
      <c r="D699" s="264">
        <f>E699+I699</f>
        <v>414.5</v>
      </c>
      <c r="E699" s="264">
        <f>F699+G699+H699</f>
        <v>399.22</v>
      </c>
      <c r="F699" s="264">
        <v>362.33</v>
      </c>
      <c r="G699" s="264">
        <v>35.08</v>
      </c>
      <c r="H699" s="264">
        <v>1.81</v>
      </c>
      <c r="I699" s="264">
        <f>J699+K699+L699</f>
        <v>15.28</v>
      </c>
      <c r="J699" s="264">
        <v>15.28</v>
      </c>
      <c r="K699" s="264">
        <v>0</v>
      </c>
      <c r="L699" s="264">
        <v>0</v>
      </c>
      <c r="M699" s="283" t="s">
        <v>1220</v>
      </c>
    </row>
    <row r="700" ht="27" customHeight="1" spans="1:13">
      <c r="A700" s="258" t="s">
        <v>1221</v>
      </c>
      <c r="B700" s="259" t="s">
        <v>1222</v>
      </c>
      <c r="C700" s="260"/>
      <c r="D700" s="261">
        <f t="shared" ref="D700:L700" si="342">D701</f>
        <v>375.9</v>
      </c>
      <c r="E700" s="261">
        <f t="shared" si="342"/>
        <v>336.9</v>
      </c>
      <c r="F700" s="261">
        <f t="shared" si="342"/>
        <v>336.9</v>
      </c>
      <c r="G700" s="261">
        <f t="shared" si="342"/>
        <v>0</v>
      </c>
      <c r="H700" s="261">
        <f t="shared" si="342"/>
        <v>0</v>
      </c>
      <c r="I700" s="261">
        <f t="shared" si="342"/>
        <v>39</v>
      </c>
      <c r="J700" s="261">
        <f t="shared" si="342"/>
        <v>39</v>
      </c>
      <c r="K700" s="261">
        <f t="shared" si="342"/>
        <v>0</v>
      </c>
      <c r="L700" s="261">
        <f t="shared" si="342"/>
        <v>0</v>
      </c>
      <c r="M700" s="282" t="s">
        <v>301</v>
      </c>
    </row>
    <row r="701" ht="30" spans="1:13">
      <c r="A701" s="262"/>
      <c r="B701" s="262"/>
      <c r="C701" s="263" t="s">
        <v>1219</v>
      </c>
      <c r="D701" s="264">
        <f>E701+I701</f>
        <v>375.9</v>
      </c>
      <c r="E701" s="264">
        <f>F701+G701+H701</f>
        <v>336.9</v>
      </c>
      <c r="F701" s="264">
        <v>336.9</v>
      </c>
      <c r="G701" s="264">
        <v>0</v>
      </c>
      <c r="H701" s="264">
        <v>0</v>
      </c>
      <c r="I701" s="264">
        <f>J701+K701+L701</f>
        <v>39</v>
      </c>
      <c r="J701" s="264">
        <v>39</v>
      </c>
      <c r="K701" s="264">
        <v>0</v>
      </c>
      <c r="L701" s="264">
        <v>0</v>
      </c>
      <c r="M701" s="283" t="s">
        <v>1223</v>
      </c>
    </row>
    <row r="702" ht="27" customHeight="1" spans="1:13">
      <c r="A702" s="258" t="s">
        <v>1224</v>
      </c>
      <c r="B702" s="259" t="s">
        <v>1225</v>
      </c>
      <c r="C702" s="260"/>
      <c r="D702" s="261">
        <f t="shared" ref="D702:L702" si="343">D703</f>
        <v>86.15</v>
      </c>
      <c r="E702" s="261">
        <f t="shared" si="343"/>
        <v>82.15</v>
      </c>
      <c r="F702" s="261">
        <f t="shared" si="343"/>
        <v>82.15</v>
      </c>
      <c r="G702" s="261">
        <f t="shared" si="343"/>
        <v>0</v>
      </c>
      <c r="H702" s="261">
        <f t="shared" si="343"/>
        <v>0</v>
      </c>
      <c r="I702" s="261">
        <f t="shared" si="343"/>
        <v>4</v>
      </c>
      <c r="J702" s="261">
        <f t="shared" si="343"/>
        <v>4</v>
      </c>
      <c r="K702" s="261">
        <f t="shared" si="343"/>
        <v>0</v>
      </c>
      <c r="L702" s="261">
        <f t="shared" si="343"/>
        <v>0</v>
      </c>
      <c r="M702" s="282" t="s">
        <v>301</v>
      </c>
    </row>
    <row r="703" ht="27" spans="1:13">
      <c r="A703" s="262"/>
      <c r="B703" s="262"/>
      <c r="C703" s="263" t="s">
        <v>600</v>
      </c>
      <c r="D703" s="264">
        <f>E703+I703</f>
        <v>86.15</v>
      </c>
      <c r="E703" s="264">
        <f>F703+G703+H703</f>
        <v>82.15</v>
      </c>
      <c r="F703" s="264">
        <v>82.15</v>
      </c>
      <c r="G703" s="264">
        <v>0</v>
      </c>
      <c r="H703" s="264">
        <v>0</v>
      </c>
      <c r="I703" s="264">
        <f>J703+K703+L703</f>
        <v>4</v>
      </c>
      <c r="J703" s="264">
        <v>4</v>
      </c>
      <c r="K703" s="264">
        <v>0</v>
      </c>
      <c r="L703" s="264">
        <v>0</v>
      </c>
      <c r="M703" s="283" t="s">
        <v>1226</v>
      </c>
    </row>
    <row r="704" ht="27" customHeight="1" spans="1:13">
      <c r="A704" s="254" t="s">
        <v>1227</v>
      </c>
      <c r="B704" s="255" t="s">
        <v>1228</v>
      </c>
      <c r="C704" s="256" t="s">
        <v>306</v>
      </c>
      <c r="D704" s="257">
        <f t="shared" ref="D704:L704" si="344">D705</f>
        <v>71.4</v>
      </c>
      <c r="E704" s="257">
        <f t="shared" si="344"/>
        <v>0</v>
      </c>
      <c r="F704" s="257">
        <f t="shared" si="344"/>
        <v>0</v>
      </c>
      <c r="G704" s="257">
        <f t="shared" si="344"/>
        <v>0</v>
      </c>
      <c r="H704" s="257">
        <f t="shared" si="344"/>
        <v>0</v>
      </c>
      <c r="I704" s="257">
        <f t="shared" si="344"/>
        <v>71.4</v>
      </c>
      <c r="J704" s="257">
        <f t="shared" si="344"/>
        <v>11.4</v>
      </c>
      <c r="K704" s="257">
        <f t="shared" si="344"/>
        <v>60</v>
      </c>
      <c r="L704" s="257">
        <f t="shared" si="344"/>
        <v>0</v>
      </c>
      <c r="M704" s="281" t="s">
        <v>301</v>
      </c>
    </row>
    <row r="705" ht="27" customHeight="1" spans="1:13">
      <c r="A705" s="258" t="s">
        <v>1229</v>
      </c>
      <c r="B705" s="259" t="s">
        <v>1230</v>
      </c>
      <c r="C705" s="260"/>
      <c r="D705" s="261">
        <f t="shared" ref="D705:L705" si="345">SUM(D706:D707)</f>
        <v>71.4</v>
      </c>
      <c r="E705" s="261">
        <f t="shared" si="345"/>
        <v>0</v>
      </c>
      <c r="F705" s="261">
        <f t="shared" si="345"/>
        <v>0</v>
      </c>
      <c r="G705" s="261">
        <f t="shared" si="345"/>
        <v>0</v>
      </c>
      <c r="H705" s="261">
        <f t="shared" si="345"/>
        <v>0</v>
      </c>
      <c r="I705" s="261">
        <f t="shared" si="345"/>
        <v>71.4</v>
      </c>
      <c r="J705" s="261">
        <f t="shared" si="345"/>
        <v>11.4</v>
      </c>
      <c r="K705" s="261">
        <f t="shared" si="345"/>
        <v>60</v>
      </c>
      <c r="L705" s="261">
        <f t="shared" si="345"/>
        <v>0</v>
      </c>
      <c r="M705" s="282" t="s">
        <v>301</v>
      </c>
    </row>
    <row r="706" ht="30" spans="1:13">
      <c r="A706" s="262"/>
      <c r="B706" s="262"/>
      <c r="C706" s="263" t="s">
        <v>1219</v>
      </c>
      <c r="D706" s="264">
        <f>E706+I706</f>
        <v>11.4</v>
      </c>
      <c r="E706" s="264">
        <f>F706+G706+H706</f>
        <v>0</v>
      </c>
      <c r="F706" s="264">
        <v>0</v>
      </c>
      <c r="G706" s="264">
        <v>0</v>
      </c>
      <c r="H706" s="264">
        <v>0</v>
      </c>
      <c r="I706" s="264">
        <f>J706+K706+L706</f>
        <v>11.4</v>
      </c>
      <c r="J706" s="264">
        <v>11.4</v>
      </c>
      <c r="K706" s="264">
        <v>0</v>
      </c>
      <c r="L706" s="264">
        <v>0</v>
      </c>
      <c r="M706" s="283" t="s">
        <v>1231</v>
      </c>
    </row>
    <row r="707" ht="27" customHeight="1" spans="1:13">
      <c r="A707" s="262"/>
      <c r="B707" s="262"/>
      <c r="C707" s="285" t="s">
        <v>301</v>
      </c>
      <c r="D707" s="264">
        <f>E707+I707</f>
        <v>60</v>
      </c>
      <c r="E707" s="264">
        <f>F707+G707+H707</f>
        <v>0</v>
      </c>
      <c r="F707" s="264">
        <v>0</v>
      </c>
      <c r="G707" s="264">
        <v>0</v>
      </c>
      <c r="H707" s="264">
        <v>0</v>
      </c>
      <c r="I707" s="264">
        <f>J707+K707+L707</f>
        <v>60</v>
      </c>
      <c r="J707" s="264">
        <v>0</v>
      </c>
      <c r="K707" s="287">
        <f>44+16</f>
        <v>60</v>
      </c>
      <c r="L707" s="287">
        <v>0</v>
      </c>
      <c r="M707" s="284" t="s">
        <v>301</v>
      </c>
    </row>
    <row r="708" ht="30" customHeight="1" spans="1:13">
      <c r="A708" s="254" t="s">
        <v>1232</v>
      </c>
      <c r="B708" s="255" t="s">
        <v>1233</v>
      </c>
      <c r="C708" s="256" t="s">
        <v>306</v>
      </c>
      <c r="D708" s="257">
        <f t="shared" ref="D708:L708" si="346">D709</f>
        <v>610.9</v>
      </c>
      <c r="E708" s="257">
        <f t="shared" si="346"/>
        <v>320.16</v>
      </c>
      <c r="F708" s="257">
        <f t="shared" si="346"/>
        <v>303.26</v>
      </c>
      <c r="G708" s="257">
        <f t="shared" si="346"/>
        <v>8.54</v>
      </c>
      <c r="H708" s="257">
        <f t="shared" si="346"/>
        <v>8.36</v>
      </c>
      <c r="I708" s="257">
        <f t="shared" si="346"/>
        <v>290.74</v>
      </c>
      <c r="J708" s="257">
        <f t="shared" si="346"/>
        <v>282.6</v>
      </c>
      <c r="K708" s="257">
        <f t="shared" si="346"/>
        <v>8.14</v>
      </c>
      <c r="L708" s="257">
        <f t="shared" si="346"/>
        <v>0</v>
      </c>
      <c r="M708" s="281" t="s">
        <v>301</v>
      </c>
    </row>
    <row r="709" ht="27" customHeight="1" spans="1:13">
      <c r="A709" s="258" t="s">
        <v>1234</v>
      </c>
      <c r="B709" s="259" t="s">
        <v>1233</v>
      </c>
      <c r="C709" s="260"/>
      <c r="D709" s="261">
        <f t="shared" ref="D709:L709" si="347">SUM(D710:D710)</f>
        <v>610.9</v>
      </c>
      <c r="E709" s="261">
        <f t="shared" si="347"/>
        <v>320.16</v>
      </c>
      <c r="F709" s="261">
        <f t="shared" si="347"/>
        <v>303.26</v>
      </c>
      <c r="G709" s="261">
        <f t="shared" si="347"/>
        <v>8.54</v>
      </c>
      <c r="H709" s="261">
        <f t="shared" si="347"/>
        <v>8.36</v>
      </c>
      <c r="I709" s="261">
        <f t="shared" si="347"/>
        <v>290.74</v>
      </c>
      <c r="J709" s="261">
        <f t="shared" si="347"/>
        <v>282.6</v>
      </c>
      <c r="K709" s="261">
        <f t="shared" si="347"/>
        <v>8.14</v>
      </c>
      <c r="L709" s="261">
        <f t="shared" si="347"/>
        <v>0</v>
      </c>
      <c r="M709" s="282"/>
    </row>
    <row r="710" ht="147" spans="1:16">
      <c r="A710" s="262"/>
      <c r="B710" s="262"/>
      <c r="C710" s="263" t="s">
        <v>1235</v>
      </c>
      <c r="D710" s="264">
        <f>E710+I710</f>
        <v>610.9</v>
      </c>
      <c r="E710" s="264">
        <f>F710+G710+H710</f>
        <v>320.16</v>
      </c>
      <c r="F710" s="264">
        <v>303.26</v>
      </c>
      <c r="G710" s="264">
        <v>8.54</v>
      </c>
      <c r="H710" s="264">
        <v>8.36</v>
      </c>
      <c r="I710" s="264">
        <f>J710+K710+L710</f>
        <v>290.74</v>
      </c>
      <c r="J710" s="264">
        <f>512.6-230</f>
        <v>282.6</v>
      </c>
      <c r="K710" s="264">
        <v>8.14</v>
      </c>
      <c r="L710" s="264">
        <v>0</v>
      </c>
      <c r="M710" s="283" t="s">
        <v>1236</v>
      </c>
      <c r="P710" s="227">
        <v>8.14</v>
      </c>
    </row>
    <row r="711" ht="30" customHeight="1" spans="1:13">
      <c r="A711" s="254" t="s">
        <v>1237</v>
      </c>
      <c r="B711" s="255" t="s">
        <v>1238</v>
      </c>
      <c r="C711" s="256" t="s">
        <v>306</v>
      </c>
      <c r="D711" s="257">
        <f t="shared" ref="D711:L711" si="348">D712</f>
        <v>186.72</v>
      </c>
      <c r="E711" s="257">
        <f t="shared" si="348"/>
        <v>147.67</v>
      </c>
      <c r="F711" s="257">
        <f t="shared" si="348"/>
        <v>132.04</v>
      </c>
      <c r="G711" s="257">
        <f t="shared" si="348"/>
        <v>3.84</v>
      </c>
      <c r="H711" s="257">
        <f t="shared" si="348"/>
        <v>11.79</v>
      </c>
      <c r="I711" s="257">
        <f t="shared" si="348"/>
        <v>39.05</v>
      </c>
      <c r="J711" s="257">
        <f t="shared" si="348"/>
        <v>39.05</v>
      </c>
      <c r="K711" s="257">
        <f t="shared" si="348"/>
        <v>0</v>
      </c>
      <c r="L711" s="257">
        <f t="shared" si="348"/>
        <v>0</v>
      </c>
      <c r="M711" s="281" t="s">
        <v>301</v>
      </c>
    </row>
    <row r="712" ht="27" customHeight="1" spans="1:13">
      <c r="A712" s="258" t="s">
        <v>1239</v>
      </c>
      <c r="B712" s="259" t="s">
        <v>1238</v>
      </c>
      <c r="C712" s="260"/>
      <c r="D712" s="261">
        <f t="shared" ref="D712:L712" si="349">SUM(D713:D714)</f>
        <v>186.72</v>
      </c>
      <c r="E712" s="261">
        <f t="shared" si="349"/>
        <v>147.67</v>
      </c>
      <c r="F712" s="261">
        <f t="shared" si="349"/>
        <v>132.04</v>
      </c>
      <c r="G712" s="261">
        <f t="shared" si="349"/>
        <v>3.84</v>
      </c>
      <c r="H712" s="261">
        <f t="shared" si="349"/>
        <v>11.79</v>
      </c>
      <c r="I712" s="261">
        <f t="shared" si="349"/>
        <v>39.05</v>
      </c>
      <c r="J712" s="261">
        <f t="shared" si="349"/>
        <v>39.05</v>
      </c>
      <c r="K712" s="261">
        <f t="shared" si="349"/>
        <v>0</v>
      </c>
      <c r="L712" s="261">
        <f t="shared" si="349"/>
        <v>0</v>
      </c>
      <c r="M712" s="282" t="s">
        <v>301</v>
      </c>
    </row>
    <row r="713" ht="27" spans="1:13">
      <c r="A713" s="262"/>
      <c r="B713" s="262"/>
      <c r="C713" s="263" t="s">
        <v>600</v>
      </c>
      <c r="D713" s="264">
        <f>E713+I713</f>
        <v>4</v>
      </c>
      <c r="E713" s="264">
        <f>F713+G713+H713</f>
        <v>0</v>
      </c>
      <c r="F713" s="264">
        <v>0</v>
      </c>
      <c r="G713" s="264">
        <v>0</v>
      </c>
      <c r="H713" s="264">
        <v>0</v>
      </c>
      <c r="I713" s="264">
        <f>J713+K713+L713</f>
        <v>4</v>
      </c>
      <c r="J713" s="264">
        <v>4</v>
      </c>
      <c r="K713" s="264">
        <v>0</v>
      </c>
      <c r="L713" s="264">
        <v>0</v>
      </c>
      <c r="M713" s="283" t="s">
        <v>1240</v>
      </c>
    </row>
    <row r="714" ht="60" spans="1:13">
      <c r="A714" s="262"/>
      <c r="B714" s="262"/>
      <c r="C714" s="263" t="s">
        <v>1241</v>
      </c>
      <c r="D714" s="264">
        <f>E714+I714</f>
        <v>182.72</v>
      </c>
      <c r="E714" s="264">
        <f>F714+G714+H714</f>
        <v>147.67</v>
      </c>
      <c r="F714" s="264">
        <v>132.04</v>
      </c>
      <c r="G714" s="264">
        <v>3.84</v>
      </c>
      <c r="H714" s="264">
        <v>11.79</v>
      </c>
      <c r="I714" s="264">
        <f>J714+K714+L714</f>
        <v>35.05</v>
      </c>
      <c r="J714" s="264">
        <v>35.05</v>
      </c>
      <c r="K714" s="264">
        <v>0</v>
      </c>
      <c r="L714" s="264">
        <v>0</v>
      </c>
      <c r="M714" s="283" t="s">
        <v>1242</v>
      </c>
    </row>
    <row r="715" ht="30" customHeight="1" spans="1:13">
      <c r="A715" s="254" t="s">
        <v>1243</v>
      </c>
      <c r="B715" s="255" t="s">
        <v>1244</v>
      </c>
      <c r="C715" s="256" t="s">
        <v>306</v>
      </c>
      <c r="D715" s="257">
        <f t="shared" ref="D715:L715" si="350">D716</f>
        <v>1901.71</v>
      </c>
      <c r="E715" s="257">
        <f t="shared" si="350"/>
        <v>1072.71</v>
      </c>
      <c r="F715" s="257">
        <f t="shared" si="350"/>
        <v>1040.34</v>
      </c>
      <c r="G715" s="257">
        <f t="shared" si="350"/>
        <v>32.33</v>
      </c>
      <c r="H715" s="257">
        <f t="shared" si="350"/>
        <v>0.04</v>
      </c>
      <c r="I715" s="257">
        <f t="shared" si="350"/>
        <v>829</v>
      </c>
      <c r="J715" s="257">
        <f t="shared" si="350"/>
        <v>0</v>
      </c>
      <c r="K715" s="257">
        <f t="shared" si="350"/>
        <v>829</v>
      </c>
      <c r="L715" s="257">
        <f t="shared" si="350"/>
        <v>0</v>
      </c>
      <c r="M715" s="281" t="s">
        <v>301</v>
      </c>
    </row>
    <row r="716" ht="27" customHeight="1" spans="1:13">
      <c r="A716" s="258" t="s">
        <v>1245</v>
      </c>
      <c r="B716" s="259" t="s">
        <v>1244</v>
      </c>
      <c r="C716" s="260"/>
      <c r="D716" s="261">
        <f>D717+D718</f>
        <v>1901.71</v>
      </c>
      <c r="E716" s="261">
        <f t="shared" ref="E716:L716" si="351">E717+E718</f>
        <v>1072.71</v>
      </c>
      <c r="F716" s="261">
        <f t="shared" si="351"/>
        <v>1040.34</v>
      </c>
      <c r="G716" s="261">
        <f t="shared" si="351"/>
        <v>32.33</v>
      </c>
      <c r="H716" s="261">
        <f t="shared" si="351"/>
        <v>0.04</v>
      </c>
      <c r="I716" s="261">
        <f t="shared" si="351"/>
        <v>829</v>
      </c>
      <c r="J716" s="261">
        <f t="shared" si="351"/>
        <v>0</v>
      </c>
      <c r="K716" s="261">
        <f t="shared" si="351"/>
        <v>829</v>
      </c>
      <c r="L716" s="261">
        <f t="shared" si="351"/>
        <v>0</v>
      </c>
      <c r="M716" s="282" t="s">
        <v>301</v>
      </c>
    </row>
    <row r="717" ht="36" customHeight="1" spans="1:13">
      <c r="A717" s="262"/>
      <c r="B717" s="262"/>
      <c r="C717" s="285"/>
      <c r="D717" s="264">
        <f>E717+I717</f>
        <v>1072.71</v>
      </c>
      <c r="E717" s="264">
        <f>F717+G717+H717</f>
        <v>1072.71</v>
      </c>
      <c r="F717" s="264">
        <v>1040.34</v>
      </c>
      <c r="G717" s="264">
        <v>32.33</v>
      </c>
      <c r="H717" s="264">
        <v>0.04</v>
      </c>
      <c r="I717" s="264"/>
      <c r="J717" s="264"/>
      <c r="K717" s="264"/>
      <c r="L717" s="264"/>
      <c r="M717" s="284"/>
    </row>
    <row r="718" ht="26" customHeight="1" spans="1:13">
      <c r="A718" s="262"/>
      <c r="B718" s="262"/>
      <c r="C718" s="285" t="s">
        <v>301</v>
      </c>
      <c r="D718" s="264">
        <f>E718+I718</f>
        <v>829</v>
      </c>
      <c r="E718" s="264">
        <f>F718+G718+H718</f>
        <v>0</v>
      </c>
      <c r="F718" s="264">
        <v>0</v>
      </c>
      <c r="G718" s="264">
        <v>0</v>
      </c>
      <c r="H718" s="264">
        <v>0</v>
      </c>
      <c r="I718" s="264">
        <f>J718+K718+L718</f>
        <v>829</v>
      </c>
      <c r="J718" s="264">
        <v>0</v>
      </c>
      <c r="K718" s="287">
        <f>50+779</f>
        <v>829</v>
      </c>
      <c r="L718" s="287">
        <v>0</v>
      </c>
      <c r="M718" s="284" t="s">
        <v>301</v>
      </c>
    </row>
    <row r="719" ht="30" customHeight="1" spans="1:17">
      <c r="A719" s="250" t="s">
        <v>1246</v>
      </c>
      <c r="B719" s="251" t="s">
        <v>1247</v>
      </c>
      <c r="C719" s="252"/>
      <c r="D719" s="253">
        <f t="shared" ref="D719:L719" si="352">D720+D773+D798+D828+D839+D849+D856+D859</f>
        <v>94522.824069</v>
      </c>
      <c r="E719" s="253">
        <f t="shared" si="352"/>
        <v>11516.45</v>
      </c>
      <c r="F719" s="253">
        <f t="shared" si="352"/>
        <v>6434.73</v>
      </c>
      <c r="G719" s="253">
        <f t="shared" si="352"/>
        <v>878.01</v>
      </c>
      <c r="H719" s="253">
        <f t="shared" si="352"/>
        <v>4203.71</v>
      </c>
      <c r="I719" s="253">
        <f t="shared" si="352"/>
        <v>83006.374069</v>
      </c>
      <c r="J719" s="253">
        <f t="shared" si="352"/>
        <v>4173.19</v>
      </c>
      <c r="K719" s="253">
        <f t="shared" si="352"/>
        <v>32650.174069</v>
      </c>
      <c r="L719" s="253">
        <f t="shared" si="352"/>
        <v>46183.01</v>
      </c>
      <c r="M719" s="279" t="s">
        <v>301</v>
      </c>
      <c r="N719" s="223">
        <f>E719+J719</f>
        <v>15689.64</v>
      </c>
      <c r="Q719" s="223">
        <f>E719+J719</f>
        <v>15689.64</v>
      </c>
    </row>
    <row r="720" ht="30" customHeight="1" spans="1:13">
      <c r="A720" s="254" t="s">
        <v>1248</v>
      </c>
      <c r="B720" s="255" t="s">
        <v>1249</v>
      </c>
      <c r="C720" s="256" t="s">
        <v>306</v>
      </c>
      <c r="D720" s="257">
        <f t="shared" ref="D720:L720" si="353">D721+D723+D733+D737+D740+D743+D745+D748+D750+D752+D754+D756+D758+D760+D762+D766+D768+D764</f>
        <v>17582.001303</v>
      </c>
      <c r="E720" s="257">
        <f t="shared" si="353"/>
        <v>4478.45</v>
      </c>
      <c r="F720" s="257">
        <f t="shared" si="353"/>
        <v>4115.97</v>
      </c>
      <c r="G720" s="257">
        <f t="shared" si="353"/>
        <v>199.51</v>
      </c>
      <c r="H720" s="257">
        <f t="shared" si="353"/>
        <v>162.97</v>
      </c>
      <c r="I720" s="257">
        <f t="shared" si="353"/>
        <v>13103.551303</v>
      </c>
      <c r="J720" s="257">
        <f t="shared" si="353"/>
        <v>352.41</v>
      </c>
      <c r="K720" s="257">
        <f t="shared" si="353"/>
        <v>9628.971303</v>
      </c>
      <c r="L720" s="257">
        <f t="shared" si="353"/>
        <v>3122.17</v>
      </c>
      <c r="M720" s="281" t="s">
        <v>301</v>
      </c>
    </row>
    <row r="721" ht="27" customHeight="1" spans="1:13">
      <c r="A721" s="258" t="s">
        <v>1250</v>
      </c>
      <c r="B721" s="259" t="s">
        <v>308</v>
      </c>
      <c r="C721" s="260"/>
      <c r="D721" s="261">
        <f>D722</f>
        <v>1810.19</v>
      </c>
      <c r="E721" s="261">
        <f>E722</f>
        <v>1810.19</v>
      </c>
      <c r="F721" s="261">
        <f>F722</f>
        <v>1611.78</v>
      </c>
      <c r="G721" s="261">
        <f>G722</f>
        <v>108.01</v>
      </c>
      <c r="H721" s="261">
        <f>H722</f>
        <v>90.4</v>
      </c>
      <c r="I721" s="261">
        <f t="shared" ref="D721:L721" si="354">SUM(I722:I722)</f>
        <v>0</v>
      </c>
      <c r="J721" s="261">
        <f t="shared" si="354"/>
        <v>0</v>
      </c>
      <c r="K721" s="261">
        <f t="shared" si="354"/>
        <v>0</v>
      </c>
      <c r="L721" s="261">
        <f t="shared" si="354"/>
        <v>0</v>
      </c>
      <c r="M721" s="282" t="s">
        <v>301</v>
      </c>
    </row>
    <row r="722" ht="27" spans="1:13">
      <c r="A722" s="262"/>
      <c r="B722" s="262"/>
      <c r="C722" s="263" t="s">
        <v>1251</v>
      </c>
      <c r="D722" s="264">
        <f>E722+I722</f>
        <v>1810.19</v>
      </c>
      <c r="E722" s="264">
        <f>F722+G722+H722</f>
        <v>1810.19</v>
      </c>
      <c r="F722" s="264">
        <v>1611.78</v>
      </c>
      <c r="G722" s="264">
        <v>108.01</v>
      </c>
      <c r="H722" s="264">
        <v>90.4</v>
      </c>
      <c r="I722" s="264">
        <f>J722+K722+L722</f>
        <v>0</v>
      </c>
      <c r="J722" s="264">
        <v>0</v>
      </c>
      <c r="K722" s="264">
        <v>0</v>
      </c>
      <c r="L722" s="264">
        <v>0</v>
      </c>
      <c r="M722" s="284" t="s">
        <v>301</v>
      </c>
    </row>
    <row r="723" ht="27" customHeight="1" spans="1:13">
      <c r="A723" s="258" t="s">
        <v>1252</v>
      </c>
      <c r="B723" s="259" t="s">
        <v>377</v>
      </c>
      <c r="C723" s="260"/>
      <c r="D723" s="261">
        <f>SUM(D724:D732)</f>
        <v>2705.57</v>
      </c>
      <c r="E723" s="261">
        <f t="shared" ref="E723:L723" si="355">SUM(E724:E732)</f>
        <v>2668.26</v>
      </c>
      <c r="F723" s="261">
        <f t="shared" si="355"/>
        <v>2504.19</v>
      </c>
      <c r="G723" s="261">
        <f t="shared" si="355"/>
        <v>91.5</v>
      </c>
      <c r="H723" s="261">
        <f t="shared" si="355"/>
        <v>72.57</v>
      </c>
      <c r="I723" s="261">
        <f t="shared" si="355"/>
        <v>37.31</v>
      </c>
      <c r="J723" s="261">
        <f t="shared" si="355"/>
        <v>37.31</v>
      </c>
      <c r="K723" s="261">
        <f t="shared" si="355"/>
        <v>0</v>
      </c>
      <c r="L723" s="261">
        <f t="shared" si="355"/>
        <v>0</v>
      </c>
      <c r="M723" s="282" t="s">
        <v>301</v>
      </c>
    </row>
    <row r="724" ht="27" spans="1:13">
      <c r="A724" s="262"/>
      <c r="B724" s="262"/>
      <c r="C724" s="263" t="s">
        <v>1251</v>
      </c>
      <c r="D724" s="264">
        <f t="shared" ref="D724:D732" si="356">E724+I724</f>
        <v>669.67</v>
      </c>
      <c r="E724" s="264">
        <f t="shared" ref="E724:E732" si="357">F724+G724+H724</f>
        <v>664.56</v>
      </c>
      <c r="F724" s="264">
        <v>613.68</v>
      </c>
      <c r="G724" s="264">
        <v>20.7</v>
      </c>
      <c r="H724" s="264">
        <v>30.18</v>
      </c>
      <c r="I724" s="264">
        <f t="shared" ref="I724:I731" si="358">J724+K724+L724</f>
        <v>5.11</v>
      </c>
      <c r="J724" s="264">
        <v>5.11</v>
      </c>
      <c r="K724" s="264">
        <v>0</v>
      </c>
      <c r="L724" s="264">
        <v>0</v>
      </c>
      <c r="M724" s="283" t="s">
        <v>1253</v>
      </c>
    </row>
    <row r="725" ht="27" spans="1:13">
      <c r="A725" s="262"/>
      <c r="B725" s="262"/>
      <c r="C725" s="263" t="s">
        <v>1254</v>
      </c>
      <c r="D725" s="264">
        <f t="shared" si="356"/>
        <v>714.34</v>
      </c>
      <c r="E725" s="264">
        <f t="shared" si="357"/>
        <v>714.34</v>
      </c>
      <c r="F725" s="264">
        <v>714.34</v>
      </c>
      <c r="G725" s="264">
        <v>0</v>
      </c>
      <c r="H725" s="264">
        <v>0</v>
      </c>
      <c r="I725" s="264">
        <f t="shared" si="358"/>
        <v>0</v>
      </c>
      <c r="J725" s="264">
        <v>0</v>
      </c>
      <c r="K725" s="264">
        <v>0</v>
      </c>
      <c r="L725" s="264">
        <v>0</v>
      </c>
      <c r="M725" s="284" t="s">
        <v>301</v>
      </c>
    </row>
    <row r="726" ht="27" spans="1:13">
      <c r="A726" s="262"/>
      <c r="B726" s="262"/>
      <c r="C726" s="263" t="s">
        <v>1255</v>
      </c>
      <c r="D726" s="264">
        <f t="shared" si="356"/>
        <v>211.91</v>
      </c>
      <c r="E726" s="264">
        <f t="shared" si="357"/>
        <v>211.91</v>
      </c>
      <c r="F726" s="264">
        <v>211.91</v>
      </c>
      <c r="G726" s="264">
        <v>0</v>
      </c>
      <c r="H726" s="264">
        <v>0</v>
      </c>
      <c r="I726" s="264">
        <f t="shared" si="358"/>
        <v>0</v>
      </c>
      <c r="J726" s="264">
        <v>0</v>
      </c>
      <c r="K726" s="264">
        <v>0</v>
      </c>
      <c r="L726" s="264">
        <v>0</v>
      </c>
      <c r="M726" s="284" t="s">
        <v>301</v>
      </c>
    </row>
    <row r="727" ht="133.5" spans="1:13">
      <c r="A727" s="262"/>
      <c r="B727" s="262"/>
      <c r="C727" s="263" t="s">
        <v>1256</v>
      </c>
      <c r="D727" s="264">
        <f t="shared" si="356"/>
        <v>92.19</v>
      </c>
      <c r="E727" s="264">
        <f t="shared" si="357"/>
        <v>82.42</v>
      </c>
      <c r="F727" s="264">
        <f>60.72+8.64</f>
        <v>69.36</v>
      </c>
      <c r="G727" s="264">
        <v>7.84</v>
      </c>
      <c r="H727" s="264">
        <v>5.22</v>
      </c>
      <c r="I727" s="264">
        <f t="shared" si="358"/>
        <v>9.77</v>
      </c>
      <c r="J727" s="264">
        <v>9.77</v>
      </c>
      <c r="K727" s="264">
        <v>0</v>
      </c>
      <c r="L727" s="264">
        <v>0</v>
      </c>
      <c r="M727" s="283" t="s">
        <v>1257</v>
      </c>
    </row>
    <row r="728" ht="43.5" spans="1:13">
      <c r="A728" s="262"/>
      <c r="B728" s="262"/>
      <c r="C728" s="263" t="s">
        <v>1258</v>
      </c>
      <c r="D728" s="264">
        <f t="shared" si="356"/>
        <v>97.07</v>
      </c>
      <c r="E728" s="264">
        <f t="shared" si="357"/>
        <v>84.27</v>
      </c>
      <c r="F728" s="264">
        <f>62.01+10.08</f>
        <v>72.09</v>
      </c>
      <c r="G728" s="264">
        <v>9.68</v>
      </c>
      <c r="H728" s="264">
        <v>2.5</v>
      </c>
      <c r="I728" s="264">
        <f t="shared" si="358"/>
        <v>12.8</v>
      </c>
      <c r="J728" s="264">
        <v>12.8</v>
      </c>
      <c r="K728" s="264">
        <v>0</v>
      </c>
      <c r="L728" s="264">
        <v>0</v>
      </c>
      <c r="M728" s="283" t="s">
        <v>1259</v>
      </c>
    </row>
    <row r="729" ht="40.5" spans="1:13">
      <c r="A729" s="262"/>
      <c r="B729" s="262"/>
      <c r="C729" s="263" t="s">
        <v>1260</v>
      </c>
      <c r="D729" s="264">
        <f t="shared" si="356"/>
        <v>315.77</v>
      </c>
      <c r="E729" s="264">
        <f t="shared" si="357"/>
        <v>315.77</v>
      </c>
      <c r="F729" s="264">
        <v>271.05</v>
      </c>
      <c r="G729" s="264">
        <v>22.84</v>
      </c>
      <c r="H729" s="264">
        <v>21.88</v>
      </c>
      <c r="I729" s="264">
        <f t="shared" si="358"/>
        <v>0</v>
      </c>
      <c r="J729" s="264">
        <v>0</v>
      </c>
      <c r="K729" s="264">
        <v>0</v>
      </c>
      <c r="L729" s="264">
        <v>0</v>
      </c>
      <c r="M729" s="284" t="s">
        <v>301</v>
      </c>
    </row>
    <row r="730" ht="60" spans="1:13">
      <c r="A730" s="262"/>
      <c r="B730" s="262"/>
      <c r="C730" s="263" t="s">
        <v>1261</v>
      </c>
      <c r="D730" s="264">
        <f t="shared" si="356"/>
        <v>155.88</v>
      </c>
      <c r="E730" s="264">
        <f t="shared" si="357"/>
        <v>146.25</v>
      </c>
      <c r="F730" s="264">
        <v>124</v>
      </c>
      <c r="G730" s="264">
        <v>11.28</v>
      </c>
      <c r="H730" s="264">
        <v>10.97</v>
      </c>
      <c r="I730" s="264">
        <f t="shared" si="358"/>
        <v>9.63</v>
      </c>
      <c r="J730" s="264">
        <v>9.63</v>
      </c>
      <c r="K730" s="264">
        <v>0</v>
      </c>
      <c r="L730" s="264">
        <v>0</v>
      </c>
      <c r="M730" s="283" t="s">
        <v>1262</v>
      </c>
    </row>
    <row r="731" ht="27" spans="1:13">
      <c r="A731" s="262"/>
      <c r="B731" s="262"/>
      <c r="C731" s="263" t="s">
        <v>1263</v>
      </c>
      <c r="D731" s="264">
        <f t="shared" si="356"/>
        <v>47.94</v>
      </c>
      <c r="E731" s="264">
        <f t="shared" si="357"/>
        <v>47.94</v>
      </c>
      <c r="F731" s="264">
        <v>40.38</v>
      </c>
      <c r="G731" s="264">
        <v>5.76</v>
      </c>
      <c r="H731" s="264">
        <v>1.8</v>
      </c>
      <c r="I731" s="264">
        <f t="shared" si="358"/>
        <v>0</v>
      </c>
      <c r="J731" s="264">
        <v>0</v>
      </c>
      <c r="K731" s="264">
        <v>0</v>
      </c>
      <c r="L731" s="264">
        <v>0</v>
      </c>
      <c r="M731" s="284" t="s">
        <v>301</v>
      </c>
    </row>
    <row r="732" ht="29" customHeight="1" spans="1:13">
      <c r="A732" s="262"/>
      <c r="B732" s="262"/>
      <c r="C732" s="263" t="s">
        <v>366</v>
      </c>
      <c r="D732" s="264">
        <f t="shared" si="356"/>
        <v>400.8</v>
      </c>
      <c r="E732" s="264">
        <f t="shared" si="357"/>
        <v>400.8</v>
      </c>
      <c r="F732" s="264">
        <f>385.82+1.56</f>
        <v>387.38</v>
      </c>
      <c r="G732" s="264">
        <v>13.4</v>
      </c>
      <c r="H732" s="264">
        <v>0.02</v>
      </c>
      <c r="I732" s="264"/>
      <c r="J732" s="264"/>
      <c r="K732" s="264"/>
      <c r="L732" s="264"/>
      <c r="M732" s="284"/>
    </row>
    <row r="733" ht="27" customHeight="1" spans="1:13">
      <c r="A733" s="258" t="s">
        <v>1264</v>
      </c>
      <c r="B733" s="259" t="s">
        <v>1265</v>
      </c>
      <c r="C733" s="260"/>
      <c r="D733" s="261">
        <f t="shared" ref="D733:L733" si="359">SUM(D734:D736)</f>
        <v>53.7</v>
      </c>
      <c r="E733" s="261">
        <f t="shared" si="359"/>
        <v>0</v>
      </c>
      <c r="F733" s="261">
        <f t="shared" si="359"/>
        <v>0</v>
      </c>
      <c r="G733" s="261">
        <f t="shared" si="359"/>
        <v>0</v>
      </c>
      <c r="H733" s="261">
        <f t="shared" si="359"/>
        <v>0</v>
      </c>
      <c r="I733" s="261">
        <f t="shared" si="359"/>
        <v>53.7</v>
      </c>
      <c r="J733" s="261">
        <f t="shared" si="359"/>
        <v>13.7</v>
      </c>
      <c r="K733" s="261">
        <f t="shared" si="359"/>
        <v>40</v>
      </c>
      <c r="L733" s="261">
        <f t="shared" si="359"/>
        <v>0</v>
      </c>
      <c r="M733" s="282" t="s">
        <v>301</v>
      </c>
    </row>
    <row r="734" ht="43.5" spans="1:13">
      <c r="A734" s="262"/>
      <c r="B734" s="262"/>
      <c r="C734" s="263" t="s">
        <v>1251</v>
      </c>
      <c r="D734" s="264">
        <f>E734+I734</f>
        <v>10.6</v>
      </c>
      <c r="E734" s="264">
        <f>F734+G734+H734</f>
        <v>0</v>
      </c>
      <c r="F734" s="264">
        <v>0</v>
      </c>
      <c r="G734" s="264">
        <v>0</v>
      </c>
      <c r="H734" s="264">
        <v>0</v>
      </c>
      <c r="I734" s="264">
        <f>J734+K734+L734</f>
        <v>10.6</v>
      </c>
      <c r="J734" s="264">
        <v>10.6</v>
      </c>
      <c r="K734" s="264">
        <v>0</v>
      </c>
      <c r="L734" s="264">
        <v>0</v>
      </c>
      <c r="M734" s="283" t="s">
        <v>1266</v>
      </c>
    </row>
    <row r="735" ht="43.5" spans="1:13">
      <c r="A735" s="262"/>
      <c r="B735" s="262"/>
      <c r="C735" s="263" t="s">
        <v>1260</v>
      </c>
      <c r="D735" s="264">
        <f>E735+I735</f>
        <v>3.1</v>
      </c>
      <c r="E735" s="264">
        <f>F735+G735+H735</f>
        <v>0</v>
      </c>
      <c r="F735" s="264">
        <v>0</v>
      </c>
      <c r="G735" s="264">
        <v>0</v>
      </c>
      <c r="H735" s="264">
        <v>0</v>
      </c>
      <c r="I735" s="264">
        <f>J735+K735+L735</f>
        <v>3.1</v>
      </c>
      <c r="J735" s="264">
        <v>3.1</v>
      </c>
      <c r="K735" s="264">
        <v>0</v>
      </c>
      <c r="L735" s="264">
        <v>0</v>
      </c>
      <c r="M735" s="283" t="s">
        <v>1267</v>
      </c>
    </row>
    <row r="736" ht="15" spans="1:16">
      <c r="A736" s="262"/>
      <c r="B736" s="262"/>
      <c r="C736" s="285"/>
      <c r="D736" s="264">
        <f>E736+I736</f>
        <v>40</v>
      </c>
      <c r="E736" s="264">
        <f>F736+G736+H736</f>
        <v>0</v>
      </c>
      <c r="F736" s="294"/>
      <c r="G736" s="294"/>
      <c r="H736" s="294"/>
      <c r="I736" s="264">
        <f>J736+K736+L736</f>
        <v>40</v>
      </c>
      <c r="J736" s="294"/>
      <c r="K736" s="294">
        <v>40</v>
      </c>
      <c r="L736" s="294"/>
      <c r="M736" s="284"/>
      <c r="P736" s="227">
        <v>40</v>
      </c>
    </row>
    <row r="737" ht="27" customHeight="1" spans="1:13">
      <c r="A737" s="258" t="s">
        <v>1268</v>
      </c>
      <c r="B737" s="259" t="s">
        <v>1269</v>
      </c>
      <c r="C737" s="260"/>
      <c r="D737" s="261">
        <f t="shared" ref="D737:L737" si="360">SUM(D738:D739)</f>
        <v>80.7715</v>
      </c>
      <c r="E737" s="261">
        <f t="shared" si="360"/>
        <v>0</v>
      </c>
      <c r="F737" s="261">
        <f t="shared" si="360"/>
        <v>0</v>
      </c>
      <c r="G737" s="261">
        <f t="shared" si="360"/>
        <v>0</v>
      </c>
      <c r="H737" s="261">
        <f t="shared" si="360"/>
        <v>0</v>
      </c>
      <c r="I737" s="261">
        <f t="shared" si="360"/>
        <v>80.7715</v>
      </c>
      <c r="J737" s="261">
        <f t="shared" si="360"/>
        <v>66</v>
      </c>
      <c r="K737" s="261">
        <f t="shared" si="360"/>
        <v>1.7715</v>
      </c>
      <c r="L737" s="261">
        <f t="shared" si="360"/>
        <v>13</v>
      </c>
      <c r="M737" s="282" t="s">
        <v>301</v>
      </c>
    </row>
    <row r="738" ht="75" spans="1:13">
      <c r="A738" s="262"/>
      <c r="B738" s="262"/>
      <c r="C738" s="263" t="s">
        <v>1251</v>
      </c>
      <c r="D738" s="264">
        <f>E738+I738</f>
        <v>66</v>
      </c>
      <c r="E738" s="264">
        <f>F738+G738+H738</f>
        <v>0</v>
      </c>
      <c r="F738" s="264">
        <v>0</v>
      </c>
      <c r="G738" s="264">
        <v>0</v>
      </c>
      <c r="H738" s="264">
        <v>0</v>
      </c>
      <c r="I738" s="264">
        <f>J738+K738+L738</f>
        <v>66</v>
      </c>
      <c r="J738" s="264">
        <v>66</v>
      </c>
      <c r="K738" s="264">
        <v>0</v>
      </c>
      <c r="L738" s="264">
        <v>0</v>
      </c>
      <c r="M738" s="283" t="s">
        <v>1270</v>
      </c>
    </row>
    <row r="739" ht="27" customHeight="1" spans="1:13">
      <c r="A739" s="262"/>
      <c r="B739" s="262"/>
      <c r="C739" s="285" t="s">
        <v>301</v>
      </c>
      <c r="D739" s="264">
        <f>E739+I739</f>
        <v>14.7715</v>
      </c>
      <c r="E739" s="264">
        <f>F739+G739+H739</f>
        <v>0</v>
      </c>
      <c r="F739" s="264">
        <v>0</v>
      </c>
      <c r="G739" s="264">
        <v>0</v>
      </c>
      <c r="H739" s="264">
        <v>0</v>
      </c>
      <c r="I739" s="264">
        <f>J739+K739+L739</f>
        <v>14.7715</v>
      </c>
      <c r="J739" s="264">
        <v>0</v>
      </c>
      <c r="K739" s="286">
        <v>1.7715</v>
      </c>
      <c r="L739" s="287">
        <v>13</v>
      </c>
      <c r="M739" s="284" t="s">
        <v>301</v>
      </c>
    </row>
    <row r="740" ht="27" customHeight="1" spans="1:13">
      <c r="A740" s="258" t="s">
        <v>1271</v>
      </c>
      <c r="B740" s="259" t="s">
        <v>1272</v>
      </c>
      <c r="C740" s="260"/>
      <c r="D740" s="261">
        <f t="shared" ref="D740:L740" si="361">SUM(D741:D742)</f>
        <v>30.3</v>
      </c>
      <c r="E740" s="261">
        <f t="shared" si="361"/>
        <v>0</v>
      </c>
      <c r="F740" s="261">
        <f t="shared" si="361"/>
        <v>0</v>
      </c>
      <c r="G740" s="261">
        <f t="shared" si="361"/>
        <v>0</v>
      </c>
      <c r="H740" s="261">
        <f t="shared" si="361"/>
        <v>0</v>
      </c>
      <c r="I740" s="261">
        <f t="shared" si="361"/>
        <v>30.3</v>
      </c>
      <c r="J740" s="261">
        <f t="shared" si="361"/>
        <v>4.8</v>
      </c>
      <c r="K740" s="261">
        <f t="shared" si="361"/>
        <v>0</v>
      </c>
      <c r="L740" s="261">
        <f t="shared" si="361"/>
        <v>25.5</v>
      </c>
      <c r="M740" s="282" t="s">
        <v>301</v>
      </c>
    </row>
    <row r="741" ht="27" spans="1:13">
      <c r="A741" s="262"/>
      <c r="B741" s="262"/>
      <c r="C741" s="263" t="s">
        <v>1251</v>
      </c>
      <c r="D741" s="264">
        <f>E741+I741</f>
        <v>4.8</v>
      </c>
      <c r="E741" s="264">
        <f>F741+G741+H741</f>
        <v>0</v>
      </c>
      <c r="F741" s="264">
        <v>0</v>
      </c>
      <c r="G741" s="264">
        <v>0</v>
      </c>
      <c r="H741" s="264">
        <v>0</v>
      </c>
      <c r="I741" s="264">
        <f>J741+K741+L741</f>
        <v>4.8</v>
      </c>
      <c r="J741" s="264">
        <v>4.8</v>
      </c>
      <c r="K741" s="264">
        <v>0</v>
      </c>
      <c r="L741" s="264">
        <v>0</v>
      </c>
      <c r="M741" s="283" t="s">
        <v>1273</v>
      </c>
    </row>
    <row r="742" ht="27" customHeight="1" spans="1:13">
      <c r="A742" s="262"/>
      <c r="B742" s="262"/>
      <c r="C742" s="285" t="s">
        <v>301</v>
      </c>
      <c r="D742" s="264">
        <f>E742+I742</f>
        <v>25.5</v>
      </c>
      <c r="E742" s="264">
        <f>F742+G742+H742</f>
        <v>0</v>
      </c>
      <c r="F742" s="264">
        <v>0</v>
      </c>
      <c r="G742" s="264">
        <v>0</v>
      </c>
      <c r="H742" s="264">
        <v>0</v>
      </c>
      <c r="I742" s="264">
        <f>J742+K742+L742</f>
        <v>25.5</v>
      </c>
      <c r="J742" s="287">
        <v>0</v>
      </c>
      <c r="K742" s="287"/>
      <c r="L742" s="287">
        <v>25.5</v>
      </c>
      <c r="M742" s="284" t="s">
        <v>301</v>
      </c>
    </row>
    <row r="743" ht="27" customHeight="1" spans="1:13">
      <c r="A743" s="258" t="s">
        <v>1274</v>
      </c>
      <c r="B743" s="259" t="s">
        <v>1275</v>
      </c>
      <c r="C743" s="260"/>
      <c r="D743" s="261">
        <f t="shared" ref="D743:L743" si="362">D744</f>
        <v>27.7</v>
      </c>
      <c r="E743" s="261">
        <f t="shared" si="362"/>
        <v>0</v>
      </c>
      <c r="F743" s="261">
        <f t="shared" si="362"/>
        <v>0</v>
      </c>
      <c r="G743" s="261">
        <f t="shared" si="362"/>
        <v>0</v>
      </c>
      <c r="H743" s="261">
        <f t="shared" si="362"/>
        <v>0</v>
      </c>
      <c r="I743" s="261">
        <f t="shared" si="362"/>
        <v>27.7</v>
      </c>
      <c r="J743" s="261">
        <f t="shared" si="362"/>
        <v>27.7</v>
      </c>
      <c r="K743" s="261">
        <f t="shared" si="362"/>
        <v>0</v>
      </c>
      <c r="L743" s="261">
        <f t="shared" si="362"/>
        <v>0</v>
      </c>
      <c r="M743" s="282" t="s">
        <v>301</v>
      </c>
    </row>
    <row r="744" ht="60" spans="1:13">
      <c r="A744" s="262"/>
      <c r="B744" s="262"/>
      <c r="C744" s="263" t="s">
        <v>1251</v>
      </c>
      <c r="D744" s="264">
        <f>E744+I744</f>
        <v>27.7</v>
      </c>
      <c r="E744" s="264">
        <f>F744+G744+H744</f>
        <v>0</v>
      </c>
      <c r="F744" s="264">
        <v>0</v>
      </c>
      <c r="G744" s="264">
        <v>0</v>
      </c>
      <c r="H744" s="264">
        <v>0</v>
      </c>
      <c r="I744" s="264">
        <f>J744+K744+L744</f>
        <v>27.7</v>
      </c>
      <c r="J744" s="264">
        <v>27.7</v>
      </c>
      <c r="K744" s="264">
        <v>0</v>
      </c>
      <c r="L744" s="264">
        <v>0</v>
      </c>
      <c r="M744" s="283" t="s">
        <v>1276</v>
      </c>
    </row>
    <row r="745" ht="27" customHeight="1" spans="1:13">
      <c r="A745" s="258" t="s">
        <v>1277</v>
      </c>
      <c r="B745" s="259" t="s">
        <v>1278</v>
      </c>
      <c r="C745" s="260"/>
      <c r="D745" s="261">
        <f t="shared" ref="D745:L745" si="363">SUM(D746:D747)</f>
        <v>8.47</v>
      </c>
      <c r="E745" s="261">
        <f t="shared" si="363"/>
        <v>0</v>
      </c>
      <c r="F745" s="261">
        <f t="shared" si="363"/>
        <v>0</v>
      </c>
      <c r="G745" s="261">
        <f t="shared" si="363"/>
        <v>0</v>
      </c>
      <c r="H745" s="261">
        <f t="shared" si="363"/>
        <v>0</v>
      </c>
      <c r="I745" s="261">
        <f t="shared" si="363"/>
        <v>8.47</v>
      </c>
      <c r="J745" s="261">
        <f t="shared" si="363"/>
        <v>7.2</v>
      </c>
      <c r="K745" s="261">
        <f t="shared" si="363"/>
        <v>0</v>
      </c>
      <c r="L745" s="261">
        <f t="shared" si="363"/>
        <v>1.27</v>
      </c>
      <c r="M745" s="282" t="s">
        <v>301</v>
      </c>
    </row>
    <row r="746" ht="45" spans="1:13">
      <c r="A746" s="262"/>
      <c r="B746" s="262"/>
      <c r="C746" s="263" t="s">
        <v>1263</v>
      </c>
      <c r="D746" s="264">
        <f>E746+I746</f>
        <v>7.2</v>
      </c>
      <c r="E746" s="264">
        <f>F746+G746+H746</f>
        <v>0</v>
      </c>
      <c r="F746" s="264">
        <v>0</v>
      </c>
      <c r="G746" s="264">
        <v>0</v>
      </c>
      <c r="H746" s="264">
        <v>0</v>
      </c>
      <c r="I746" s="264">
        <f>J746+K746+L746</f>
        <v>7.2</v>
      </c>
      <c r="J746" s="264">
        <v>7.2</v>
      </c>
      <c r="K746" s="264">
        <v>0</v>
      </c>
      <c r="L746" s="264">
        <v>0</v>
      </c>
      <c r="M746" s="283" t="s">
        <v>1279</v>
      </c>
    </row>
    <row r="747" ht="27" customHeight="1" spans="1:13">
      <c r="A747" s="262"/>
      <c r="B747" s="262"/>
      <c r="C747" s="285" t="s">
        <v>301</v>
      </c>
      <c r="D747" s="264">
        <f>E747+I747</f>
        <v>1.27</v>
      </c>
      <c r="E747" s="264">
        <f>F747+G747+H747</f>
        <v>0</v>
      </c>
      <c r="F747" s="264">
        <v>0</v>
      </c>
      <c r="G747" s="264">
        <v>0</v>
      </c>
      <c r="H747" s="264">
        <v>0</v>
      </c>
      <c r="I747" s="264">
        <f>J747+K747+L747</f>
        <v>1.27</v>
      </c>
      <c r="J747" s="287">
        <v>0</v>
      </c>
      <c r="K747" s="287">
        <v>0</v>
      </c>
      <c r="L747" s="287">
        <v>1.27</v>
      </c>
      <c r="M747" s="284" t="s">
        <v>301</v>
      </c>
    </row>
    <row r="748" ht="27" customHeight="1" spans="1:13">
      <c r="A748" s="258" t="s">
        <v>1280</v>
      </c>
      <c r="B748" s="259" t="s">
        <v>1281</v>
      </c>
      <c r="C748" s="260"/>
      <c r="D748" s="261">
        <f t="shared" ref="D748:L748" si="364">D749</f>
        <v>13.45643</v>
      </c>
      <c r="E748" s="261">
        <f t="shared" si="364"/>
        <v>0</v>
      </c>
      <c r="F748" s="261">
        <f t="shared" si="364"/>
        <v>0</v>
      </c>
      <c r="G748" s="261">
        <f t="shared" si="364"/>
        <v>0</v>
      </c>
      <c r="H748" s="261">
        <f t="shared" si="364"/>
        <v>0</v>
      </c>
      <c r="I748" s="261">
        <f t="shared" si="364"/>
        <v>13.45643</v>
      </c>
      <c r="J748" s="261">
        <f t="shared" si="364"/>
        <v>0</v>
      </c>
      <c r="K748" s="261">
        <f t="shared" si="364"/>
        <v>13.45643</v>
      </c>
      <c r="L748" s="261">
        <f t="shared" si="364"/>
        <v>0</v>
      </c>
      <c r="M748" s="282" t="s">
        <v>301</v>
      </c>
    </row>
    <row r="749" ht="27" customHeight="1" spans="1:13">
      <c r="A749" s="262"/>
      <c r="B749" s="262"/>
      <c r="C749" s="285" t="s">
        <v>301</v>
      </c>
      <c r="D749" s="264">
        <f>E749+I749</f>
        <v>13.45643</v>
      </c>
      <c r="E749" s="264">
        <f>F749+G749+H749</f>
        <v>0</v>
      </c>
      <c r="F749" s="264">
        <v>0</v>
      </c>
      <c r="G749" s="264">
        <v>0</v>
      </c>
      <c r="H749" s="264">
        <v>0</v>
      </c>
      <c r="I749" s="264">
        <f>J749+K749+L749</f>
        <v>13.45643</v>
      </c>
      <c r="J749" s="264">
        <v>0</v>
      </c>
      <c r="K749" s="286">
        <f>0.206430000000005+13.25</f>
        <v>13.45643</v>
      </c>
      <c r="L749" s="287"/>
      <c r="M749" s="284" t="s">
        <v>301</v>
      </c>
    </row>
    <row r="750" ht="27" customHeight="1" spans="1:13">
      <c r="A750" s="258" t="s">
        <v>1282</v>
      </c>
      <c r="B750" s="259" t="s">
        <v>1283</v>
      </c>
      <c r="C750" s="260"/>
      <c r="D750" s="261">
        <f t="shared" ref="D750:L750" si="365">D751</f>
        <v>6.014156</v>
      </c>
      <c r="E750" s="261">
        <f t="shared" si="365"/>
        <v>0</v>
      </c>
      <c r="F750" s="261">
        <f t="shared" si="365"/>
        <v>0</v>
      </c>
      <c r="G750" s="261">
        <f t="shared" si="365"/>
        <v>0</v>
      </c>
      <c r="H750" s="261">
        <f t="shared" si="365"/>
        <v>0</v>
      </c>
      <c r="I750" s="261">
        <f t="shared" si="365"/>
        <v>6.014156</v>
      </c>
      <c r="J750" s="261">
        <f t="shared" si="365"/>
        <v>4</v>
      </c>
      <c r="K750" s="261">
        <f t="shared" si="365"/>
        <v>2.014156</v>
      </c>
      <c r="L750" s="261">
        <f t="shared" si="365"/>
        <v>0</v>
      </c>
      <c r="M750" s="282" t="s">
        <v>301</v>
      </c>
    </row>
    <row r="751" ht="30" spans="1:13">
      <c r="A751" s="262"/>
      <c r="B751" s="262"/>
      <c r="C751" s="263" t="s">
        <v>1251</v>
      </c>
      <c r="D751" s="264">
        <f>E751+I751</f>
        <v>6.014156</v>
      </c>
      <c r="E751" s="264">
        <f>F751+G751+H751</f>
        <v>0</v>
      </c>
      <c r="F751" s="264">
        <v>0</v>
      </c>
      <c r="G751" s="264">
        <v>0</v>
      </c>
      <c r="H751" s="264">
        <v>0</v>
      </c>
      <c r="I751" s="264">
        <f>J751+K751+L751</f>
        <v>6.014156</v>
      </c>
      <c r="J751" s="264">
        <v>4</v>
      </c>
      <c r="K751" s="286">
        <v>2.014156</v>
      </c>
      <c r="L751" s="287">
        <v>0</v>
      </c>
      <c r="M751" s="283" t="s">
        <v>1284</v>
      </c>
    </row>
    <row r="752" ht="27" customHeight="1" spans="1:13">
      <c r="A752" s="258" t="s">
        <v>1285</v>
      </c>
      <c r="B752" s="259" t="s">
        <v>1286</v>
      </c>
      <c r="C752" s="260"/>
      <c r="D752" s="261">
        <f t="shared" ref="D752:L752" si="366">SUM(D753:D753)</f>
        <v>2321.3804</v>
      </c>
      <c r="E752" s="261">
        <f t="shared" si="366"/>
        <v>0</v>
      </c>
      <c r="F752" s="261">
        <f t="shared" si="366"/>
        <v>0</v>
      </c>
      <c r="G752" s="261">
        <f t="shared" si="366"/>
        <v>0</v>
      </c>
      <c r="H752" s="261">
        <f t="shared" si="366"/>
        <v>0</v>
      </c>
      <c r="I752" s="261">
        <f t="shared" si="366"/>
        <v>2321.3804</v>
      </c>
      <c r="J752" s="261">
        <f t="shared" si="366"/>
        <v>0</v>
      </c>
      <c r="K752" s="261">
        <f t="shared" si="366"/>
        <v>2192.3804</v>
      </c>
      <c r="L752" s="261">
        <f t="shared" si="366"/>
        <v>129</v>
      </c>
      <c r="M752" s="282" t="s">
        <v>301</v>
      </c>
    </row>
    <row r="753" ht="27" customHeight="1" spans="1:16">
      <c r="A753" s="262"/>
      <c r="B753" s="262"/>
      <c r="C753" s="285" t="s">
        <v>301</v>
      </c>
      <c r="D753" s="264">
        <f>E753+I753</f>
        <v>2321.3804</v>
      </c>
      <c r="E753" s="264">
        <f>F753+G753+H753</f>
        <v>0</v>
      </c>
      <c r="F753" s="264">
        <v>0</v>
      </c>
      <c r="G753" s="264">
        <v>0</v>
      </c>
      <c r="H753" s="264">
        <v>0</v>
      </c>
      <c r="I753" s="264">
        <f>J753+K753+L753</f>
        <v>2321.3804</v>
      </c>
      <c r="J753" s="264">
        <v>0</v>
      </c>
      <c r="K753" s="286">
        <f>81.8104+1383+727.57</f>
        <v>2192.3804</v>
      </c>
      <c r="L753" s="287">
        <v>129</v>
      </c>
      <c r="M753" s="284" t="s">
        <v>301</v>
      </c>
      <c r="P753" s="227">
        <v>727.57</v>
      </c>
    </row>
    <row r="754" ht="27" customHeight="1" spans="1:13">
      <c r="A754" s="258" t="s">
        <v>1287</v>
      </c>
      <c r="B754" s="259" t="s">
        <v>1288</v>
      </c>
      <c r="C754" s="260"/>
      <c r="D754" s="261">
        <f t="shared" ref="D754:L754" si="367">D755</f>
        <v>50</v>
      </c>
      <c r="E754" s="261">
        <f t="shared" si="367"/>
        <v>0</v>
      </c>
      <c r="F754" s="261">
        <f t="shared" si="367"/>
        <v>0</v>
      </c>
      <c r="G754" s="261">
        <f t="shared" si="367"/>
        <v>0</v>
      </c>
      <c r="H754" s="261">
        <f t="shared" si="367"/>
        <v>0</v>
      </c>
      <c r="I754" s="261">
        <f t="shared" si="367"/>
        <v>50</v>
      </c>
      <c r="J754" s="261">
        <f t="shared" si="367"/>
        <v>0</v>
      </c>
      <c r="K754" s="261">
        <f t="shared" si="367"/>
        <v>0</v>
      </c>
      <c r="L754" s="261">
        <f t="shared" si="367"/>
        <v>50</v>
      </c>
      <c r="M754" s="282" t="s">
        <v>301</v>
      </c>
    </row>
    <row r="755" ht="27" customHeight="1" spans="1:13">
      <c r="A755" s="262"/>
      <c r="B755" s="262"/>
      <c r="C755" s="285" t="s">
        <v>301</v>
      </c>
      <c r="D755" s="264">
        <f>E755+I755</f>
        <v>50</v>
      </c>
      <c r="E755" s="264">
        <f>F755+G755+H755</f>
        <v>0</v>
      </c>
      <c r="F755" s="264">
        <v>0</v>
      </c>
      <c r="G755" s="264">
        <v>0</v>
      </c>
      <c r="H755" s="264">
        <v>0</v>
      </c>
      <c r="I755" s="264">
        <f>J755+K755+L755</f>
        <v>50</v>
      </c>
      <c r="J755" s="287">
        <v>0</v>
      </c>
      <c r="K755" s="287">
        <v>0</v>
      </c>
      <c r="L755" s="287">
        <v>50</v>
      </c>
      <c r="M755" s="284" t="s">
        <v>301</v>
      </c>
    </row>
    <row r="756" ht="27" customHeight="1" spans="1:13">
      <c r="A756" s="258" t="s">
        <v>1289</v>
      </c>
      <c r="B756" s="259" t="s">
        <v>1290</v>
      </c>
      <c r="C756" s="260"/>
      <c r="D756" s="261">
        <f t="shared" ref="D756:L756" si="368">D757</f>
        <v>58.9</v>
      </c>
      <c r="E756" s="261">
        <f t="shared" si="368"/>
        <v>0</v>
      </c>
      <c r="F756" s="261">
        <f t="shared" si="368"/>
        <v>0</v>
      </c>
      <c r="G756" s="261">
        <f t="shared" si="368"/>
        <v>0</v>
      </c>
      <c r="H756" s="261">
        <f t="shared" si="368"/>
        <v>0</v>
      </c>
      <c r="I756" s="261">
        <f t="shared" si="368"/>
        <v>58.9</v>
      </c>
      <c r="J756" s="261">
        <f t="shared" si="368"/>
        <v>0</v>
      </c>
      <c r="K756" s="261">
        <f t="shared" si="368"/>
        <v>0</v>
      </c>
      <c r="L756" s="261">
        <f t="shared" si="368"/>
        <v>58.9</v>
      </c>
      <c r="M756" s="282" t="s">
        <v>301</v>
      </c>
    </row>
    <row r="757" ht="27" customHeight="1" spans="1:13">
      <c r="A757" s="262"/>
      <c r="B757" s="262"/>
      <c r="C757" s="285" t="s">
        <v>301</v>
      </c>
      <c r="D757" s="264">
        <f>E757+I757</f>
        <v>58.9</v>
      </c>
      <c r="E757" s="264">
        <f>F757+G757+H757</f>
        <v>0</v>
      </c>
      <c r="F757" s="264">
        <v>0</v>
      </c>
      <c r="G757" s="264">
        <v>0</v>
      </c>
      <c r="H757" s="264">
        <v>0</v>
      </c>
      <c r="I757" s="264">
        <f>J757+K757+L757</f>
        <v>58.9</v>
      </c>
      <c r="J757" s="287">
        <v>0</v>
      </c>
      <c r="K757" s="287"/>
      <c r="L757" s="287">
        <v>58.9</v>
      </c>
      <c r="M757" s="284" t="s">
        <v>301</v>
      </c>
    </row>
    <row r="758" ht="27" customHeight="1" spans="1:13">
      <c r="A758" s="258" t="s">
        <v>1291</v>
      </c>
      <c r="B758" s="259" t="s">
        <v>1292</v>
      </c>
      <c r="C758" s="260"/>
      <c r="D758" s="261">
        <f t="shared" ref="D758:L758" si="369">SUM(D759:D759)</f>
        <v>3.2</v>
      </c>
      <c r="E758" s="261">
        <f t="shared" si="369"/>
        <v>0</v>
      </c>
      <c r="F758" s="261">
        <f t="shared" si="369"/>
        <v>0</v>
      </c>
      <c r="G758" s="261">
        <f t="shared" si="369"/>
        <v>0</v>
      </c>
      <c r="H758" s="261">
        <f t="shared" si="369"/>
        <v>0</v>
      </c>
      <c r="I758" s="261">
        <f t="shared" si="369"/>
        <v>3.2</v>
      </c>
      <c r="J758" s="261">
        <f t="shared" si="369"/>
        <v>3.2</v>
      </c>
      <c r="K758" s="261">
        <f t="shared" si="369"/>
        <v>0</v>
      </c>
      <c r="L758" s="261">
        <f t="shared" si="369"/>
        <v>0</v>
      </c>
      <c r="M758" s="282" t="s">
        <v>301</v>
      </c>
    </row>
    <row r="759" ht="27" spans="1:13">
      <c r="A759" s="262"/>
      <c r="B759" s="262"/>
      <c r="C759" s="263" t="s">
        <v>1251</v>
      </c>
      <c r="D759" s="264">
        <f>E759+I759</f>
        <v>3.2</v>
      </c>
      <c r="E759" s="264">
        <f>F759+G759+H759</f>
        <v>0</v>
      </c>
      <c r="F759" s="264">
        <v>0</v>
      </c>
      <c r="G759" s="264">
        <v>0</v>
      </c>
      <c r="H759" s="264">
        <v>0</v>
      </c>
      <c r="I759" s="264">
        <f>J759+K759+L759</f>
        <v>3.2</v>
      </c>
      <c r="J759" s="264">
        <v>3.2</v>
      </c>
      <c r="K759" s="264">
        <v>0</v>
      </c>
      <c r="L759" s="264">
        <v>0</v>
      </c>
      <c r="M759" s="283" t="s">
        <v>1293</v>
      </c>
    </row>
    <row r="760" ht="27" customHeight="1" spans="1:13">
      <c r="A760" s="258" t="s">
        <v>1294</v>
      </c>
      <c r="B760" s="259" t="s">
        <v>1295</v>
      </c>
      <c r="C760" s="260"/>
      <c r="D760" s="261">
        <f t="shared" ref="D760:L760" si="370">D761</f>
        <v>1231.09</v>
      </c>
      <c r="E760" s="261">
        <f t="shared" si="370"/>
        <v>0</v>
      </c>
      <c r="F760" s="261">
        <f t="shared" si="370"/>
        <v>0</v>
      </c>
      <c r="G760" s="261">
        <f t="shared" si="370"/>
        <v>0</v>
      </c>
      <c r="H760" s="261">
        <f t="shared" si="370"/>
        <v>0</v>
      </c>
      <c r="I760" s="261">
        <f t="shared" si="370"/>
        <v>1231.09</v>
      </c>
      <c r="J760" s="261">
        <f t="shared" si="370"/>
        <v>70.33</v>
      </c>
      <c r="K760" s="261">
        <f t="shared" si="370"/>
        <v>1160.76</v>
      </c>
      <c r="L760" s="261">
        <f t="shared" si="370"/>
        <v>0</v>
      </c>
      <c r="M760" s="282" t="s">
        <v>301</v>
      </c>
    </row>
    <row r="761" ht="27" customHeight="1" spans="1:17">
      <c r="A761" s="262"/>
      <c r="B761" s="262"/>
      <c r="C761" s="285" t="s">
        <v>301</v>
      </c>
      <c r="D761" s="264">
        <f>E761+I761</f>
        <v>1231.09</v>
      </c>
      <c r="E761" s="264">
        <f>F761+G761+H761</f>
        <v>0</v>
      </c>
      <c r="F761" s="264">
        <v>0</v>
      </c>
      <c r="G761" s="264">
        <v>0</v>
      </c>
      <c r="H761" s="264">
        <v>0</v>
      </c>
      <c r="I761" s="264">
        <f>J761+K761+L761</f>
        <v>1231.09</v>
      </c>
      <c r="J761" s="264">
        <v>70.33</v>
      </c>
      <c r="K761" s="287">
        <v>1160.76</v>
      </c>
      <c r="L761" s="287">
        <v>0</v>
      </c>
      <c r="M761" s="283" t="s">
        <v>1296</v>
      </c>
      <c r="Q761" s="297" t="s">
        <v>1296</v>
      </c>
    </row>
    <row r="762" ht="27" customHeight="1" spans="1:13">
      <c r="A762" s="258" t="s">
        <v>1297</v>
      </c>
      <c r="B762" s="259" t="s">
        <v>1298</v>
      </c>
      <c r="C762" s="260"/>
      <c r="D762" s="261">
        <f t="shared" ref="D762:L762" si="371">D763</f>
        <v>5.15</v>
      </c>
      <c r="E762" s="261">
        <f t="shared" si="371"/>
        <v>0</v>
      </c>
      <c r="F762" s="261">
        <f t="shared" si="371"/>
        <v>0</v>
      </c>
      <c r="G762" s="261">
        <f t="shared" si="371"/>
        <v>0</v>
      </c>
      <c r="H762" s="261">
        <f t="shared" si="371"/>
        <v>0</v>
      </c>
      <c r="I762" s="261">
        <f t="shared" si="371"/>
        <v>5.15</v>
      </c>
      <c r="J762" s="261">
        <f t="shared" si="371"/>
        <v>0</v>
      </c>
      <c r="K762" s="261">
        <f t="shared" si="371"/>
        <v>5.15</v>
      </c>
      <c r="L762" s="261">
        <f t="shared" si="371"/>
        <v>0</v>
      </c>
      <c r="M762" s="282" t="s">
        <v>301</v>
      </c>
    </row>
    <row r="763" ht="27" customHeight="1" spans="1:13">
      <c r="A763" s="262"/>
      <c r="B763" s="262"/>
      <c r="C763" s="285" t="s">
        <v>301</v>
      </c>
      <c r="D763" s="264">
        <f>E763+I763</f>
        <v>5.15</v>
      </c>
      <c r="E763" s="264">
        <f>F763+G763+H763</f>
        <v>0</v>
      </c>
      <c r="F763" s="264">
        <v>0</v>
      </c>
      <c r="G763" s="264">
        <v>0</v>
      </c>
      <c r="H763" s="264">
        <v>0</v>
      </c>
      <c r="I763" s="264">
        <f>J763+K763+L763</f>
        <v>5.15</v>
      </c>
      <c r="J763" s="264">
        <v>0</v>
      </c>
      <c r="K763" s="286">
        <v>5.15</v>
      </c>
      <c r="L763" s="287">
        <v>0</v>
      </c>
      <c r="M763" s="284" t="s">
        <v>301</v>
      </c>
    </row>
    <row r="764" ht="27" customHeight="1" spans="1:13">
      <c r="A764" s="258">
        <v>2130152</v>
      </c>
      <c r="B764" s="259" t="s">
        <v>1299</v>
      </c>
      <c r="C764" s="260"/>
      <c r="D764" s="261">
        <f t="shared" ref="D764:L764" si="372">D765</f>
        <v>10.91</v>
      </c>
      <c r="E764" s="261">
        <f t="shared" si="372"/>
        <v>0</v>
      </c>
      <c r="F764" s="261">
        <f t="shared" si="372"/>
        <v>0</v>
      </c>
      <c r="G764" s="261">
        <f t="shared" si="372"/>
        <v>0</v>
      </c>
      <c r="H764" s="261">
        <f t="shared" si="372"/>
        <v>0</v>
      </c>
      <c r="I764" s="261">
        <f t="shared" si="372"/>
        <v>10.91</v>
      </c>
      <c r="J764" s="261">
        <f t="shared" si="372"/>
        <v>0</v>
      </c>
      <c r="K764" s="261">
        <f t="shared" si="372"/>
        <v>10.91</v>
      </c>
      <c r="L764" s="261">
        <f t="shared" si="372"/>
        <v>0</v>
      </c>
      <c r="M764" s="282"/>
    </row>
    <row r="765" ht="27" customHeight="1" spans="1:16">
      <c r="A765" s="262"/>
      <c r="B765" s="262"/>
      <c r="C765" s="285"/>
      <c r="D765" s="264">
        <f>E765+I765</f>
        <v>10.91</v>
      </c>
      <c r="E765" s="264">
        <f>F765+G765+H765</f>
        <v>0</v>
      </c>
      <c r="F765" s="264"/>
      <c r="G765" s="264"/>
      <c r="H765" s="264"/>
      <c r="I765" s="264">
        <f>J765+K765+L765</f>
        <v>10.91</v>
      </c>
      <c r="J765" s="264"/>
      <c r="K765" s="296">
        <v>10.91</v>
      </c>
      <c r="L765" s="264"/>
      <c r="M765" s="284"/>
      <c r="P765" s="227">
        <v>10.91</v>
      </c>
    </row>
    <row r="766" ht="27" customHeight="1" spans="1:13">
      <c r="A766" s="258" t="s">
        <v>1300</v>
      </c>
      <c r="B766" s="259" t="s">
        <v>1301</v>
      </c>
      <c r="C766" s="260"/>
      <c r="D766" s="261">
        <f t="shared" ref="D766:L766" si="373">D767</f>
        <v>3934.9757</v>
      </c>
      <c r="E766" s="261">
        <f t="shared" si="373"/>
        <v>0</v>
      </c>
      <c r="F766" s="261">
        <f t="shared" si="373"/>
        <v>0</v>
      </c>
      <c r="G766" s="261">
        <f t="shared" si="373"/>
        <v>0</v>
      </c>
      <c r="H766" s="261">
        <f t="shared" si="373"/>
        <v>0</v>
      </c>
      <c r="I766" s="261">
        <f t="shared" si="373"/>
        <v>3934.9757</v>
      </c>
      <c r="J766" s="261">
        <f t="shared" si="373"/>
        <v>0</v>
      </c>
      <c r="K766" s="261">
        <f t="shared" si="373"/>
        <v>1594.9757</v>
      </c>
      <c r="L766" s="261">
        <f t="shared" si="373"/>
        <v>2340</v>
      </c>
      <c r="M766" s="282" t="s">
        <v>301</v>
      </c>
    </row>
    <row r="767" ht="27" customHeight="1" spans="1:13">
      <c r="A767" s="262"/>
      <c r="B767" s="262"/>
      <c r="C767" s="285" t="s">
        <v>301</v>
      </c>
      <c r="D767" s="264">
        <f>E767+I767</f>
        <v>3934.9757</v>
      </c>
      <c r="E767" s="264">
        <f>F767+G767+H767</f>
        <v>0</v>
      </c>
      <c r="F767" s="264">
        <v>0</v>
      </c>
      <c r="G767" s="264">
        <v>0</v>
      </c>
      <c r="H767" s="264">
        <v>0</v>
      </c>
      <c r="I767" s="264">
        <f>J767+K767+L767</f>
        <v>3934.9757</v>
      </c>
      <c r="J767" s="264">
        <v>0</v>
      </c>
      <c r="K767" s="286">
        <f>875.9757+719</f>
        <v>1594.9757</v>
      </c>
      <c r="L767" s="287">
        <v>2340</v>
      </c>
      <c r="M767" s="284" t="s">
        <v>301</v>
      </c>
    </row>
    <row r="768" ht="27" customHeight="1" spans="1:13">
      <c r="A768" s="258" t="s">
        <v>1302</v>
      </c>
      <c r="B768" s="259" t="s">
        <v>1303</v>
      </c>
      <c r="C768" s="260"/>
      <c r="D768" s="261">
        <f t="shared" ref="D768:L768" si="374">SUM(D769:D772)</f>
        <v>5230.223117</v>
      </c>
      <c r="E768" s="261">
        <f t="shared" si="374"/>
        <v>0</v>
      </c>
      <c r="F768" s="261">
        <f t="shared" si="374"/>
        <v>0</v>
      </c>
      <c r="G768" s="261">
        <f t="shared" si="374"/>
        <v>0</v>
      </c>
      <c r="H768" s="261">
        <f t="shared" si="374"/>
        <v>0</v>
      </c>
      <c r="I768" s="261">
        <f t="shared" si="374"/>
        <v>5230.223117</v>
      </c>
      <c r="J768" s="261">
        <f t="shared" si="374"/>
        <v>118.17</v>
      </c>
      <c r="K768" s="261">
        <f t="shared" si="374"/>
        <v>4607.553117</v>
      </c>
      <c r="L768" s="261">
        <f t="shared" si="374"/>
        <v>504.5</v>
      </c>
      <c r="M768" s="282" t="s">
        <v>301</v>
      </c>
    </row>
    <row r="769" ht="27" spans="1:13">
      <c r="A769" s="262"/>
      <c r="B769" s="262"/>
      <c r="C769" s="263" t="s">
        <v>411</v>
      </c>
      <c r="D769" s="264">
        <f>E769+I769</f>
        <v>100</v>
      </c>
      <c r="E769" s="264">
        <f>F769+G769+H769</f>
        <v>0</v>
      </c>
      <c r="F769" s="264">
        <v>0</v>
      </c>
      <c r="G769" s="264">
        <v>0</v>
      </c>
      <c r="H769" s="264">
        <v>0</v>
      </c>
      <c r="I769" s="264">
        <f>J769+K769+L769</f>
        <v>100</v>
      </c>
      <c r="J769" s="264">
        <v>100</v>
      </c>
      <c r="K769" s="264">
        <v>0</v>
      </c>
      <c r="L769" s="264">
        <v>0</v>
      </c>
      <c r="M769" s="283" t="s">
        <v>1304</v>
      </c>
    </row>
    <row r="770" ht="45" spans="1:13">
      <c r="A770" s="262"/>
      <c r="B770" s="262"/>
      <c r="C770" s="263" t="s">
        <v>1251</v>
      </c>
      <c r="D770" s="264">
        <f>E770+I770</f>
        <v>9.86</v>
      </c>
      <c r="E770" s="264">
        <f>F770+G770+H770</f>
        <v>0</v>
      </c>
      <c r="F770" s="264">
        <v>0</v>
      </c>
      <c r="G770" s="264">
        <v>0</v>
      </c>
      <c r="H770" s="264">
        <v>0</v>
      </c>
      <c r="I770" s="264">
        <f>J770+K770+L770</f>
        <v>9.86</v>
      </c>
      <c r="J770" s="264">
        <v>9.86</v>
      </c>
      <c r="K770" s="264">
        <v>0</v>
      </c>
      <c r="L770" s="264">
        <v>0</v>
      </c>
      <c r="M770" s="284" t="s">
        <v>1305</v>
      </c>
    </row>
    <row r="771" ht="40.5" spans="1:13">
      <c r="A771" s="262"/>
      <c r="B771" s="262"/>
      <c r="C771" s="263" t="s">
        <v>1260</v>
      </c>
      <c r="D771" s="264">
        <f>E771+I771</f>
        <v>8.31</v>
      </c>
      <c r="E771" s="264">
        <f>F771+G771+H771</f>
        <v>0</v>
      </c>
      <c r="F771" s="264">
        <v>0</v>
      </c>
      <c r="G771" s="264">
        <v>0</v>
      </c>
      <c r="H771" s="264">
        <v>0</v>
      </c>
      <c r="I771" s="264">
        <f>J771+K771+L771</f>
        <v>8.31</v>
      </c>
      <c r="J771" s="264">
        <v>8.31</v>
      </c>
      <c r="K771" s="264">
        <v>0</v>
      </c>
      <c r="L771" s="264">
        <v>0</v>
      </c>
      <c r="M771" s="283" t="s">
        <v>1306</v>
      </c>
    </row>
    <row r="772" ht="27" customHeight="1" spans="1:16">
      <c r="A772" s="262"/>
      <c r="B772" s="262"/>
      <c r="C772" s="285" t="s">
        <v>301</v>
      </c>
      <c r="D772" s="264">
        <f>E772+I772</f>
        <v>5112.053117</v>
      </c>
      <c r="E772" s="264">
        <f>F772+G772+H772</f>
        <v>0</v>
      </c>
      <c r="F772" s="264">
        <v>0</v>
      </c>
      <c r="G772" s="264">
        <v>0</v>
      </c>
      <c r="H772" s="264">
        <v>0</v>
      </c>
      <c r="I772" s="264">
        <f>J772+K772+L772</f>
        <v>5112.053117</v>
      </c>
      <c r="J772" s="264">
        <v>0</v>
      </c>
      <c r="K772" s="286">
        <f>185.033117+1351.67+3070.85</f>
        <v>4607.553117</v>
      </c>
      <c r="L772" s="287">
        <f>201.5+303</f>
        <v>504.5</v>
      </c>
      <c r="M772" s="284" t="s">
        <v>301</v>
      </c>
      <c r="P772" s="227">
        <v>3070.85</v>
      </c>
    </row>
    <row r="773" ht="30" customHeight="1" spans="1:13">
      <c r="A773" s="254" t="s">
        <v>1307</v>
      </c>
      <c r="B773" s="255" t="s">
        <v>1308</v>
      </c>
      <c r="C773" s="256" t="s">
        <v>306</v>
      </c>
      <c r="D773" s="257">
        <f t="shared" ref="D773:L773" si="375">D774+D778+D780+D783+D785+D787+D789+D791+D793+D796</f>
        <v>12578.12</v>
      </c>
      <c r="E773" s="257">
        <f t="shared" si="375"/>
        <v>1840.01</v>
      </c>
      <c r="F773" s="257">
        <f t="shared" si="375"/>
        <v>1548.02</v>
      </c>
      <c r="G773" s="257">
        <f t="shared" si="375"/>
        <v>116.97</v>
      </c>
      <c r="H773" s="257">
        <f t="shared" si="375"/>
        <v>175.02</v>
      </c>
      <c r="I773" s="257">
        <f t="shared" si="375"/>
        <v>10738.11</v>
      </c>
      <c r="J773" s="257">
        <f t="shared" si="375"/>
        <v>203.76</v>
      </c>
      <c r="K773" s="257">
        <f t="shared" si="375"/>
        <v>4472.55</v>
      </c>
      <c r="L773" s="257">
        <f t="shared" si="375"/>
        <v>6061.8</v>
      </c>
      <c r="M773" s="281" t="s">
        <v>301</v>
      </c>
    </row>
    <row r="774" ht="27" customHeight="1" spans="1:13">
      <c r="A774" s="258" t="s">
        <v>1309</v>
      </c>
      <c r="B774" s="259" t="s">
        <v>1310</v>
      </c>
      <c r="C774" s="260"/>
      <c r="D774" s="261">
        <f t="shared" ref="D774:L774" si="376">SUM(D775:D777)</f>
        <v>2019.17</v>
      </c>
      <c r="E774" s="261">
        <f t="shared" si="376"/>
        <v>1840.01</v>
      </c>
      <c r="F774" s="261">
        <f t="shared" si="376"/>
        <v>1548.02</v>
      </c>
      <c r="G774" s="261">
        <f t="shared" si="376"/>
        <v>116.97</v>
      </c>
      <c r="H774" s="261">
        <f t="shared" si="376"/>
        <v>175.02</v>
      </c>
      <c r="I774" s="261">
        <f t="shared" si="376"/>
        <v>179.16</v>
      </c>
      <c r="J774" s="261">
        <f t="shared" si="376"/>
        <v>179.16</v>
      </c>
      <c r="K774" s="261">
        <f t="shared" si="376"/>
        <v>0</v>
      </c>
      <c r="L774" s="261">
        <f t="shared" si="376"/>
        <v>0</v>
      </c>
      <c r="M774" s="282" t="s">
        <v>301</v>
      </c>
    </row>
    <row r="775" ht="283.5" spans="1:13">
      <c r="A775" s="262"/>
      <c r="B775" s="262"/>
      <c r="C775" s="263" t="s">
        <v>1254</v>
      </c>
      <c r="D775" s="264">
        <f>E775+I775</f>
        <v>791.13</v>
      </c>
      <c r="E775" s="264">
        <f>F775+G775+H775</f>
        <v>648.26</v>
      </c>
      <c r="F775" s="264">
        <v>508.4</v>
      </c>
      <c r="G775" s="264">
        <v>86.97</v>
      </c>
      <c r="H775" s="264">
        <v>52.89</v>
      </c>
      <c r="I775" s="264">
        <f>J775+K775+L775</f>
        <v>142.87</v>
      </c>
      <c r="J775" s="264">
        <v>142.87</v>
      </c>
      <c r="K775" s="264">
        <v>0</v>
      </c>
      <c r="L775" s="264">
        <v>0</v>
      </c>
      <c r="M775" s="283" t="s">
        <v>1311</v>
      </c>
    </row>
    <row r="776" ht="45" spans="1:13">
      <c r="A776" s="262"/>
      <c r="B776" s="262"/>
      <c r="C776" s="263" t="s">
        <v>1312</v>
      </c>
      <c r="D776" s="264">
        <f>E776+I776</f>
        <v>119.24</v>
      </c>
      <c r="E776" s="264">
        <f>F776+G776+H776</f>
        <v>93.57</v>
      </c>
      <c r="F776" s="264">
        <f>62.32+12.96</f>
        <v>75.28</v>
      </c>
      <c r="G776" s="264">
        <v>2.25</v>
      </c>
      <c r="H776" s="264">
        <v>16.04</v>
      </c>
      <c r="I776" s="264">
        <f>J776+K776+L776</f>
        <v>25.67</v>
      </c>
      <c r="J776" s="264">
        <v>25.67</v>
      </c>
      <c r="K776" s="264">
        <v>0</v>
      </c>
      <c r="L776" s="264">
        <v>0</v>
      </c>
      <c r="M776" s="283" t="s">
        <v>1313</v>
      </c>
    </row>
    <row r="777" ht="45" spans="1:13">
      <c r="A777" s="262"/>
      <c r="B777" s="262"/>
      <c r="C777" s="263" t="s">
        <v>1314</v>
      </c>
      <c r="D777" s="264">
        <f>E777+I777</f>
        <v>1108.8</v>
      </c>
      <c r="E777" s="264">
        <f>F777+G777+H777</f>
        <v>1098.18</v>
      </c>
      <c r="F777" s="264">
        <v>964.34</v>
      </c>
      <c r="G777" s="264">
        <v>27.75</v>
      </c>
      <c r="H777" s="264">
        <v>106.09</v>
      </c>
      <c r="I777" s="264">
        <f>J777+K777+L777</f>
        <v>10.62</v>
      </c>
      <c r="J777" s="264">
        <v>10.62</v>
      </c>
      <c r="K777" s="264">
        <v>0</v>
      </c>
      <c r="L777" s="264">
        <v>0</v>
      </c>
      <c r="M777" s="283" t="s">
        <v>1315</v>
      </c>
    </row>
    <row r="778" ht="27" customHeight="1" spans="1:13">
      <c r="A778" s="258" t="s">
        <v>1316</v>
      </c>
      <c r="B778" s="259" t="s">
        <v>1317</v>
      </c>
      <c r="C778" s="260"/>
      <c r="D778" s="261">
        <f t="shared" ref="D778:L778" si="377">D779</f>
        <v>484.65</v>
      </c>
      <c r="E778" s="261">
        <f t="shared" si="377"/>
        <v>0</v>
      </c>
      <c r="F778" s="261">
        <f t="shared" si="377"/>
        <v>0</v>
      </c>
      <c r="G778" s="261">
        <f t="shared" si="377"/>
        <v>0</v>
      </c>
      <c r="H778" s="261">
        <f t="shared" si="377"/>
        <v>0</v>
      </c>
      <c r="I778" s="261">
        <f t="shared" si="377"/>
        <v>484.65</v>
      </c>
      <c r="J778" s="261">
        <f t="shared" si="377"/>
        <v>0</v>
      </c>
      <c r="K778" s="261">
        <f t="shared" si="377"/>
        <v>0</v>
      </c>
      <c r="L778" s="261">
        <f t="shared" si="377"/>
        <v>484.65</v>
      </c>
      <c r="M778" s="282" t="s">
        <v>301</v>
      </c>
    </row>
    <row r="779" ht="27" customHeight="1" spans="1:13">
      <c r="A779" s="262"/>
      <c r="B779" s="262"/>
      <c r="C779" s="285" t="s">
        <v>301</v>
      </c>
      <c r="D779" s="264">
        <f>E779+I779</f>
        <v>484.65</v>
      </c>
      <c r="E779" s="264">
        <f>F779+G779+H779</f>
        <v>0</v>
      </c>
      <c r="F779" s="264">
        <v>0</v>
      </c>
      <c r="G779" s="264">
        <v>0</v>
      </c>
      <c r="H779" s="264">
        <v>0</v>
      </c>
      <c r="I779" s="264">
        <f>J779+K779+L779</f>
        <v>484.65</v>
      </c>
      <c r="J779" s="287">
        <v>0</v>
      </c>
      <c r="K779" s="287"/>
      <c r="L779" s="287">
        <v>484.65</v>
      </c>
      <c r="M779" s="284" t="s">
        <v>301</v>
      </c>
    </row>
    <row r="780" ht="27" customHeight="1" spans="1:13">
      <c r="A780" s="258" t="s">
        <v>1318</v>
      </c>
      <c r="B780" s="259" t="s">
        <v>1319</v>
      </c>
      <c r="C780" s="260"/>
      <c r="D780" s="261">
        <f t="shared" ref="D780:L780" si="378">SUM(D781:D782)</f>
        <v>42.3</v>
      </c>
      <c r="E780" s="261">
        <f t="shared" si="378"/>
        <v>0</v>
      </c>
      <c r="F780" s="261">
        <f t="shared" si="378"/>
        <v>0</v>
      </c>
      <c r="G780" s="261">
        <f t="shared" si="378"/>
        <v>0</v>
      </c>
      <c r="H780" s="261">
        <f t="shared" si="378"/>
        <v>0</v>
      </c>
      <c r="I780" s="261">
        <f t="shared" si="378"/>
        <v>42.3</v>
      </c>
      <c r="J780" s="261">
        <f t="shared" si="378"/>
        <v>2.3</v>
      </c>
      <c r="K780" s="261">
        <f t="shared" si="378"/>
        <v>40</v>
      </c>
      <c r="L780" s="261">
        <f t="shared" si="378"/>
        <v>0</v>
      </c>
      <c r="M780" s="282" t="s">
        <v>301</v>
      </c>
    </row>
    <row r="781" ht="27" spans="1:13">
      <c r="A781" s="262"/>
      <c r="B781" s="262"/>
      <c r="C781" s="263" t="s">
        <v>1314</v>
      </c>
      <c r="D781" s="264">
        <f>E781+I781</f>
        <v>2.3</v>
      </c>
      <c r="E781" s="264">
        <f>F781+G781+H781</f>
        <v>0</v>
      </c>
      <c r="F781" s="264">
        <v>0</v>
      </c>
      <c r="G781" s="264">
        <v>0</v>
      </c>
      <c r="H781" s="264">
        <v>0</v>
      </c>
      <c r="I781" s="264">
        <f>J781+K781+L781</f>
        <v>2.3</v>
      </c>
      <c r="J781" s="264">
        <v>2.3</v>
      </c>
      <c r="K781" s="264">
        <v>0</v>
      </c>
      <c r="L781" s="264">
        <v>0</v>
      </c>
      <c r="M781" s="283" t="s">
        <v>1320</v>
      </c>
    </row>
    <row r="782" ht="27" customHeight="1" spans="1:13">
      <c r="A782" s="262"/>
      <c r="B782" s="262"/>
      <c r="C782" s="285" t="s">
        <v>301</v>
      </c>
      <c r="D782" s="264">
        <f>E782+I782</f>
        <v>40</v>
      </c>
      <c r="E782" s="264">
        <f>F782+G782+H782</f>
        <v>0</v>
      </c>
      <c r="F782" s="264">
        <v>0</v>
      </c>
      <c r="G782" s="264">
        <v>0</v>
      </c>
      <c r="H782" s="264">
        <v>0</v>
      </c>
      <c r="I782" s="264">
        <f>J782+K782+L782</f>
        <v>40</v>
      </c>
      <c r="J782" s="264">
        <v>0</v>
      </c>
      <c r="K782" s="286">
        <f>20+20</f>
        <v>40</v>
      </c>
      <c r="L782" s="287">
        <v>0</v>
      </c>
      <c r="M782" s="284" t="s">
        <v>301</v>
      </c>
    </row>
    <row r="783" ht="27" customHeight="1" spans="1:13">
      <c r="A783" s="258" t="s">
        <v>1321</v>
      </c>
      <c r="B783" s="259" t="s">
        <v>1322</v>
      </c>
      <c r="C783" s="260"/>
      <c r="D783" s="261">
        <f t="shared" ref="D783:L783" si="379">D784</f>
        <v>4.3</v>
      </c>
      <c r="E783" s="261">
        <f t="shared" si="379"/>
        <v>0</v>
      </c>
      <c r="F783" s="261">
        <f t="shared" si="379"/>
        <v>0</v>
      </c>
      <c r="G783" s="261">
        <f t="shared" si="379"/>
        <v>0</v>
      </c>
      <c r="H783" s="261">
        <f t="shared" si="379"/>
        <v>0</v>
      </c>
      <c r="I783" s="261">
        <f t="shared" si="379"/>
        <v>4.3</v>
      </c>
      <c r="J783" s="261">
        <f t="shared" si="379"/>
        <v>4.3</v>
      </c>
      <c r="K783" s="261">
        <f t="shared" si="379"/>
        <v>0</v>
      </c>
      <c r="L783" s="261">
        <f t="shared" si="379"/>
        <v>0</v>
      </c>
      <c r="M783" s="282" t="s">
        <v>301</v>
      </c>
    </row>
    <row r="784" ht="27" spans="1:13">
      <c r="A784" s="262"/>
      <c r="B784" s="262"/>
      <c r="C784" s="263" t="s">
        <v>1314</v>
      </c>
      <c r="D784" s="264">
        <f>E784+I784</f>
        <v>4.3</v>
      </c>
      <c r="E784" s="264">
        <f>F784+G784+H784</f>
        <v>0</v>
      </c>
      <c r="F784" s="264">
        <v>0</v>
      </c>
      <c r="G784" s="264">
        <v>0</v>
      </c>
      <c r="H784" s="264">
        <v>0</v>
      </c>
      <c r="I784" s="264">
        <f>J784+K784+L784</f>
        <v>4.3</v>
      </c>
      <c r="J784" s="264">
        <v>4.3</v>
      </c>
      <c r="K784" s="264">
        <v>0</v>
      </c>
      <c r="L784" s="264">
        <v>0</v>
      </c>
      <c r="M784" s="283" t="s">
        <v>1323</v>
      </c>
    </row>
    <row r="785" ht="27" customHeight="1" spans="1:13">
      <c r="A785" s="258" t="s">
        <v>1324</v>
      </c>
      <c r="B785" s="259" t="s">
        <v>1325</v>
      </c>
      <c r="C785" s="260"/>
      <c r="D785" s="261">
        <f t="shared" ref="D785:L785" si="380">D786</f>
        <v>3719.07</v>
      </c>
      <c r="E785" s="261">
        <f t="shared" si="380"/>
        <v>0</v>
      </c>
      <c r="F785" s="261">
        <f t="shared" si="380"/>
        <v>0</v>
      </c>
      <c r="G785" s="261">
        <f t="shared" si="380"/>
        <v>0</v>
      </c>
      <c r="H785" s="261">
        <f t="shared" si="380"/>
        <v>0</v>
      </c>
      <c r="I785" s="261">
        <f t="shared" si="380"/>
        <v>3719.07</v>
      </c>
      <c r="J785" s="261">
        <f t="shared" si="380"/>
        <v>0</v>
      </c>
      <c r="K785" s="261">
        <f t="shared" si="380"/>
        <v>209.81</v>
      </c>
      <c r="L785" s="261">
        <f t="shared" si="380"/>
        <v>3509.26</v>
      </c>
      <c r="M785" s="282" t="s">
        <v>301</v>
      </c>
    </row>
    <row r="786" ht="27" customHeight="1" spans="1:13">
      <c r="A786" s="262"/>
      <c r="B786" s="262"/>
      <c r="C786" s="285" t="s">
        <v>301</v>
      </c>
      <c r="D786" s="264">
        <f>E786+I786</f>
        <v>3719.07</v>
      </c>
      <c r="E786" s="264">
        <f>F786+G786+H786</f>
        <v>0</v>
      </c>
      <c r="F786" s="264">
        <v>0</v>
      </c>
      <c r="G786" s="264">
        <v>0</v>
      </c>
      <c r="H786" s="264">
        <v>0</v>
      </c>
      <c r="I786" s="264">
        <f>J786+K786+L786</f>
        <v>3719.07</v>
      </c>
      <c r="J786" s="264">
        <v>0</v>
      </c>
      <c r="K786" s="286">
        <f>16.87+192.94</f>
        <v>209.81</v>
      </c>
      <c r="L786" s="287">
        <v>3509.26</v>
      </c>
      <c r="M786" s="284" t="s">
        <v>301</v>
      </c>
    </row>
    <row r="787" ht="27" customHeight="1" spans="1:13">
      <c r="A787" s="258" t="s">
        <v>1326</v>
      </c>
      <c r="B787" s="259" t="s">
        <v>1327</v>
      </c>
      <c r="C787" s="260"/>
      <c r="D787" s="261">
        <f t="shared" ref="D787:L787" si="381">D788</f>
        <v>50</v>
      </c>
      <c r="E787" s="261">
        <f t="shared" si="381"/>
        <v>0</v>
      </c>
      <c r="F787" s="261">
        <f t="shared" si="381"/>
        <v>0</v>
      </c>
      <c r="G787" s="261">
        <f t="shared" si="381"/>
        <v>0</v>
      </c>
      <c r="H787" s="261">
        <f t="shared" si="381"/>
        <v>0</v>
      </c>
      <c r="I787" s="261">
        <f t="shared" si="381"/>
        <v>50</v>
      </c>
      <c r="J787" s="261">
        <f t="shared" si="381"/>
        <v>0</v>
      </c>
      <c r="K787" s="261">
        <f t="shared" si="381"/>
        <v>0</v>
      </c>
      <c r="L787" s="261">
        <f t="shared" si="381"/>
        <v>50</v>
      </c>
      <c r="M787" s="282" t="s">
        <v>301</v>
      </c>
    </row>
    <row r="788" ht="27" customHeight="1" spans="1:13">
      <c r="A788" s="262"/>
      <c r="B788" s="262"/>
      <c r="C788" s="285" t="s">
        <v>301</v>
      </c>
      <c r="D788" s="264">
        <f>E788+I788</f>
        <v>50</v>
      </c>
      <c r="E788" s="264">
        <f>F788+G788+H788</f>
        <v>0</v>
      </c>
      <c r="F788" s="264">
        <v>0</v>
      </c>
      <c r="G788" s="264">
        <v>0</v>
      </c>
      <c r="H788" s="264">
        <v>0</v>
      </c>
      <c r="I788" s="264">
        <f>J788+K788+L788</f>
        <v>50</v>
      </c>
      <c r="J788" s="287">
        <v>0</v>
      </c>
      <c r="K788" s="287">
        <v>0</v>
      </c>
      <c r="L788" s="287">
        <v>50</v>
      </c>
      <c r="M788" s="284" t="s">
        <v>301</v>
      </c>
    </row>
    <row r="789" ht="27" customHeight="1" spans="1:13">
      <c r="A789" s="258" t="s">
        <v>1328</v>
      </c>
      <c r="B789" s="259" t="s">
        <v>1329</v>
      </c>
      <c r="C789" s="260"/>
      <c r="D789" s="261">
        <f t="shared" ref="D789:L789" si="382">D790</f>
        <v>9</v>
      </c>
      <c r="E789" s="261">
        <f t="shared" si="382"/>
        <v>0</v>
      </c>
      <c r="F789" s="261">
        <f t="shared" si="382"/>
        <v>0</v>
      </c>
      <c r="G789" s="261">
        <f t="shared" si="382"/>
        <v>0</v>
      </c>
      <c r="H789" s="261">
        <f t="shared" si="382"/>
        <v>0</v>
      </c>
      <c r="I789" s="261">
        <f t="shared" si="382"/>
        <v>9</v>
      </c>
      <c r="J789" s="261">
        <f t="shared" si="382"/>
        <v>9</v>
      </c>
      <c r="K789" s="261">
        <f t="shared" si="382"/>
        <v>0</v>
      </c>
      <c r="L789" s="261">
        <f t="shared" si="382"/>
        <v>0</v>
      </c>
      <c r="M789" s="282" t="s">
        <v>301</v>
      </c>
    </row>
    <row r="790" ht="27" spans="1:13">
      <c r="A790" s="262"/>
      <c r="B790" s="262"/>
      <c r="C790" s="263" t="s">
        <v>1314</v>
      </c>
      <c r="D790" s="264">
        <f>E790+I790</f>
        <v>9</v>
      </c>
      <c r="E790" s="264">
        <f>F790+G790+H790</f>
        <v>0</v>
      </c>
      <c r="F790" s="264">
        <v>0</v>
      </c>
      <c r="G790" s="264">
        <v>0</v>
      </c>
      <c r="H790" s="264">
        <v>0</v>
      </c>
      <c r="I790" s="264">
        <f>J790+K790+L790</f>
        <v>9</v>
      </c>
      <c r="J790" s="264">
        <v>9</v>
      </c>
      <c r="K790" s="264">
        <v>0</v>
      </c>
      <c r="L790" s="264">
        <v>0</v>
      </c>
      <c r="M790" s="283" t="s">
        <v>1330</v>
      </c>
    </row>
    <row r="791" ht="27" customHeight="1" spans="1:13">
      <c r="A791" s="258" t="s">
        <v>1331</v>
      </c>
      <c r="B791" s="259" t="s">
        <v>1332</v>
      </c>
      <c r="C791" s="260"/>
      <c r="D791" s="261">
        <f t="shared" ref="D791:L791" si="383">D792</f>
        <v>90</v>
      </c>
      <c r="E791" s="261">
        <f t="shared" si="383"/>
        <v>0</v>
      </c>
      <c r="F791" s="261">
        <f t="shared" si="383"/>
        <v>0</v>
      </c>
      <c r="G791" s="261">
        <f t="shared" si="383"/>
        <v>0</v>
      </c>
      <c r="H791" s="261">
        <f t="shared" si="383"/>
        <v>0</v>
      </c>
      <c r="I791" s="261">
        <f t="shared" si="383"/>
        <v>90</v>
      </c>
      <c r="J791" s="261">
        <f t="shared" si="383"/>
        <v>0</v>
      </c>
      <c r="K791" s="261">
        <f t="shared" si="383"/>
        <v>0</v>
      </c>
      <c r="L791" s="261">
        <f t="shared" si="383"/>
        <v>90</v>
      </c>
      <c r="M791" s="282" t="s">
        <v>301</v>
      </c>
    </row>
    <row r="792" ht="27" customHeight="1" spans="1:13">
      <c r="A792" s="262"/>
      <c r="B792" s="262"/>
      <c r="C792" s="285" t="s">
        <v>301</v>
      </c>
      <c r="D792" s="264">
        <f>E792+I792</f>
        <v>90</v>
      </c>
      <c r="E792" s="264">
        <f>F792+G792+H792</f>
        <v>0</v>
      </c>
      <c r="F792" s="264">
        <v>0</v>
      </c>
      <c r="G792" s="264">
        <v>0</v>
      </c>
      <c r="H792" s="264">
        <v>0</v>
      </c>
      <c r="I792" s="264">
        <f>J792+K792+L792</f>
        <v>90</v>
      </c>
      <c r="J792" s="287">
        <v>0</v>
      </c>
      <c r="K792" s="287">
        <v>0</v>
      </c>
      <c r="L792" s="287">
        <v>90</v>
      </c>
      <c r="M792" s="284" t="s">
        <v>301</v>
      </c>
    </row>
    <row r="793" ht="27" customHeight="1" spans="1:13">
      <c r="A793" s="258" t="s">
        <v>1333</v>
      </c>
      <c r="B793" s="259" t="s">
        <v>1334</v>
      </c>
      <c r="C793" s="260"/>
      <c r="D793" s="261">
        <f t="shared" ref="D793:L793" si="384">SUM(D794:D795)</f>
        <v>69</v>
      </c>
      <c r="E793" s="261">
        <f t="shared" si="384"/>
        <v>0</v>
      </c>
      <c r="F793" s="261">
        <f t="shared" si="384"/>
        <v>0</v>
      </c>
      <c r="G793" s="261">
        <f t="shared" si="384"/>
        <v>0</v>
      </c>
      <c r="H793" s="261">
        <f t="shared" si="384"/>
        <v>0</v>
      </c>
      <c r="I793" s="261">
        <f t="shared" si="384"/>
        <v>69</v>
      </c>
      <c r="J793" s="261">
        <f t="shared" si="384"/>
        <v>9</v>
      </c>
      <c r="K793" s="261">
        <f t="shared" si="384"/>
        <v>40</v>
      </c>
      <c r="L793" s="261">
        <f t="shared" si="384"/>
        <v>20</v>
      </c>
      <c r="M793" s="282" t="s">
        <v>301</v>
      </c>
    </row>
    <row r="794" ht="28.5" spans="1:13">
      <c r="A794" s="262"/>
      <c r="B794" s="262"/>
      <c r="C794" s="263" t="s">
        <v>1314</v>
      </c>
      <c r="D794" s="264">
        <f>E794+I794</f>
        <v>9</v>
      </c>
      <c r="E794" s="264">
        <f>F794+G794+H794</f>
        <v>0</v>
      </c>
      <c r="F794" s="264">
        <v>0</v>
      </c>
      <c r="G794" s="264">
        <v>0</v>
      </c>
      <c r="H794" s="264">
        <v>0</v>
      </c>
      <c r="I794" s="264">
        <f>J794+K794+L794</f>
        <v>9</v>
      </c>
      <c r="J794" s="264">
        <v>9</v>
      </c>
      <c r="K794" s="264">
        <v>0</v>
      </c>
      <c r="L794" s="264">
        <v>0</v>
      </c>
      <c r="M794" s="283" t="s">
        <v>1335</v>
      </c>
    </row>
    <row r="795" ht="30" customHeight="1" spans="1:13">
      <c r="A795" s="262"/>
      <c r="B795" s="262"/>
      <c r="C795" s="285" t="s">
        <v>301</v>
      </c>
      <c r="D795" s="264">
        <f>E795+I795</f>
        <v>60</v>
      </c>
      <c r="E795" s="264">
        <f>F795+G795+H795</f>
        <v>0</v>
      </c>
      <c r="F795" s="264">
        <v>0</v>
      </c>
      <c r="G795" s="264">
        <v>0</v>
      </c>
      <c r="H795" s="264">
        <v>0</v>
      </c>
      <c r="I795" s="264">
        <f>J795+K795+L795</f>
        <v>60</v>
      </c>
      <c r="J795" s="264">
        <v>0</v>
      </c>
      <c r="K795" s="286">
        <v>40</v>
      </c>
      <c r="L795" s="287">
        <v>20</v>
      </c>
      <c r="M795" s="284" t="s">
        <v>301</v>
      </c>
    </row>
    <row r="796" ht="27" customHeight="1" spans="1:13">
      <c r="A796" s="258" t="s">
        <v>1336</v>
      </c>
      <c r="B796" s="259" t="s">
        <v>1337</v>
      </c>
      <c r="C796" s="260"/>
      <c r="D796" s="261">
        <f t="shared" ref="D796:L796" si="385">D797</f>
        <v>6090.63</v>
      </c>
      <c r="E796" s="261">
        <f t="shared" si="385"/>
        <v>0</v>
      </c>
      <c r="F796" s="261">
        <f t="shared" si="385"/>
        <v>0</v>
      </c>
      <c r="G796" s="261">
        <f t="shared" si="385"/>
        <v>0</v>
      </c>
      <c r="H796" s="261">
        <f t="shared" si="385"/>
        <v>0</v>
      </c>
      <c r="I796" s="261">
        <f t="shared" si="385"/>
        <v>6090.63</v>
      </c>
      <c r="J796" s="261">
        <f t="shared" si="385"/>
        <v>0</v>
      </c>
      <c r="K796" s="261">
        <f t="shared" si="385"/>
        <v>4182.74</v>
      </c>
      <c r="L796" s="261">
        <f t="shared" si="385"/>
        <v>1907.89</v>
      </c>
      <c r="M796" s="282" t="s">
        <v>301</v>
      </c>
    </row>
    <row r="797" ht="27" customHeight="1" spans="1:16">
      <c r="A797" s="262"/>
      <c r="B797" s="262"/>
      <c r="C797" s="285" t="s">
        <v>301</v>
      </c>
      <c r="D797" s="264">
        <f>E797+I797</f>
        <v>6090.63</v>
      </c>
      <c r="E797" s="264">
        <f>F797+G797+H797</f>
        <v>0</v>
      </c>
      <c r="F797" s="264">
        <v>0</v>
      </c>
      <c r="G797" s="264">
        <v>0</v>
      </c>
      <c r="H797" s="264">
        <v>0</v>
      </c>
      <c r="I797" s="264">
        <f>J797+K797+L797</f>
        <v>6090.63</v>
      </c>
      <c r="J797" s="264">
        <v>0</v>
      </c>
      <c r="K797" s="287">
        <f>2349.27+1111.83+721.64</f>
        <v>4182.74</v>
      </c>
      <c r="L797" s="287">
        <v>1907.89</v>
      </c>
      <c r="M797" s="284" t="s">
        <v>301</v>
      </c>
      <c r="P797" s="227">
        <v>721.64</v>
      </c>
    </row>
    <row r="798" ht="30" customHeight="1" spans="1:13">
      <c r="A798" s="254" t="s">
        <v>1338</v>
      </c>
      <c r="B798" s="255" t="s">
        <v>1339</v>
      </c>
      <c r="C798" s="256" t="s">
        <v>306</v>
      </c>
      <c r="D798" s="257">
        <f t="shared" ref="D798:L798" si="386">D799+D803+D806+D808+D810+D812+D814+D817+D820+D822+D824+D826</f>
        <v>16634.8484</v>
      </c>
      <c r="E798" s="257">
        <f t="shared" si="386"/>
        <v>383.35</v>
      </c>
      <c r="F798" s="257">
        <f t="shared" si="386"/>
        <v>335.56</v>
      </c>
      <c r="G798" s="257">
        <f t="shared" si="386"/>
        <v>47.76</v>
      </c>
      <c r="H798" s="257">
        <f t="shared" si="386"/>
        <v>0.03</v>
      </c>
      <c r="I798" s="257">
        <f t="shared" si="386"/>
        <v>16251.4984</v>
      </c>
      <c r="J798" s="257">
        <f t="shared" si="386"/>
        <v>139.31</v>
      </c>
      <c r="K798" s="257">
        <f t="shared" si="386"/>
        <v>9039.1884</v>
      </c>
      <c r="L798" s="257">
        <f t="shared" si="386"/>
        <v>7073</v>
      </c>
      <c r="M798" s="281" t="s">
        <v>301</v>
      </c>
    </row>
    <row r="799" ht="27" customHeight="1" spans="1:13">
      <c r="A799" s="258" t="s">
        <v>1340</v>
      </c>
      <c r="B799" s="259" t="s">
        <v>308</v>
      </c>
      <c r="C799" s="260"/>
      <c r="D799" s="261">
        <f t="shared" ref="D799:L799" si="387">SUM(D800:D802)</f>
        <v>222.46</v>
      </c>
      <c r="E799" s="261">
        <f t="shared" si="387"/>
        <v>202.53</v>
      </c>
      <c r="F799" s="261">
        <f t="shared" si="387"/>
        <v>161.28</v>
      </c>
      <c r="G799" s="261">
        <f t="shared" si="387"/>
        <v>41.25</v>
      </c>
      <c r="H799" s="261">
        <f t="shared" si="387"/>
        <v>0</v>
      </c>
      <c r="I799" s="261">
        <f t="shared" si="387"/>
        <v>19.93</v>
      </c>
      <c r="J799" s="261">
        <f t="shared" si="387"/>
        <v>19.93</v>
      </c>
      <c r="K799" s="261">
        <f t="shared" si="387"/>
        <v>0</v>
      </c>
      <c r="L799" s="261">
        <f t="shared" si="387"/>
        <v>0</v>
      </c>
      <c r="M799" s="282" t="s">
        <v>301</v>
      </c>
    </row>
    <row r="800" ht="30" spans="1:13">
      <c r="A800" s="262"/>
      <c r="B800" s="262"/>
      <c r="C800" s="263" t="s">
        <v>1255</v>
      </c>
      <c r="D800" s="264">
        <f>E800+I800</f>
        <v>197.51</v>
      </c>
      <c r="E800" s="264">
        <f>F800+G800+H800</f>
        <v>186.19</v>
      </c>
      <c r="F800" s="264">
        <v>145.42</v>
      </c>
      <c r="G800" s="264">
        <v>40.77</v>
      </c>
      <c r="H800" s="264">
        <v>0</v>
      </c>
      <c r="I800" s="264">
        <f>J800+K800+L800</f>
        <v>11.32</v>
      </c>
      <c r="J800" s="264">
        <v>11.32</v>
      </c>
      <c r="K800" s="264">
        <v>0</v>
      </c>
      <c r="L800" s="264">
        <v>0</v>
      </c>
      <c r="M800" s="283" t="s">
        <v>1341</v>
      </c>
    </row>
    <row r="801" ht="27" spans="1:13">
      <c r="A801" s="262"/>
      <c r="B801" s="262"/>
      <c r="C801" s="263" t="s">
        <v>1342</v>
      </c>
      <c r="D801" s="264">
        <f>E801+I801</f>
        <v>16.34</v>
      </c>
      <c r="E801" s="264">
        <f>F801+G801+H801</f>
        <v>16.34</v>
      </c>
      <c r="F801" s="264">
        <v>15.86</v>
      </c>
      <c r="G801" s="264">
        <v>0.48</v>
      </c>
      <c r="H801" s="264">
        <v>0</v>
      </c>
      <c r="I801" s="264">
        <f>J801+K801+L801</f>
        <v>0</v>
      </c>
      <c r="J801" s="264">
        <v>0</v>
      </c>
      <c r="K801" s="264">
        <v>0</v>
      </c>
      <c r="L801" s="264">
        <v>0</v>
      </c>
      <c r="M801" s="284" t="s">
        <v>301</v>
      </c>
    </row>
    <row r="802" ht="30" spans="1:13">
      <c r="A802" s="262"/>
      <c r="B802" s="262"/>
      <c r="C802" s="263" t="s">
        <v>1343</v>
      </c>
      <c r="D802" s="264">
        <f>E802+I802</f>
        <v>8.61</v>
      </c>
      <c r="E802" s="264">
        <f>F802+G802+H802</f>
        <v>0</v>
      </c>
      <c r="F802" s="264">
        <v>0</v>
      </c>
      <c r="G802" s="264">
        <v>0</v>
      </c>
      <c r="H802" s="264">
        <v>0</v>
      </c>
      <c r="I802" s="264">
        <f>J802+K802+L802</f>
        <v>8.61</v>
      </c>
      <c r="J802" s="264">
        <v>8.61</v>
      </c>
      <c r="K802" s="264">
        <v>0</v>
      </c>
      <c r="L802" s="264">
        <v>0</v>
      </c>
      <c r="M802" s="283" t="s">
        <v>1344</v>
      </c>
    </row>
    <row r="803" ht="27" customHeight="1" spans="1:13">
      <c r="A803" s="258" t="s">
        <v>1345</v>
      </c>
      <c r="B803" s="259" t="s">
        <v>1346</v>
      </c>
      <c r="C803" s="260"/>
      <c r="D803" s="261">
        <f t="shared" ref="D803:L803" si="388">SUM(D804:D805)</f>
        <v>202.82</v>
      </c>
      <c r="E803" s="261">
        <f t="shared" si="388"/>
        <v>180.82</v>
      </c>
      <c r="F803" s="261">
        <f t="shared" si="388"/>
        <v>174.28</v>
      </c>
      <c r="G803" s="261">
        <f t="shared" si="388"/>
        <v>6.51</v>
      </c>
      <c r="H803" s="261">
        <f t="shared" si="388"/>
        <v>0.03</v>
      </c>
      <c r="I803" s="261">
        <f t="shared" si="388"/>
        <v>22</v>
      </c>
      <c r="J803" s="261">
        <f t="shared" si="388"/>
        <v>22</v>
      </c>
      <c r="K803" s="261">
        <f t="shared" si="388"/>
        <v>0</v>
      </c>
      <c r="L803" s="261">
        <f t="shared" si="388"/>
        <v>0</v>
      </c>
      <c r="M803" s="282" t="s">
        <v>301</v>
      </c>
    </row>
    <row r="804" ht="45" spans="1:13">
      <c r="A804" s="262"/>
      <c r="B804" s="262"/>
      <c r="C804" s="263" t="s">
        <v>1255</v>
      </c>
      <c r="D804" s="264">
        <f>E804+I804</f>
        <v>22</v>
      </c>
      <c r="E804" s="264">
        <f>F804+G804+H804</f>
        <v>0</v>
      </c>
      <c r="F804" s="264">
        <v>0</v>
      </c>
      <c r="G804" s="264">
        <v>0</v>
      </c>
      <c r="H804" s="264">
        <v>0</v>
      </c>
      <c r="I804" s="264">
        <f>J804+K804+L804</f>
        <v>22</v>
      </c>
      <c r="J804" s="264">
        <v>22</v>
      </c>
      <c r="K804" s="264">
        <v>0</v>
      </c>
      <c r="L804" s="264">
        <v>0</v>
      </c>
      <c r="M804" s="283" t="s">
        <v>1347</v>
      </c>
    </row>
    <row r="805" ht="30" customHeight="1" spans="1:13">
      <c r="A805" s="262"/>
      <c r="B805" s="262"/>
      <c r="C805" s="263" t="s">
        <v>366</v>
      </c>
      <c r="D805" s="264">
        <f>E805+I805</f>
        <v>180.82</v>
      </c>
      <c r="E805" s="264">
        <f>F805+G805+H805</f>
        <v>180.82</v>
      </c>
      <c r="F805" s="264">
        <v>174.28</v>
      </c>
      <c r="G805" s="264">
        <v>6.51</v>
      </c>
      <c r="H805" s="264">
        <v>0.03</v>
      </c>
      <c r="I805" s="264">
        <f>J805+K805+L805</f>
        <v>0</v>
      </c>
      <c r="J805" s="264"/>
      <c r="K805" s="264"/>
      <c r="L805" s="264"/>
      <c r="M805" s="284"/>
    </row>
    <row r="806" ht="27" customHeight="1" spans="1:13">
      <c r="A806" s="258" t="s">
        <v>1348</v>
      </c>
      <c r="B806" s="259" t="s">
        <v>1349</v>
      </c>
      <c r="C806" s="260"/>
      <c r="D806" s="261">
        <f t="shared" ref="D806:L806" si="389">D807</f>
        <v>6835</v>
      </c>
      <c r="E806" s="261">
        <f t="shared" si="389"/>
        <v>0</v>
      </c>
      <c r="F806" s="261">
        <f t="shared" si="389"/>
        <v>0</v>
      </c>
      <c r="G806" s="261">
        <f t="shared" si="389"/>
        <v>0</v>
      </c>
      <c r="H806" s="261">
        <f t="shared" si="389"/>
        <v>0</v>
      </c>
      <c r="I806" s="261">
        <f t="shared" si="389"/>
        <v>6835</v>
      </c>
      <c r="J806" s="261">
        <f t="shared" si="389"/>
        <v>0</v>
      </c>
      <c r="K806" s="261">
        <f t="shared" si="389"/>
        <v>0</v>
      </c>
      <c r="L806" s="261">
        <f t="shared" si="389"/>
        <v>6835</v>
      </c>
      <c r="M806" s="282" t="s">
        <v>301</v>
      </c>
    </row>
    <row r="807" ht="27" customHeight="1" spans="1:13">
      <c r="A807" s="262"/>
      <c r="B807" s="262"/>
      <c r="C807" s="285" t="s">
        <v>301</v>
      </c>
      <c r="D807" s="264">
        <f>E807+I807</f>
        <v>6835</v>
      </c>
      <c r="E807" s="264">
        <f>F807+G807+H807</f>
        <v>0</v>
      </c>
      <c r="F807" s="264">
        <v>0</v>
      </c>
      <c r="G807" s="264">
        <v>0</v>
      </c>
      <c r="H807" s="264">
        <v>0</v>
      </c>
      <c r="I807" s="264">
        <f>J807+K807+L807</f>
        <v>6835</v>
      </c>
      <c r="J807" s="287">
        <v>0</v>
      </c>
      <c r="K807" s="287"/>
      <c r="L807" s="287">
        <v>6835</v>
      </c>
      <c r="M807" s="284" t="s">
        <v>301</v>
      </c>
    </row>
    <row r="808" ht="27" customHeight="1" spans="1:13">
      <c r="A808" s="258" t="s">
        <v>1350</v>
      </c>
      <c r="B808" s="259" t="s">
        <v>1351</v>
      </c>
      <c r="C808" s="260"/>
      <c r="D808" s="261">
        <f t="shared" ref="D808:L808" si="390">SUM(D809:D809)</f>
        <v>1</v>
      </c>
      <c r="E808" s="261">
        <f t="shared" si="390"/>
        <v>0</v>
      </c>
      <c r="F808" s="261">
        <f t="shared" si="390"/>
        <v>0</v>
      </c>
      <c r="G808" s="261">
        <f t="shared" si="390"/>
        <v>0</v>
      </c>
      <c r="H808" s="261">
        <f t="shared" si="390"/>
        <v>0</v>
      </c>
      <c r="I808" s="261">
        <f t="shared" si="390"/>
        <v>1</v>
      </c>
      <c r="J808" s="261">
        <f t="shared" si="390"/>
        <v>1</v>
      </c>
      <c r="K808" s="261">
        <f t="shared" si="390"/>
        <v>0</v>
      </c>
      <c r="L808" s="261">
        <f t="shared" si="390"/>
        <v>0</v>
      </c>
      <c r="M808" s="282" t="s">
        <v>301</v>
      </c>
    </row>
    <row r="809" ht="27" spans="1:13">
      <c r="A809" s="262"/>
      <c r="B809" s="262"/>
      <c r="C809" s="263" t="s">
        <v>1255</v>
      </c>
      <c r="D809" s="264">
        <f>E809+I809</f>
        <v>1</v>
      </c>
      <c r="E809" s="264">
        <f>F809+G809+H809</f>
        <v>0</v>
      </c>
      <c r="F809" s="264">
        <v>0</v>
      </c>
      <c r="G809" s="264">
        <v>0</v>
      </c>
      <c r="H809" s="264">
        <v>0</v>
      </c>
      <c r="I809" s="264">
        <f>J809+K809+L809</f>
        <v>1</v>
      </c>
      <c r="J809" s="264">
        <v>1</v>
      </c>
      <c r="K809" s="264">
        <v>0</v>
      </c>
      <c r="L809" s="264">
        <v>0</v>
      </c>
      <c r="M809" s="283" t="s">
        <v>1352</v>
      </c>
    </row>
    <row r="810" ht="27" customHeight="1" spans="1:13">
      <c r="A810" s="258" t="s">
        <v>1353</v>
      </c>
      <c r="B810" s="259" t="s">
        <v>1354</v>
      </c>
      <c r="C810" s="260"/>
      <c r="D810" s="261">
        <f t="shared" ref="D810:L810" si="391">D811</f>
        <v>10</v>
      </c>
      <c r="E810" s="261">
        <f t="shared" si="391"/>
        <v>0</v>
      </c>
      <c r="F810" s="261">
        <f t="shared" si="391"/>
        <v>0</v>
      </c>
      <c r="G810" s="261">
        <f t="shared" si="391"/>
        <v>0</v>
      </c>
      <c r="H810" s="261">
        <f t="shared" si="391"/>
        <v>0</v>
      </c>
      <c r="I810" s="261">
        <f t="shared" si="391"/>
        <v>10</v>
      </c>
      <c r="J810" s="261">
        <f t="shared" si="391"/>
        <v>10</v>
      </c>
      <c r="K810" s="261">
        <f t="shared" si="391"/>
        <v>0</v>
      </c>
      <c r="L810" s="261">
        <f t="shared" si="391"/>
        <v>0</v>
      </c>
      <c r="M810" s="282" t="s">
        <v>301</v>
      </c>
    </row>
    <row r="811" ht="30" spans="1:13">
      <c r="A811" s="262"/>
      <c r="B811" s="262"/>
      <c r="C811" s="263" t="s">
        <v>1255</v>
      </c>
      <c r="D811" s="264">
        <f>E811+I811</f>
        <v>10</v>
      </c>
      <c r="E811" s="264">
        <f>F811+G811+H811</f>
        <v>0</v>
      </c>
      <c r="F811" s="264">
        <v>0</v>
      </c>
      <c r="G811" s="264">
        <v>0</v>
      </c>
      <c r="H811" s="264">
        <v>0</v>
      </c>
      <c r="I811" s="264">
        <f>J811+K811+L811</f>
        <v>10</v>
      </c>
      <c r="J811" s="264">
        <v>10</v>
      </c>
      <c r="K811" s="264">
        <v>0</v>
      </c>
      <c r="L811" s="264">
        <v>0</v>
      </c>
      <c r="M811" s="283" t="s">
        <v>1355</v>
      </c>
    </row>
    <row r="812" ht="27" customHeight="1" spans="1:13">
      <c r="A812" s="258" t="s">
        <v>1356</v>
      </c>
      <c r="B812" s="259" t="s">
        <v>1357</v>
      </c>
      <c r="C812" s="260"/>
      <c r="D812" s="261">
        <f t="shared" ref="D812:L812" si="392">SUM(D813:D813)</f>
        <v>5</v>
      </c>
      <c r="E812" s="261">
        <f t="shared" si="392"/>
        <v>0</v>
      </c>
      <c r="F812" s="261">
        <f t="shared" si="392"/>
        <v>0</v>
      </c>
      <c r="G812" s="261">
        <f t="shared" si="392"/>
        <v>0</v>
      </c>
      <c r="H812" s="261">
        <f t="shared" si="392"/>
        <v>0</v>
      </c>
      <c r="I812" s="261">
        <f t="shared" si="392"/>
        <v>5</v>
      </c>
      <c r="J812" s="261">
        <f t="shared" si="392"/>
        <v>5</v>
      </c>
      <c r="K812" s="261">
        <f t="shared" si="392"/>
        <v>0</v>
      </c>
      <c r="L812" s="261">
        <f t="shared" si="392"/>
        <v>0</v>
      </c>
      <c r="M812" s="282" t="s">
        <v>301</v>
      </c>
    </row>
    <row r="813" ht="30" spans="1:13">
      <c r="A813" s="262"/>
      <c r="B813" s="262"/>
      <c r="C813" s="263" t="s">
        <v>1255</v>
      </c>
      <c r="D813" s="264">
        <f>E813+I813</f>
        <v>5</v>
      </c>
      <c r="E813" s="264">
        <f>F813+G813+H813</f>
        <v>0</v>
      </c>
      <c r="F813" s="264">
        <v>0</v>
      </c>
      <c r="G813" s="264">
        <v>0</v>
      </c>
      <c r="H813" s="264">
        <v>0</v>
      </c>
      <c r="I813" s="264">
        <f>J813+K813+L813</f>
        <v>5</v>
      </c>
      <c r="J813" s="264">
        <v>5</v>
      </c>
      <c r="K813" s="264">
        <v>0</v>
      </c>
      <c r="L813" s="264">
        <v>0</v>
      </c>
      <c r="M813" s="283" t="s">
        <v>1358</v>
      </c>
    </row>
    <row r="814" ht="27" customHeight="1" spans="1:13">
      <c r="A814" s="258" t="s">
        <v>1359</v>
      </c>
      <c r="B814" s="259" t="s">
        <v>1360</v>
      </c>
      <c r="C814" s="260"/>
      <c r="D814" s="261">
        <f t="shared" ref="D814:L814" si="393">SUM(D815:D816)</f>
        <v>278.1184</v>
      </c>
      <c r="E814" s="261">
        <f t="shared" si="393"/>
        <v>0</v>
      </c>
      <c r="F814" s="261">
        <f t="shared" si="393"/>
        <v>0</v>
      </c>
      <c r="G814" s="261">
        <f t="shared" si="393"/>
        <v>0</v>
      </c>
      <c r="H814" s="261">
        <f t="shared" si="393"/>
        <v>0</v>
      </c>
      <c r="I814" s="261">
        <f t="shared" si="393"/>
        <v>278.1184</v>
      </c>
      <c r="J814" s="261">
        <f t="shared" si="393"/>
        <v>60.88</v>
      </c>
      <c r="K814" s="261">
        <f t="shared" si="393"/>
        <v>217.2384</v>
      </c>
      <c r="L814" s="261">
        <f t="shared" si="393"/>
        <v>0</v>
      </c>
      <c r="M814" s="282" t="s">
        <v>301</v>
      </c>
    </row>
    <row r="815" ht="75" spans="1:13">
      <c r="A815" s="262"/>
      <c r="B815" s="262"/>
      <c r="C815" s="263" t="s">
        <v>1255</v>
      </c>
      <c r="D815" s="264">
        <f>E815+I815</f>
        <v>60.88</v>
      </c>
      <c r="E815" s="264">
        <f>F815+G815+H815</f>
        <v>0</v>
      </c>
      <c r="F815" s="264">
        <v>0</v>
      </c>
      <c r="G815" s="264">
        <v>0</v>
      </c>
      <c r="H815" s="264">
        <v>0</v>
      </c>
      <c r="I815" s="264">
        <f>J815+K815+L815</f>
        <v>60.88</v>
      </c>
      <c r="J815" s="264">
        <v>60.88</v>
      </c>
      <c r="K815" s="264">
        <v>0</v>
      </c>
      <c r="L815" s="264">
        <v>0</v>
      </c>
      <c r="M815" s="284" t="s">
        <v>1361</v>
      </c>
    </row>
    <row r="816" ht="15" spans="1:16">
      <c r="A816" s="262"/>
      <c r="B816" s="262"/>
      <c r="C816" s="285" t="s">
        <v>301</v>
      </c>
      <c r="D816" s="264">
        <f>E816+I816</f>
        <v>217.2384</v>
      </c>
      <c r="E816" s="264">
        <f>F816+G816+H816</f>
        <v>0</v>
      </c>
      <c r="F816" s="264">
        <v>0</v>
      </c>
      <c r="G816" s="264">
        <v>0</v>
      </c>
      <c r="H816" s="264">
        <v>0</v>
      </c>
      <c r="I816" s="264">
        <f>J816+K816+L816</f>
        <v>217.2384</v>
      </c>
      <c r="J816" s="264">
        <v>0</v>
      </c>
      <c r="K816" s="287">
        <f>212.6984+4.54</f>
        <v>217.2384</v>
      </c>
      <c r="L816" s="287">
        <v>0</v>
      </c>
      <c r="M816" s="284" t="s">
        <v>301</v>
      </c>
      <c r="P816" s="227">
        <v>4.54</v>
      </c>
    </row>
    <row r="817" ht="27" customHeight="1" spans="1:13">
      <c r="A817" s="258" t="s">
        <v>1362</v>
      </c>
      <c r="B817" s="259" t="s">
        <v>1363</v>
      </c>
      <c r="C817" s="260"/>
      <c r="D817" s="261">
        <f t="shared" ref="D817:L817" si="394">SUM(D818:D819)</f>
        <v>1143.69</v>
      </c>
      <c r="E817" s="261">
        <f t="shared" si="394"/>
        <v>0</v>
      </c>
      <c r="F817" s="261">
        <f t="shared" si="394"/>
        <v>0</v>
      </c>
      <c r="G817" s="261">
        <f t="shared" si="394"/>
        <v>0</v>
      </c>
      <c r="H817" s="261">
        <f t="shared" si="394"/>
        <v>0</v>
      </c>
      <c r="I817" s="261">
        <f t="shared" si="394"/>
        <v>1143.69</v>
      </c>
      <c r="J817" s="261">
        <f t="shared" si="394"/>
        <v>18.5</v>
      </c>
      <c r="K817" s="261">
        <f t="shared" si="394"/>
        <v>1125.19</v>
      </c>
      <c r="L817" s="261">
        <f t="shared" si="394"/>
        <v>0</v>
      </c>
      <c r="M817" s="282" t="s">
        <v>301</v>
      </c>
    </row>
    <row r="818" ht="60" spans="1:13">
      <c r="A818" s="262"/>
      <c r="B818" s="262"/>
      <c r="C818" s="263" t="s">
        <v>1255</v>
      </c>
      <c r="D818" s="264">
        <f>E818+I818</f>
        <v>18.5</v>
      </c>
      <c r="E818" s="264">
        <f>F818+G818+H818</f>
        <v>0</v>
      </c>
      <c r="F818" s="264">
        <v>0</v>
      </c>
      <c r="G818" s="264">
        <v>0</v>
      </c>
      <c r="H818" s="264">
        <v>0</v>
      </c>
      <c r="I818" s="264">
        <f>J818+K818+L818</f>
        <v>18.5</v>
      </c>
      <c r="J818" s="264">
        <v>18.5</v>
      </c>
      <c r="K818" s="264">
        <v>0</v>
      </c>
      <c r="L818" s="264">
        <v>0</v>
      </c>
      <c r="M818" s="283" t="s">
        <v>1364</v>
      </c>
    </row>
    <row r="819" ht="27" customHeight="1" spans="1:13">
      <c r="A819" s="262"/>
      <c r="B819" s="262"/>
      <c r="C819" s="285" t="s">
        <v>301</v>
      </c>
      <c r="D819" s="264">
        <f>E819+I819</f>
        <v>1125.19</v>
      </c>
      <c r="E819" s="264">
        <f>F819+G819+H819</f>
        <v>0</v>
      </c>
      <c r="F819" s="264">
        <v>0</v>
      </c>
      <c r="G819" s="264">
        <v>0</v>
      </c>
      <c r="H819" s="264">
        <v>0</v>
      </c>
      <c r="I819" s="264">
        <f>J819+K819+L819</f>
        <v>1125.19</v>
      </c>
      <c r="J819" s="264">
        <v>0</v>
      </c>
      <c r="K819" s="264">
        <v>1125.19</v>
      </c>
      <c r="L819" s="264">
        <v>0</v>
      </c>
      <c r="M819" s="284" t="s">
        <v>301</v>
      </c>
    </row>
    <row r="820" ht="27" customHeight="1" spans="1:13">
      <c r="A820" s="258" t="s">
        <v>1365</v>
      </c>
      <c r="B820" s="259" t="s">
        <v>1366</v>
      </c>
      <c r="C820" s="260"/>
      <c r="D820" s="261">
        <f t="shared" ref="D820:L820" si="395">D821</f>
        <v>113</v>
      </c>
      <c r="E820" s="261">
        <f t="shared" si="395"/>
        <v>0</v>
      </c>
      <c r="F820" s="261">
        <f t="shared" si="395"/>
        <v>0</v>
      </c>
      <c r="G820" s="261">
        <f t="shared" si="395"/>
        <v>0</v>
      </c>
      <c r="H820" s="261">
        <f t="shared" si="395"/>
        <v>0</v>
      </c>
      <c r="I820" s="261">
        <f t="shared" si="395"/>
        <v>113</v>
      </c>
      <c r="J820" s="261">
        <f t="shared" si="395"/>
        <v>0</v>
      </c>
      <c r="K820" s="261">
        <f t="shared" si="395"/>
        <v>0</v>
      </c>
      <c r="L820" s="261">
        <f t="shared" si="395"/>
        <v>113</v>
      </c>
      <c r="M820" s="282" t="s">
        <v>301</v>
      </c>
    </row>
    <row r="821" ht="27" customHeight="1" spans="1:13">
      <c r="A821" s="262"/>
      <c r="B821" s="262"/>
      <c r="C821" s="285" t="s">
        <v>301</v>
      </c>
      <c r="D821" s="264">
        <f>E821+I821</f>
        <v>113</v>
      </c>
      <c r="E821" s="264">
        <f>F821+G821+H821</f>
        <v>0</v>
      </c>
      <c r="F821" s="264">
        <v>0</v>
      </c>
      <c r="G821" s="264">
        <v>0</v>
      </c>
      <c r="H821" s="264">
        <v>0</v>
      </c>
      <c r="I821" s="264">
        <f>J821+K821+L821</f>
        <v>113</v>
      </c>
      <c r="J821" s="287">
        <v>0</v>
      </c>
      <c r="K821" s="287">
        <v>0</v>
      </c>
      <c r="L821" s="287">
        <v>113</v>
      </c>
      <c r="M821" s="284" t="s">
        <v>301</v>
      </c>
    </row>
    <row r="822" ht="27" customHeight="1" spans="1:13">
      <c r="A822" s="258" t="s">
        <v>1367</v>
      </c>
      <c r="B822" s="259" t="s">
        <v>1368</v>
      </c>
      <c r="C822" s="260"/>
      <c r="D822" s="261">
        <f t="shared" ref="D822:L822" si="396">D823</f>
        <v>184.05</v>
      </c>
      <c r="E822" s="261">
        <f t="shared" si="396"/>
        <v>0</v>
      </c>
      <c r="F822" s="261">
        <f t="shared" si="396"/>
        <v>0</v>
      </c>
      <c r="G822" s="261">
        <f t="shared" si="396"/>
        <v>0</v>
      </c>
      <c r="H822" s="261">
        <f t="shared" si="396"/>
        <v>0</v>
      </c>
      <c r="I822" s="261">
        <f t="shared" si="396"/>
        <v>184.05</v>
      </c>
      <c r="J822" s="261">
        <f t="shared" si="396"/>
        <v>0</v>
      </c>
      <c r="K822" s="261">
        <f t="shared" si="396"/>
        <v>59.05</v>
      </c>
      <c r="L822" s="261">
        <f t="shared" si="396"/>
        <v>125</v>
      </c>
      <c r="M822" s="282" t="s">
        <v>301</v>
      </c>
    </row>
    <row r="823" ht="27" customHeight="1" spans="1:16">
      <c r="A823" s="262"/>
      <c r="B823" s="262"/>
      <c r="C823" s="285" t="s">
        <v>301</v>
      </c>
      <c r="D823" s="264">
        <f>E823+I823</f>
        <v>184.05</v>
      </c>
      <c r="E823" s="264">
        <f>F823+G823+H823</f>
        <v>0</v>
      </c>
      <c r="F823" s="264">
        <v>0</v>
      </c>
      <c r="G823" s="264">
        <v>0</v>
      </c>
      <c r="H823" s="264">
        <v>0</v>
      </c>
      <c r="I823" s="264">
        <f>J823+K823+L823</f>
        <v>184.05</v>
      </c>
      <c r="J823" s="264">
        <v>0</v>
      </c>
      <c r="K823" s="286">
        <f>52.8+6.25</f>
        <v>59.05</v>
      </c>
      <c r="L823" s="287">
        <v>125</v>
      </c>
      <c r="M823" s="284" t="s">
        <v>301</v>
      </c>
      <c r="P823" s="227">
        <v>6.25</v>
      </c>
    </row>
    <row r="824" ht="27" customHeight="1" spans="1:13">
      <c r="A824" s="258" t="s">
        <v>1369</v>
      </c>
      <c r="B824" s="259" t="s">
        <v>1370</v>
      </c>
      <c r="C824" s="260"/>
      <c r="D824" s="261">
        <f t="shared" ref="D824:L824" si="397">D825</f>
        <v>2</v>
      </c>
      <c r="E824" s="261">
        <f t="shared" si="397"/>
        <v>0</v>
      </c>
      <c r="F824" s="261">
        <f t="shared" si="397"/>
        <v>0</v>
      </c>
      <c r="G824" s="261">
        <f t="shared" si="397"/>
        <v>0</v>
      </c>
      <c r="H824" s="261">
        <f t="shared" si="397"/>
        <v>0</v>
      </c>
      <c r="I824" s="261">
        <f t="shared" si="397"/>
        <v>2</v>
      </c>
      <c r="J824" s="261">
        <f t="shared" si="397"/>
        <v>2</v>
      </c>
      <c r="K824" s="261">
        <f t="shared" si="397"/>
        <v>0</v>
      </c>
      <c r="L824" s="261">
        <f t="shared" si="397"/>
        <v>0</v>
      </c>
      <c r="M824" s="282" t="s">
        <v>301</v>
      </c>
    </row>
    <row r="825" ht="27" spans="1:13">
      <c r="A825" s="262"/>
      <c r="B825" s="262"/>
      <c r="C825" s="263" t="s">
        <v>1255</v>
      </c>
      <c r="D825" s="264">
        <f>E825+I825</f>
        <v>2</v>
      </c>
      <c r="E825" s="264">
        <f>F825+G825+H825</f>
        <v>0</v>
      </c>
      <c r="F825" s="264">
        <v>0</v>
      </c>
      <c r="G825" s="264">
        <v>0</v>
      </c>
      <c r="H825" s="264">
        <v>0</v>
      </c>
      <c r="I825" s="264">
        <f>J825+K825+L825</f>
        <v>2</v>
      </c>
      <c r="J825" s="264">
        <v>2</v>
      </c>
      <c r="K825" s="264">
        <v>0</v>
      </c>
      <c r="L825" s="264">
        <v>0</v>
      </c>
      <c r="M825" s="283" t="s">
        <v>1371</v>
      </c>
    </row>
    <row r="826" ht="27" customHeight="1" spans="1:13">
      <c r="A826" s="258" t="s">
        <v>1372</v>
      </c>
      <c r="B826" s="259" t="s">
        <v>1373</v>
      </c>
      <c r="C826" s="260"/>
      <c r="D826" s="261">
        <f t="shared" ref="D826:L826" si="398">D827</f>
        <v>7637.71</v>
      </c>
      <c r="E826" s="261">
        <f t="shared" si="398"/>
        <v>0</v>
      </c>
      <c r="F826" s="261">
        <f t="shared" si="398"/>
        <v>0</v>
      </c>
      <c r="G826" s="261">
        <f t="shared" si="398"/>
        <v>0</v>
      </c>
      <c r="H826" s="261">
        <f t="shared" si="398"/>
        <v>0</v>
      </c>
      <c r="I826" s="261">
        <f t="shared" si="398"/>
        <v>7637.71</v>
      </c>
      <c r="J826" s="261">
        <f t="shared" si="398"/>
        <v>0</v>
      </c>
      <c r="K826" s="261">
        <f t="shared" si="398"/>
        <v>7637.71</v>
      </c>
      <c r="L826" s="261">
        <f t="shared" si="398"/>
        <v>0</v>
      </c>
      <c r="M826" s="282" t="s">
        <v>301</v>
      </c>
    </row>
    <row r="827" ht="30" customHeight="1" spans="1:16">
      <c r="A827" s="262"/>
      <c r="B827" s="262"/>
      <c r="C827" s="285" t="s">
        <v>301</v>
      </c>
      <c r="D827" s="264">
        <f>E827+I827</f>
        <v>7637.71</v>
      </c>
      <c r="E827" s="264">
        <f>F827+G827+H827</f>
        <v>0</v>
      </c>
      <c r="F827" s="264">
        <v>0</v>
      </c>
      <c r="G827" s="264">
        <v>0</v>
      </c>
      <c r="H827" s="264">
        <v>0</v>
      </c>
      <c r="I827" s="264">
        <f>J827+K827+L827</f>
        <v>7637.71</v>
      </c>
      <c r="J827" s="264">
        <v>0</v>
      </c>
      <c r="K827" s="287">
        <f>3737.83+3899.88</f>
        <v>7637.71</v>
      </c>
      <c r="L827" s="287">
        <v>0</v>
      </c>
      <c r="M827" s="284" t="s">
        <v>301</v>
      </c>
      <c r="P827" s="227">
        <v>3899.88</v>
      </c>
    </row>
    <row r="828" ht="30" customHeight="1" spans="1:13">
      <c r="A828" s="254" t="s">
        <v>1374</v>
      </c>
      <c r="B828" s="255" t="s">
        <v>1375</v>
      </c>
      <c r="C828" s="256" t="s">
        <v>306</v>
      </c>
      <c r="D828" s="257">
        <f t="shared" ref="D828:L828" si="399">D829+D831+D835+D837+D833</f>
        <v>30378.439583</v>
      </c>
      <c r="E828" s="257">
        <f t="shared" si="399"/>
        <v>302.98</v>
      </c>
      <c r="F828" s="257">
        <f t="shared" si="399"/>
        <v>273.31</v>
      </c>
      <c r="G828" s="257">
        <f t="shared" si="399"/>
        <v>20.96</v>
      </c>
      <c r="H828" s="257">
        <f t="shared" si="399"/>
        <v>8.71</v>
      </c>
      <c r="I828" s="257">
        <f t="shared" si="399"/>
        <v>30075.459583</v>
      </c>
      <c r="J828" s="257">
        <f t="shared" si="399"/>
        <v>2087.72</v>
      </c>
      <c r="K828" s="257">
        <f t="shared" si="399"/>
        <v>2942.739583</v>
      </c>
      <c r="L828" s="257">
        <f t="shared" si="399"/>
        <v>25045</v>
      </c>
      <c r="M828" s="281" t="s">
        <v>301</v>
      </c>
    </row>
    <row r="829" ht="27" customHeight="1" spans="1:13">
      <c r="A829" s="258" t="s">
        <v>1376</v>
      </c>
      <c r="B829" s="259" t="s">
        <v>308</v>
      </c>
      <c r="C829" s="260"/>
      <c r="D829" s="261">
        <f>D830</f>
        <v>338.37</v>
      </c>
      <c r="E829" s="261">
        <f t="shared" ref="E829:L829" si="400">E830</f>
        <v>265.37</v>
      </c>
      <c r="F829" s="261">
        <f t="shared" si="400"/>
        <v>235.7</v>
      </c>
      <c r="G829" s="261">
        <f t="shared" si="400"/>
        <v>20.96</v>
      </c>
      <c r="H829" s="261">
        <f t="shared" si="400"/>
        <v>8.71</v>
      </c>
      <c r="I829" s="261">
        <f t="shared" si="400"/>
        <v>73</v>
      </c>
      <c r="J829" s="261">
        <f t="shared" si="400"/>
        <v>73</v>
      </c>
      <c r="K829" s="261">
        <f t="shared" si="400"/>
        <v>0</v>
      </c>
      <c r="L829" s="261">
        <f t="shared" si="400"/>
        <v>0</v>
      </c>
      <c r="M829" s="282" t="s">
        <v>301</v>
      </c>
    </row>
    <row r="830" ht="45" spans="1:13">
      <c r="A830" s="262"/>
      <c r="B830" s="262"/>
      <c r="C830" s="263" t="s">
        <v>1377</v>
      </c>
      <c r="D830" s="264">
        <f>E830+I830</f>
        <v>338.37</v>
      </c>
      <c r="E830" s="264">
        <f>F830+G830+H830</f>
        <v>265.37</v>
      </c>
      <c r="F830" s="264">
        <v>235.7</v>
      </c>
      <c r="G830" s="264">
        <v>20.96</v>
      </c>
      <c r="H830" s="264">
        <v>8.71</v>
      </c>
      <c r="I830" s="264">
        <f>J830+K830+L830</f>
        <v>73</v>
      </c>
      <c r="J830" s="264">
        <v>73</v>
      </c>
      <c r="K830" s="264">
        <v>0</v>
      </c>
      <c r="L830" s="264">
        <v>0</v>
      </c>
      <c r="M830" s="283" t="s">
        <v>1378</v>
      </c>
    </row>
    <row r="831" ht="27" customHeight="1" spans="1:13">
      <c r="A831" s="258" t="s">
        <v>1379</v>
      </c>
      <c r="B831" s="259" t="s">
        <v>1380</v>
      </c>
      <c r="C831" s="260"/>
      <c r="D831" s="261">
        <f t="shared" ref="D831:L831" si="401">D832</f>
        <v>29018.87</v>
      </c>
      <c r="E831" s="261">
        <f t="shared" si="401"/>
        <v>0</v>
      </c>
      <c r="F831" s="261">
        <f t="shared" si="401"/>
        <v>0</v>
      </c>
      <c r="G831" s="261">
        <f t="shared" si="401"/>
        <v>0</v>
      </c>
      <c r="H831" s="261">
        <f t="shared" si="401"/>
        <v>0</v>
      </c>
      <c r="I831" s="261">
        <f t="shared" si="401"/>
        <v>29018.87</v>
      </c>
      <c r="J831" s="261">
        <f t="shared" si="401"/>
        <v>1100</v>
      </c>
      <c r="K831" s="261">
        <f t="shared" si="401"/>
        <v>2873.87</v>
      </c>
      <c r="L831" s="261">
        <f t="shared" si="401"/>
        <v>25045</v>
      </c>
      <c r="M831" s="282" t="s">
        <v>301</v>
      </c>
    </row>
    <row r="832" ht="43.5" spans="1:16">
      <c r="A832" s="262"/>
      <c r="B832" s="262"/>
      <c r="C832" s="285" t="s">
        <v>301</v>
      </c>
      <c r="D832" s="264">
        <f>E832+I832</f>
        <v>29018.87</v>
      </c>
      <c r="E832" s="264">
        <f>F832+G832+H832</f>
        <v>0</v>
      </c>
      <c r="F832" s="264">
        <v>0</v>
      </c>
      <c r="G832" s="264">
        <v>0</v>
      </c>
      <c r="H832" s="264">
        <v>0</v>
      </c>
      <c r="I832" s="264">
        <f>J832+K832+L832</f>
        <v>29018.87</v>
      </c>
      <c r="J832" s="287">
        <f>1000+100</f>
        <v>1100</v>
      </c>
      <c r="K832" s="287">
        <v>2873.87</v>
      </c>
      <c r="L832" s="287">
        <v>25045</v>
      </c>
      <c r="M832" s="283" t="s">
        <v>1381</v>
      </c>
      <c r="P832" s="227">
        <v>2873.87</v>
      </c>
    </row>
    <row r="833" ht="27" customHeight="1" spans="1:13">
      <c r="A833" s="258">
        <v>2130507</v>
      </c>
      <c r="B833" s="259" t="s">
        <v>1382</v>
      </c>
      <c r="C833" s="260"/>
      <c r="D833" s="261">
        <f t="shared" ref="D833:L833" si="402">D834</f>
        <v>900</v>
      </c>
      <c r="E833" s="261">
        <f t="shared" si="402"/>
        <v>0</v>
      </c>
      <c r="F833" s="261">
        <f t="shared" si="402"/>
        <v>0</v>
      </c>
      <c r="G833" s="261">
        <f t="shared" si="402"/>
        <v>0</v>
      </c>
      <c r="H833" s="261">
        <f t="shared" si="402"/>
        <v>0</v>
      </c>
      <c r="I833" s="261">
        <f t="shared" si="402"/>
        <v>900</v>
      </c>
      <c r="J833" s="261">
        <f t="shared" si="402"/>
        <v>900</v>
      </c>
      <c r="K833" s="261">
        <f t="shared" si="402"/>
        <v>0</v>
      </c>
      <c r="L833" s="261">
        <f t="shared" si="402"/>
        <v>0</v>
      </c>
      <c r="M833" s="282"/>
    </row>
    <row r="834" ht="30" spans="1:13">
      <c r="A834" s="262"/>
      <c r="B834" s="262"/>
      <c r="C834" s="285"/>
      <c r="D834" s="294">
        <f>E834+I834</f>
        <v>900</v>
      </c>
      <c r="E834" s="294">
        <f>F834+G834+H834</f>
        <v>0</v>
      </c>
      <c r="F834" s="294"/>
      <c r="G834" s="294"/>
      <c r="H834" s="294"/>
      <c r="I834" s="264">
        <f>J834+K834+L834</f>
        <v>900</v>
      </c>
      <c r="J834" s="295">
        <f>800+100</f>
        <v>900</v>
      </c>
      <c r="K834" s="294"/>
      <c r="L834" s="294"/>
      <c r="M834" s="283" t="s">
        <v>1383</v>
      </c>
    </row>
    <row r="835" ht="27" customHeight="1" spans="1:13">
      <c r="A835" s="258" t="s">
        <v>1384</v>
      </c>
      <c r="B835" s="259" t="s">
        <v>377</v>
      </c>
      <c r="C835" s="260"/>
      <c r="D835" s="261">
        <f t="shared" ref="D835:L835" si="403">D836</f>
        <v>37.61</v>
      </c>
      <c r="E835" s="261">
        <f t="shared" si="403"/>
        <v>37.61</v>
      </c>
      <c r="F835" s="261">
        <f t="shared" si="403"/>
        <v>37.61</v>
      </c>
      <c r="G835" s="261">
        <f t="shared" si="403"/>
        <v>0</v>
      </c>
      <c r="H835" s="261">
        <f t="shared" si="403"/>
        <v>0</v>
      </c>
      <c r="I835" s="261">
        <f t="shared" si="403"/>
        <v>0</v>
      </c>
      <c r="J835" s="261">
        <f t="shared" si="403"/>
        <v>0</v>
      </c>
      <c r="K835" s="261">
        <f t="shared" si="403"/>
        <v>0</v>
      </c>
      <c r="L835" s="261">
        <f t="shared" si="403"/>
        <v>0</v>
      </c>
      <c r="M835" s="282" t="s">
        <v>301</v>
      </c>
    </row>
    <row r="836" ht="27" spans="1:13">
      <c r="A836" s="262"/>
      <c r="B836" s="262"/>
      <c r="C836" s="263" t="s">
        <v>1377</v>
      </c>
      <c r="D836" s="264">
        <f>E836+I836</f>
        <v>37.61</v>
      </c>
      <c r="E836" s="264">
        <f>F836+G836+H836</f>
        <v>37.61</v>
      </c>
      <c r="F836" s="264">
        <v>37.61</v>
      </c>
      <c r="G836" s="264">
        <v>0</v>
      </c>
      <c r="H836" s="264">
        <v>0</v>
      </c>
      <c r="I836" s="264">
        <f>J836+K836+L836</f>
        <v>0</v>
      </c>
      <c r="J836" s="264">
        <v>0</v>
      </c>
      <c r="K836" s="264">
        <v>0</v>
      </c>
      <c r="L836" s="264">
        <v>0</v>
      </c>
      <c r="M836" s="284" t="s">
        <v>301</v>
      </c>
    </row>
    <row r="837" ht="27" customHeight="1" spans="1:13">
      <c r="A837" s="258" t="s">
        <v>1385</v>
      </c>
      <c r="B837" s="259" t="s">
        <v>1386</v>
      </c>
      <c r="C837" s="260"/>
      <c r="D837" s="261">
        <f t="shared" ref="D837:L837" si="404">D838</f>
        <v>83.589583</v>
      </c>
      <c r="E837" s="261">
        <f t="shared" si="404"/>
        <v>0</v>
      </c>
      <c r="F837" s="261">
        <f t="shared" si="404"/>
        <v>0</v>
      </c>
      <c r="G837" s="261">
        <f t="shared" si="404"/>
        <v>0</v>
      </c>
      <c r="H837" s="261">
        <f t="shared" si="404"/>
        <v>0</v>
      </c>
      <c r="I837" s="261">
        <f t="shared" si="404"/>
        <v>83.589583</v>
      </c>
      <c r="J837" s="261">
        <f t="shared" si="404"/>
        <v>14.72</v>
      </c>
      <c r="K837" s="261">
        <f t="shared" si="404"/>
        <v>68.869583</v>
      </c>
      <c r="L837" s="261">
        <f t="shared" si="404"/>
        <v>0</v>
      </c>
      <c r="M837" s="282" t="s">
        <v>301</v>
      </c>
    </row>
    <row r="838" ht="26" customHeight="1" spans="1:17">
      <c r="A838" s="262"/>
      <c r="B838" s="262"/>
      <c r="C838" s="285" t="s">
        <v>301</v>
      </c>
      <c r="D838" s="264">
        <f>E838+I838</f>
        <v>83.589583</v>
      </c>
      <c r="E838" s="264">
        <f>F838+G838+H838</f>
        <v>0</v>
      </c>
      <c r="F838" s="264">
        <v>0</v>
      </c>
      <c r="G838" s="264">
        <v>0</v>
      </c>
      <c r="H838" s="264">
        <v>0</v>
      </c>
      <c r="I838" s="264">
        <f>J838+K838+L838</f>
        <v>83.589583</v>
      </c>
      <c r="J838" s="264">
        <v>14.72</v>
      </c>
      <c r="K838" s="286">
        <f>67.979583+0.89</f>
        <v>68.869583</v>
      </c>
      <c r="L838" s="287">
        <v>0</v>
      </c>
      <c r="M838" s="284" t="s">
        <v>301</v>
      </c>
      <c r="P838" s="227">
        <v>0.89</v>
      </c>
      <c r="Q838" s="299" t="s">
        <v>1387</v>
      </c>
    </row>
    <row r="839" ht="30" customHeight="1" spans="1:13">
      <c r="A839" s="254" t="s">
        <v>1388</v>
      </c>
      <c r="B839" s="255" t="s">
        <v>1389</v>
      </c>
      <c r="C839" s="256" t="s">
        <v>306</v>
      </c>
      <c r="D839" s="257">
        <f t="shared" ref="D839:L839" si="405">D840+D842+D845+D847</f>
        <v>5946.117651</v>
      </c>
      <c r="E839" s="257">
        <f t="shared" si="405"/>
        <v>4337.03</v>
      </c>
      <c r="F839" s="257">
        <f t="shared" si="405"/>
        <v>0</v>
      </c>
      <c r="G839" s="257">
        <f t="shared" si="405"/>
        <v>480.05</v>
      </c>
      <c r="H839" s="257">
        <f t="shared" si="405"/>
        <v>3856.98</v>
      </c>
      <c r="I839" s="257">
        <f t="shared" si="405"/>
        <v>1609.087651</v>
      </c>
      <c r="J839" s="257">
        <f t="shared" si="405"/>
        <v>781.38</v>
      </c>
      <c r="K839" s="257">
        <f t="shared" si="405"/>
        <v>207.707651</v>
      </c>
      <c r="L839" s="257">
        <f t="shared" si="405"/>
        <v>620</v>
      </c>
      <c r="M839" s="281" t="s">
        <v>301</v>
      </c>
    </row>
    <row r="840" ht="27" customHeight="1" spans="1:13">
      <c r="A840" s="258" t="s">
        <v>1390</v>
      </c>
      <c r="B840" s="259" t="s">
        <v>1391</v>
      </c>
      <c r="C840" s="260"/>
      <c r="D840" s="261">
        <f t="shared" ref="D840:L840" si="406">D841</f>
        <v>717</v>
      </c>
      <c r="E840" s="261">
        <f t="shared" si="406"/>
        <v>0</v>
      </c>
      <c r="F840" s="261">
        <f t="shared" si="406"/>
        <v>0</v>
      </c>
      <c r="G840" s="261">
        <f t="shared" si="406"/>
        <v>0</v>
      </c>
      <c r="H840" s="261">
        <f t="shared" si="406"/>
        <v>0</v>
      </c>
      <c r="I840" s="261">
        <f t="shared" si="406"/>
        <v>717</v>
      </c>
      <c r="J840" s="261">
        <f t="shared" si="406"/>
        <v>717</v>
      </c>
      <c r="K840" s="261">
        <f t="shared" si="406"/>
        <v>0</v>
      </c>
      <c r="L840" s="261">
        <f t="shared" si="406"/>
        <v>0</v>
      </c>
      <c r="M840" s="282" t="s">
        <v>301</v>
      </c>
    </row>
    <row r="841" ht="27" spans="1:13">
      <c r="A841" s="262"/>
      <c r="B841" s="262"/>
      <c r="C841" s="263" t="s">
        <v>411</v>
      </c>
      <c r="D841" s="264">
        <f>E841+I841</f>
        <v>717</v>
      </c>
      <c r="E841" s="264">
        <f>F841+G841+H841</f>
        <v>0</v>
      </c>
      <c r="F841" s="264">
        <v>0</v>
      </c>
      <c r="G841" s="264">
        <v>0</v>
      </c>
      <c r="H841" s="264">
        <v>0</v>
      </c>
      <c r="I841" s="264">
        <f>J841+K841+L841</f>
        <v>717</v>
      </c>
      <c r="J841" s="264">
        <v>717</v>
      </c>
      <c r="K841" s="264">
        <v>0</v>
      </c>
      <c r="L841" s="264">
        <v>0</v>
      </c>
      <c r="M841" s="283" t="s">
        <v>1392</v>
      </c>
    </row>
    <row r="842" ht="27" customHeight="1" spans="1:13">
      <c r="A842" s="258" t="s">
        <v>1393</v>
      </c>
      <c r="B842" s="259" t="s">
        <v>1394</v>
      </c>
      <c r="C842" s="260"/>
      <c r="D842" s="261">
        <f t="shared" ref="D842:L842" si="407">SUM(D843:D844)</f>
        <v>4337.03</v>
      </c>
      <c r="E842" s="261">
        <f t="shared" si="407"/>
        <v>4337.03</v>
      </c>
      <c r="F842" s="261">
        <f t="shared" si="407"/>
        <v>0</v>
      </c>
      <c r="G842" s="261">
        <f t="shared" si="407"/>
        <v>480.05</v>
      </c>
      <c r="H842" s="261">
        <f t="shared" si="407"/>
        <v>3856.98</v>
      </c>
      <c r="I842" s="261">
        <f t="shared" si="407"/>
        <v>0</v>
      </c>
      <c r="J842" s="261">
        <f t="shared" si="407"/>
        <v>0</v>
      </c>
      <c r="K842" s="261">
        <f t="shared" si="407"/>
        <v>0</v>
      </c>
      <c r="L842" s="261">
        <f t="shared" si="407"/>
        <v>0</v>
      </c>
      <c r="M842" s="282" t="s">
        <v>301</v>
      </c>
    </row>
    <row r="843" ht="30" customHeight="1" spans="1:13">
      <c r="A843" s="262"/>
      <c r="B843" s="262"/>
      <c r="C843" s="263" t="s">
        <v>1395</v>
      </c>
      <c r="D843" s="264">
        <v>4087.03</v>
      </c>
      <c r="E843" s="264">
        <v>4087.03</v>
      </c>
      <c r="F843" s="264">
        <v>0</v>
      </c>
      <c r="G843" s="264">
        <v>480.05</v>
      </c>
      <c r="H843" s="264">
        <v>3606.98</v>
      </c>
      <c r="I843" s="264">
        <v>0</v>
      </c>
      <c r="J843" s="264">
        <v>0</v>
      </c>
      <c r="K843" s="264">
        <v>0</v>
      </c>
      <c r="L843" s="264">
        <v>0</v>
      </c>
      <c r="M843" s="284"/>
    </row>
    <row r="844" ht="24" customHeight="1" spans="1:13">
      <c r="A844" s="262"/>
      <c r="B844" s="262"/>
      <c r="C844" s="285"/>
      <c r="D844" s="264">
        <f>E844+I844</f>
        <v>250</v>
      </c>
      <c r="E844" s="264">
        <f>F844+G844+H844</f>
        <v>250</v>
      </c>
      <c r="F844" s="294">
        <v>0</v>
      </c>
      <c r="G844" s="294"/>
      <c r="H844" s="294">
        <v>250</v>
      </c>
      <c r="I844" s="264">
        <f>J844+K844+L844</f>
        <v>0</v>
      </c>
      <c r="J844" s="295">
        <v>0</v>
      </c>
      <c r="K844" s="294"/>
      <c r="L844" s="294"/>
      <c r="M844" s="284" t="s">
        <v>1396</v>
      </c>
    </row>
    <row r="845" ht="27" customHeight="1" spans="1:13">
      <c r="A845" s="258" t="s">
        <v>1397</v>
      </c>
      <c r="B845" s="259" t="s">
        <v>1398</v>
      </c>
      <c r="C845" s="260"/>
      <c r="D845" s="261">
        <f t="shared" ref="D845:L845" si="408">D846</f>
        <v>796.48</v>
      </c>
      <c r="E845" s="261">
        <f t="shared" si="408"/>
        <v>0</v>
      </c>
      <c r="F845" s="261">
        <f t="shared" si="408"/>
        <v>0</v>
      </c>
      <c r="G845" s="261">
        <f t="shared" si="408"/>
        <v>0</v>
      </c>
      <c r="H845" s="261">
        <f t="shared" si="408"/>
        <v>0</v>
      </c>
      <c r="I845" s="261">
        <f t="shared" si="408"/>
        <v>796.48</v>
      </c>
      <c r="J845" s="261">
        <f t="shared" si="408"/>
        <v>0</v>
      </c>
      <c r="K845" s="261">
        <f t="shared" si="408"/>
        <v>196.48</v>
      </c>
      <c r="L845" s="261">
        <f t="shared" si="408"/>
        <v>600</v>
      </c>
      <c r="M845" s="282" t="s">
        <v>301</v>
      </c>
    </row>
    <row r="846" ht="27" customHeight="1" spans="1:16">
      <c r="A846" s="262"/>
      <c r="B846" s="262"/>
      <c r="C846" s="285" t="s">
        <v>301</v>
      </c>
      <c r="D846" s="264">
        <f>E846+I846</f>
        <v>796.48</v>
      </c>
      <c r="E846" s="264">
        <f>F846+G846+H846</f>
        <v>0</v>
      </c>
      <c r="F846" s="264">
        <v>0</v>
      </c>
      <c r="G846" s="264">
        <v>0</v>
      </c>
      <c r="H846" s="264">
        <v>0</v>
      </c>
      <c r="I846" s="264">
        <f>J846+K846+L846</f>
        <v>796.48</v>
      </c>
      <c r="J846" s="264">
        <v>0</v>
      </c>
      <c r="K846" s="287">
        <f>173.78+22.7</f>
        <v>196.48</v>
      </c>
      <c r="L846" s="287">
        <v>600</v>
      </c>
      <c r="M846" s="284" t="s">
        <v>301</v>
      </c>
      <c r="P846" s="227">
        <v>22.7</v>
      </c>
    </row>
    <row r="847" ht="27" customHeight="1" spans="1:13">
      <c r="A847" s="258" t="s">
        <v>1399</v>
      </c>
      <c r="B847" s="259" t="s">
        <v>1400</v>
      </c>
      <c r="C847" s="260"/>
      <c r="D847" s="261">
        <f t="shared" ref="D847:L847" si="409">D848</f>
        <v>95.607651</v>
      </c>
      <c r="E847" s="261">
        <f t="shared" si="409"/>
        <v>0</v>
      </c>
      <c r="F847" s="261">
        <f t="shared" si="409"/>
        <v>0</v>
      </c>
      <c r="G847" s="261">
        <f t="shared" si="409"/>
        <v>0</v>
      </c>
      <c r="H847" s="261">
        <f t="shared" si="409"/>
        <v>0</v>
      </c>
      <c r="I847" s="261">
        <f t="shared" si="409"/>
        <v>95.607651</v>
      </c>
      <c r="J847" s="261">
        <f t="shared" si="409"/>
        <v>64.38</v>
      </c>
      <c r="K847" s="261">
        <f t="shared" si="409"/>
        <v>11.227651</v>
      </c>
      <c r="L847" s="261">
        <f t="shared" si="409"/>
        <v>20</v>
      </c>
      <c r="M847" s="282" t="s">
        <v>301</v>
      </c>
    </row>
    <row r="848" ht="27" customHeight="1" spans="1:17">
      <c r="A848" s="262"/>
      <c r="B848" s="262"/>
      <c r="C848" s="285" t="s">
        <v>301</v>
      </c>
      <c r="D848" s="264">
        <f>E848+I848</f>
        <v>95.607651</v>
      </c>
      <c r="E848" s="264">
        <f>F848+G848+H848</f>
        <v>0</v>
      </c>
      <c r="F848" s="264">
        <v>0</v>
      </c>
      <c r="G848" s="264">
        <v>0</v>
      </c>
      <c r="H848" s="264">
        <v>0</v>
      </c>
      <c r="I848" s="264">
        <f>J848+K848+L848</f>
        <v>95.607651</v>
      </c>
      <c r="J848" s="264">
        <v>64.38</v>
      </c>
      <c r="K848" s="286">
        <v>11.227651</v>
      </c>
      <c r="L848" s="287">
        <v>20</v>
      </c>
      <c r="M848" s="284" t="s">
        <v>301</v>
      </c>
      <c r="Q848" s="300" t="s">
        <v>1401</v>
      </c>
    </row>
    <row r="849" ht="30" customHeight="1" spans="1:13">
      <c r="A849" s="254" t="s">
        <v>1402</v>
      </c>
      <c r="B849" s="255" t="s">
        <v>1403</v>
      </c>
      <c r="C849" s="256" t="s">
        <v>306</v>
      </c>
      <c r="D849" s="257">
        <f t="shared" ref="D849:L849" si="410">D850+D852+D854</f>
        <v>8753.327132</v>
      </c>
      <c r="E849" s="257">
        <f t="shared" si="410"/>
        <v>0</v>
      </c>
      <c r="F849" s="257">
        <f t="shared" si="410"/>
        <v>0</v>
      </c>
      <c r="G849" s="257">
        <f t="shared" si="410"/>
        <v>0</v>
      </c>
      <c r="H849" s="257">
        <f t="shared" si="410"/>
        <v>0</v>
      </c>
      <c r="I849" s="257">
        <f t="shared" si="410"/>
        <v>8753.327132</v>
      </c>
      <c r="J849" s="257">
        <f t="shared" si="410"/>
        <v>480</v>
      </c>
      <c r="K849" s="257">
        <f t="shared" si="410"/>
        <v>5799.587132</v>
      </c>
      <c r="L849" s="257">
        <f t="shared" si="410"/>
        <v>2473.74</v>
      </c>
      <c r="M849" s="281" t="s">
        <v>301</v>
      </c>
    </row>
    <row r="850" ht="27" customHeight="1" spans="1:13">
      <c r="A850" s="258" t="s">
        <v>1404</v>
      </c>
      <c r="B850" s="259" t="s">
        <v>1405</v>
      </c>
      <c r="C850" s="260"/>
      <c r="D850" s="261">
        <f t="shared" ref="D850:L850" si="411">D851</f>
        <v>8618.537132</v>
      </c>
      <c r="E850" s="261">
        <f t="shared" si="411"/>
        <v>0</v>
      </c>
      <c r="F850" s="261">
        <f t="shared" si="411"/>
        <v>0</v>
      </c>
      <c r="G850" s="261">
        <f t="shared" si="411"/>
        <v>0</v>
      </c>
      <c r="H850" s="261">
        <f t="shared" si="411"/>
        <v>0</v>
      </c>
      <c r="I850" s="261">
        <f t="shared" si="411"/>
        <v>8618.537132</v>
      </c>
      <c r="J850" s="261">
        <f t="shared" si="411"/>
        <v>480</v>
      </c>
      <c r="K850" s="261">
        <f t="shared" si="411"/>
        <v>5706.537132</v>
      </c>
      <c r="L850" s="261">
        <f t="shared" si="411"/>
        <v>2432</v>
      </c>
      <c r="M850" s="282" t="s">
        <v>301</v>
      </c>
    </row>
    <row r="851" ht="45" spans="1:16">
      <c r="A851" s="262"/>
      <c r="B851" s="262"/>
      <c r="C851" s="285" t="s">
        <v>301</v>
      </c>
      <c r="D851" s="264">
        <f>E851+I851</f>
        <v>8618.537132</v>
      </c>
      <c r="E851" s="264">
        <f>F851+G851+H851</f>
        <v>0</v>
      </c>
      <c r="F851" s="264">
        <v>0</v>
      </c>
      <c r="G851" s="264">
        <v>0</v>
      </c>
      <c r="H851" s="264">
        <v>0</v>
      </c>
      <c r="I851" s="264">
        <f>J851+K851+L851</f>
        <v>8618.537132</v>
      </c>
      <c r="J851" s="287">
        <f>400+80</f>
        <v>480</v>
      </c>
      <c r="K851" s="286">
        <f>3603.957132+2102.58</f>
        <v>5706.537132</v>
      </c>
      <c r="L851" s="287">
        <v>2432</v>
      </c>
      <c r="M851" s="283" t="s">
        <v>1406</v>
      </c>
      <c r="P851" s="227">
        <v>2102.58</v>
      </c>
    </row>
    <row r="852" ht="27" customHeight="1" spans="1:13">
      <c r="A852" s="258" t="s">
        <v>1407</v>
      </c>
      <c r="B852" s="259" t="s">
        <v>1408</v>
      </c>
      <c r="C852" s="260"/>
      <c r="D852" s="261">
        <f t="shared" ref="D852:L852" si="412">D853</f>
        <v>75.35</v>
      </c>
      <c r="E852" s="261">
        <f t="shared" si="412"/>
        <v>0</v>
      </c>
      <c r="F852" s="261">
        <f t="shared" si="412"/>
        <v>0</v>
      </c>
      <c r="G852" s="261">
        <f t="shared" si="412"/>
        <v>0</v>
      </c>
      <c r="H852" s="261">
        <f t="shared" si="412"/>
        <v>0</v>
      </c>
      <c r="I852" s="261">
        <f t="shared" si="412"/>
        <v>75.35</v>
      </c>
      <c r="J852" s="261">
        <f t="shared" si="412"/>
        <v>0</v>
      </c>
      <c r="K852" s="261">
        <f t="shared" si="412"/>
        <v>33.61</v>
      </c>
      <c r="L852" s="261">
        <f t="shared" si="412"/>
        <v>41.74</v>
      </c>
      <c r="M852" s="282" t="s">
        <v>301</v>
      </c>
    </row>
    <row r="853" ht="26" customHeight="1" spans="1:16">
      <c r="A853" s="262"/>
      <c r="B853" s="262"/>
      <c r="C853" s="285" t="s">
        <v>301</v>
      </c>
      <c r="D853" s="264">
        <f>E853+I853</f>
        <v>75.35</v>
      </c>
      <c r="E853" s="264">
        <f>F853+G853+H853</f>
        <v>0</v>
      </c>
      <c r="F853" s="264">
        <v>0</v>
      </c>
      <c r="G853" s="264">
        <v>0</v>
      </c>
      <c r="H853" s="264">
        <v>0</v>
      </c>
      <c r="I853" s="264">
        <f>J853+K853+L853</f>
        <v>75.35</v>
      </c>
      <c r="J853" s="287">
        <v>0</v>
      </c>
      <c r="K853" s="287">
        <v>33.61</v>
      </c>
      <c r="L853" s="287">
        <v>41.74</v>
      </c>
      <c r="M853" s="284" t="s">
        <v>301</v>
      </c>
      <c r="P853" s="227">
        <v>33.61</v>
      </c>
    </row>
    <row r="854" ht="27" customHeight="1" spans="1:252">
      <c r="A854" s="258">
        <v>2130899</v>
      </c>
      <c r="B854" s="259" t="s">
        <v>1409</v>
      </c>
      <c r="C854" s="260"/>
      <c r="D854" s="261">
        <f t="shared" ref="D854:L854" si="413">D855</f>
        <v>59.44</v>
      </c>
      <c r="E854" s="261">
        <f t="shared" si="413"/>
        <v>0</v>
      </c>
      <c r="F854" s="261">
        <f t="shared" si="413"/>
        <v>0</v>
      </c>
      <c r="G854" s="261">
        <f t="shared" si="413"/>
        <v>0</v>
      </c>
      <c r="H854" s="261">
        <f t="shared" si="413"/>
        <v>0</v>
      </c>
      <c r="I854" s="261">
        <f t="shared" si="413"/>
        <v>59.44</v>
      </c>
      <c r="J854" s="261">
        <f t="shared" si="413"/>
        <v>0</v>
      </c>
      <c r="K854" s="261">
        <f t="shared" si="413"/>
        <v>59.44</v>
      </c>
      <c r="L854" s="261">
        <f t="shared" si="413"/>
        <v>0</v>
      </c>
      <c r="M854" s="282"/>
      <c r="IR854" s="223">
        <f>SUM(A854:IQ854)</f>
        <v>2131077.32</v>
      </c>
    </row>
    <row r="855" ht="27" customHeight="1" spans="1:16">
      <c r="A855" s="262"/>
      <c r="B855" s="262"/>
      <c r="C855" s="285"/>
      <c r="D855" s="264">
        <f>E855+I855</f>
        <v>59.44</v>
      </c>
      <c r="E855" s="264">
        <f>F855+G855+H855</f>
        <v>0</v>
      </c>
      <c r="F855" s="264"/>
      <c r="G855" s="264"/>
      <c r="H855" s="264"/>
      <c r="I855" s="264">
        <f>J855+K855+L855</f>
        <v>59.44</v>
      </c>
      <c r="J855" s="264"/>
      <c r="K855" s="286">
        <f>38.74+20.7</f>
        <v>59.44</v>
      </c>
      <c r="L855" s="287"/>
      <c r="M855" s="284"/>
      <c r="P855" s="227">
        <v>20.7</v>
      </c>
    </row>
    <row r="856" ht="30" customHeight="1" spans="1:13">
      <c r="A856" s="254" t="s">
        <v>1410</v>
      </c>
      <c r="B856" s="255" t="s">
        <v>1411</v>
      </c>
      <c r="C856" s="256" t="s">
        <v>306</v>
      </c>
      <c r="D856" s="257">
        <f t="shared" ref="D856:L856" si="414">D857</f>
        <v>6.82</v>
      </c>
      <c r="E856" s="257">
        <f t="shared" si="414"/>
        <v>0</v>
      </c>
      <c r="F856" s="257">
        <f t="shared" si="414"/>
        <v>0</v>
      </c>
      <c r="G856" s="257">
        <f t="shared" si="414"/>
        <v>0</v>
      </c>
      <c r="H856" s="257">
        <f t="shared" si="414"/>
        <v>0</v>
      </c>
      <c r="I856" s="257">
        <f t="shared" si="414"/>
        <v>6.82</v>
      </c>
      <c r="J856" s="257">
        <f t="shared" si="414"/>
        <v>0</v>
      </c>
      <c r="K856" s="257">
        <f t="shared" si="414"/>
        <v>6.82</v>
      </c>
      <c r="L856" s="257">
        <f t="shared" si="414"/>
        <v>0</v>
      </c>
      <c r="M856" s="281" t="s">
        <v>301</v>
      </c>
    </row>
    <row r="857" ht="27" customHeight="1" spans="1:13">
      <c r="A857" s="258" t="s">
        <v>1412</v>
      </c>
      <c r="B857" s="259" t="s">
        <v>1413</v>
      </c>
      <c r="C857" s="260"/>
      <c r="D857" s="261">
        <f t="shared" ref="D857:L857" si="415">D858</f>
        <v>6.82</v>
      </c>
      <c r="E857" s="261">
        <f t="shared" si="415"/>
        <v>0</v>
      </c>
      <c r="F857" s="261">
        <f t="shared" si="415"/>
        <v>0</v>
      </c>
      <c r="G857" s="261">
        <f t="shared" si="415"/>
        <v>0</v>
      </c>
      <c r="H857" s="261">
        <f t="shared" si="415"/>
        <v>0</v>
      </c>
      <c r="I857" s="261">
        <f t="shared" si="415"/>
        <v>6.82</v>
      </c>
      <c r="J857" s="261">
        <f t="shared" si="415"/>
        <v>0</v>
      </c>
      <c r="K857" s="261">
        <f t="shared" si="415"/>
        <v>6.82</v>
      </c>
      <c r="L857" s="261">
        <f t="shared" si="415"/>
        <v>0</v>
      </c>
      <c r="M857" s="282" t="s">
        <v>301</v>
      </c>
    </row>
    <row r="858" ht="28.05" customHeight="1" spans="1:16">
      <c r="A858" s="262"/>
      <c r="B858" s="262"/>
      <c r="C858" s="285" t="s">
        <v>301</v>
      </c>
      <c r="D858" s="264">
        <f>E858+I858</f>
        <v>6.82</v>
      </c>
      <c r="E858" s="264">
        <f>F858+G858+H858</f>
        <v>0</v>
      </c>
      <c r="F858" s="264">
        <v>0</v>
      </c>
      <c r="G858" s="264">
        <v>0</v>
      </c>
      <c r="H858" s="264">
        <v>0</v>
      </c>
      <c r="I858" s="264">
        <f>J858+K858+L858</f>
        <v>6.82</v>
      </c>
      <c r="J858" s="264">
        <v>0</v>
      </c>
      <c r="K858" s="286">
        <f>4+2.82</f>
        <v>6.82</v>
      </c>
      <c r="L858" s="287">
        <v>0</v>
      </c>
      <c r="M858" s="284" t="s">
        <v>301</v>
      </c>
      <c r="P858" s="227">
        <v>2.82</v>
      </c>
    </row>
    <row r="859" ht="30" customHeight="1" spans="1:13">
      <c r="A859" s="254" t="s">
        <v>1414</v>
      </c>
      <c r="B859" s="255" t="s">
        <v>1415</v>
      </c>
      <c r="C859" s="256" t="s">
        <v>306</v>
      </c>
      <c r="D859" s="257">
        <f t="shared" ref="D859:L859" si="416">D860</f>
        <v>2643.15</v>
      </c>
      <c r="E859" s="257">
        <f t="shared" si="416"/>
        <v>174.63</v>
      </c>
      <c r="F859" s="257">
        <f t="shared" si="416"/>
        <v>161.87</v>
      </c>
      <c r="G859" s="257">
        <f t="shared" si="416"/>
        <v>12.76</v>
      </c>
      <c r="H859" s="257">
        <f t="shared" si="416"/>
        <v>0</v>
      </c>
      <c r="I859" s="257">
        <f t="shared" si="416"/>
        <v>2468.52</v>
      </c>
      <c r="J859" s="257">
        <f t="shared" si="416"/>
        <v>128.61</v>
      </c>
      <c r="K859" s="257">
        <f t="shared" si="416"/>
        <v>552.61</v>
      </c>
      <c r="L859" s="257">
        <f t="shared" si="416"/>
        <v>1787.3</v>
      </c>
      <c r="M859" s="281" t="s">
        <v>301</v>
      </c>
    </row>
    <row r="860" ht="27" customHeight="1" spans="1:13">
      <c r="A860" s="258" t="s">
        <v>1416</v>
      </c>
      <c r="B860" s="259" t="s">
        <v>1415</v>
      </c>
      <c r="C860" s="260"/>
      <c r="D860" s="261">
        <f>SUM(D861:D863)</f>
        <v>2643.15</v>
      </c>
      <c r="E860" s="261">
        <f>SUM(E861:E863)</f>
        <v>174.63</v>
      </c>
      <c r="F860" s="261">
        <f t="shared" ref="D860:L860" si="417">SUM(F861:F863)</f>
        <v>161.87</v>
      </c>
      <c r="G860" s="261">
        <f t="shared" si="417"/>
        <v>12.76</v>
      </c>
      <c r="H860" s="261">
        <f t="shared" si="417"/>
        <v>0</v>
      </c>
      <c r="I860" s="261">
        <f t="shared" si="417"/>
        <v>2468.52</v>
      </c>
      <c r="J860" s="261">
        <f t="shared" si="417"/>
        <v>128.61</v>
      </c>
      <c r="K860" s="261">
        <f t="shared" si="417"/>
        <v>552.61</v>
      </c>
      <c r="L860" s="261">
        <f t="shared" si="417"/>
        <v>1787.3</v>
      </c>
      <c r="M860" s="282" t="s">
        <v>301</v>
      </c>
    </row>
    <row r="861" ht="75" spans="1:13">
      <c r="A861" s="262"/>
      <c r="B861" s="262"/>
      <c r="C861" s="263" t="s">
        <v>1417</v>
      </c>
      <c r="D861" s="264">
        <f>E861+I861</f>
        <v>198.24</v>
      </c>
      <c r="E861" s="264">
        <f>F861+G861+H861</f>
        <v>174.63</v>
      </c>
      <c r="F861" s="264">
        <f>147.47+14.4</f>
        <v>161.87</v>
      </c>
      <c r="G861" s="264">
        <v>12.76</v>
      </c>
      <c r="H861" s="264">
        <v>0</v>
      </c>
      <c r="I861" s="264">
        <f>J861+K861+L861</f>
        <v>23.61</v>
      </c>
      <c r="J861" s="264">
        <v>23.61</v>
      </c>
      <c r="K861" s="264">
        <v>0</v>
      </c>
      <c r="L861" s="264">
        <v>0</v>
      </c>
      <c r="M861" s="283" t="s">
        <v>1418</v>
      </c>
    </row>
    <row r="862" ht="57" customHeight="1" spans="1:13">
      <c r="A862" s="262"/>
      <c r="B862" s="262"/>
      <c r="C862" s="263" t="s">
        <v>366</v>
      </c>
      <c r="D862" s="294">
        <v>105</v>
      </c>
      <c r="E862" s="294">
        <v>0</v>
      </c>
      <c r="F862" s="294">
        <v>0</v>
      </c>
      <c r="G862" s="294">
        <v>0</v>
      </c>
      <c r="H862" s="294">
        <v>0</v>
      </c>
      <c r="I862" s="294">
        <v>105</v>
      </c>
      <c r="J862" s="294">
        <v>105</v>
      </c>
      <c r="K862" s="294">
        <v>0</v>
      </c>
      <c r="L862" s="294">
        <v>0</v>
      </c>
      <c r="M862" s="283" t="s">
        <v>1419</v>
      </c>
    </row>
    <row r="863" ht="27" customHeight="1" spans="1:16">
      <c r="A863" s="262"/>
      <c r="B863" s="262"/>
      <c r="C863" s="285" t="s">
        <v>301</v>
      </c>
      <c r="D863" s="264">
        <f>E863+I863</f>
        <v>2339.91</v>
      </c>
      <c r="E863" s="264">
        <f>F863+G863+H863</f>
        <v>0</v>
      </c>
      <c r="F863" s="264">
        <v>0</v>
      </c>
      <c r="G863" s="264">
        <v>0</v>
      </c>
      <c r="H863" s="264">
        <v>0</v>
      </c>
      <c r="I863" s="264">
        <f>J863+K863+L863</f>
        <v>2339.91</v>
      </c>
      <c r="J863" s="264">
        <v>0</v>
      </c>
      <c r="K863" s="286">
        <f>200+352.61</f>
        <v>552.61</v>
      </c>
      <c r="L863" s="287">
        <v>1787.3</v>
      </c>
      <c r="M863" s="284" t="s">
        <v>301</v>
      </c>
      <c r="P863" s="227">
        <v>352.61</v>
      </c>
    </row>
    <row r="864" ht="30" customHeight="1" spans="1:17">
      <c r="A864" s="250" t="s">
        <v>1420</v>
      </c>
      <c r="B864" s="251" t="s">
        <v>1421</v>
      </c>
      <c r="C864" s="252"/>
      <c r="D864" s="253">
        <f t="shared" ref="D864:L864" si="418">D865+D875+D878</f>
        <v>19595.256608</v>
      </c>
      <c r="E864" s="253">
        <f t="shared" si="418"/>
        <v>594.86</v>
      </c>
      <c r="F864" s="253">
        <f t="shared" si="418"/>
        <v>524.81</v>
      </c>
      <c r="G864" s="253">
        <f t="shared" si="418"/>
        <v>40.74</v>
      </c>
      <c r="H864" s="253">
        <f t="shared" si="418"/>
        <v>29.31</v>
      </c>
      <c r="I864" s="253">
        <f t="shared" si="418"/>
        <v>19000.396608</v>
      </c>
      <c r="J864" s="253">
        <f t="shared" si="418"/>
        <v>146.82</v>
      </c>
      <c r="K864" s="253">
        <f t="shared" si="418"/>
        <v>17345.576608</v>
      </c>
      <c r="L864" s="253">
        <f t="shared" si="418"/>
        <v>1508</v>
      </c>
      <c r="M864" s="279" t="s">
        <v>301</v>
      </c>
      <c r="N864" s="223">
        <f>E864+J864</f>
        <v>741.68</v>
      </c>
      <c r="O864" s="280"/>
      <c r="Q864" s="223">
        <f>E864+J864</f>
        <v>741.68</v>
      </c>
    </row>
    <row r="865" ht="30" customHeight="1" spans="1:13">
      <c r="A865" s="254" t="s">
        <v>1422</v>
      </c>
      <c r="B865" s="255" t="s">
        <v>1423</v>
      </c>
      <c r="C865" s="256" t="s">
        <v>306</v>
      </c>
      <c r="D865" s="257">
        <f t="shared" ref="D865:L865" si="419">D866+D868+D870+D873</f>
        <v>18142.0256</v>
      </c>
      <c r="E865" s="257">
        <f t="shared" si="419"/>
        <v>594.86</v>
      </c>
      <c r="F865" s="257">
        <f t="shared" si="419"/>
        <v>524.81</v>
      </c>
      <c r="G865" s="257">
        <f t="shared" si="419"/>
        <v>40.74</v>
      </c>
      <c r="H865" s="257">
        <f t="shared" si="419"/>
        <v>29.31</v>
      </c>
      <c r="I865" s="257">
        <f t="shared" si="419"/>
        <v>17547.1656</v>
      </c>
      <c r="J865" s="257">
        <f t="shared" si="419"/>
        <v>146.82</v>
      </c>
      <c r="K865" s="257">
        <f t="shared" si="419"/>
        <v>16892.3456</v>
      </c>
      <c r="L865" s="257">
        <f t="shared" si="419"/>
        <v>508</v>
      </c>
      <c r="M865" s="281" t="s">
        <v>301</v>
      </c>
    </row>
    <row r="866" ht="27" customHeight="1" spans="1:13">
      <c r="A866" s="258" t="s">
        <v>1424</v>
      </c>
      <c r="B866" s="259" t="s">
        <v>308</v>
      </c>
      <c r="C866" s="260"/>
      <c r="D866" s="261">
        <f t="shared" ref="D866:L866" si="420">D867</f>
        <v>476.87</v>
      </c>
      <c r="E866" s="261">
        <f t="shared" si="420"/>
        <v>415.05</v>
      </c>
      <c r="F866" s="261">
        <f t="shared" si="420"/>
        <v>345</v>
      </c>
      <c r="G866" s="261">
        <f t="shared" si="420"/>
        <v>40.74</v>
      </c>
      <c r="H866" s="261">
        <f t="shared" si="420"/>
        <v>29.31</v>
      </c>
      <c r="I866" s="261">
        <f t="shared" si="420"/>
        <v>61.82</v>
      </c>
      <c r="J866" s="261">
        <f t="shared" si="420"/>
        <v>61.82</v>
      </c>
      <c r="K866" s="261">
        <f t="shared" si="420"/>
        <v>0</v>
      </c>
      <c r="L866" s="261">
        <f t="shared" si="420"/>
        <v>0</v>
      </c>
      <c r="M866" s="282" t="s">
        <v>301</v>
      </c>
    </row>
    <row r="867" ht="30" spans="1:13">
      <c r="A867" s="262"/>
      <c r="B867" s="262"/>
      <c r="C867" s="263" t="s">
        <v>1425</v>
      </c>
      <c r="D867" s="264">
        <f>E867+I867</f>
        <v>476.87</v>
      </c>
      <c r="E867" s="264">
        <f>F867+G867+H867</f>
        <v>415.05</v>
      </c>
      <c r="F867" s="264">
        <v>345</v>
      </c>
      <c r="G867" s="264">
        <v>40.74</v>
      </c>
      <c r="H867" s="264">
        <v>29.31</v>
      </c>
      <c r="I867" s="264">
        <f>J867+K867+L867</f>
        <v>61.82</v>
      </c>
      <c r="J867" s="264">
        <v>61.82</v>
      </c>
      <c r="K867" s="264">
        <v>0</v>
      </c>
      <c r="L867" s="264">
        <v>0</v>
      </c>
      <c r="M867" s="283" t="s">
        <v>1426</v>
      </c>
    </row>
    <row r="868" ht="27" customHeight="1" spans="1:13">
      <c r="A868" s="258" t="s">
        <v>1427</v>
      </c>
      <c r="B868" s="259" t="s">
        <v>1428</v>
      </c>
      <c r="C868" s="260"/>
      <c r="D868" s="261">
        <f t="shared" ref="D868:L868" si="421">D869</f>
        <v>16662</v>
      </c>
      <c r="E868" s="261">
        <f t="shared" si="421"/>
        <v>0</v>
      </c>
      <c r="F868" s="261">
        <f t="shared" si="421"/>
        <v>0</v>
      </c>
      <c r="G868" s="261">
        <f t="shared" si="421"/>
        <v>0</v>
      </c>
      <c r="H868" s="261">
        <f t="shared" si="421"/>
        <v>0</v>
      </c>
      <c r="I868" s="261">
        <f t="shared" si="421"/>
        <v>16662</v>
      </c>
      <c r="J868" s="261">
        <f t="shared" si="421"/>
        <v>0</v>
      </c>
      <c r="K868" s="261">
        <f t="shared" si="421"/>
        <v>16662</v>
      </c>
      <c r="L868" s="261">
        <f t="shared" si="421"/>
        <v>0</v>
      </c>
      <c r="M868" s="282" t="s">
        <v>301</v>
      </c>
    </row>
    <row r="869" ht="27" customHeight="1" spans="1:16">
      <c r="A869" s="262"/>
      <c r="B869" s="262"/>
      <c r="C869" s="285" t="s">
        <v>301</v>
      </c>
      <c r="D869" s="264">
        <f>E869+I869</f>
        <v>16662</v>
      </c>
      <c r="E869" s="264">
        <f>F869+G869+H869</f>
        <v>0</v>
      </c>
      <c r="F869" s="264">
        <v>0</v>
      </c>
      <c r="G869" s="264">
        <v>0</v>
      </c>
      <c r="H869" s="264">
        <v>0</v>
      </c>
      <c r="I869" s="264">
        <f>J869+K869+L869</f>
        <v>16662</v>
      </c>
      <c r="J869" s="264">
        <v>0</v>
      </c>
      <c r="K869" s="286">
        <f>830+15817+15</f>
        <v>16662</v>
      </c>
      <c r="L869" s="287">
        <v>0</v>
      </c>
      <c r="M869" s="284" t="s">
        <v>301</v>
      </c>
      <c r="P869" s="227">
        <v>15</v>
      </c>
    </row>
    <row r="870" ht="27" customHeight="1" spans="1:13">
      <c r="A870" s="258" t="s">
        <v>1429</v>
      </c>
      <c r="B870" s="259" t="s">
        <v>1430</v>
      </c>
      <c r="C870" s="260"/>
      <c r="D870" s="261">
        <f t="shared" ref="D870:L870" si="422">SUM(D871:D872)</f>
        <v>914.3356</v>
      </c>
      <c r="E870" s="261">
        <f t="shared" si="422"/>
        <v>179.81</v>
      </c>
      <c r="F870" s="261">
        <f t="shared" si="422"/>
        <v>179.81</v>
      </c>
      <c r="G870" s="261">
        <f t="shared" si="422"/>
        <v>0</v>
      </c>
      <c r="H870" s="261">
        <f t="shared" si="422"/>
        <v>0</v>
      </c>
      <c r="I870" s="261">
        <f t="shared" si="422"/>
        <v>734.5256</v>
      </c>
      <c r="J870" s="261">
        <f t="shared" si="422"/>
        <v>0</v>
      </c>
      <c r="K870" s="261">
        <f t="shared" si="422"/>
        <v>226.5256</v>
      </c>
      <c r="L870" s="261">
        <f t="shared" si="422"/>
        <v>508</v>
      </c>
      <c r="M870" s="282" t="s">
        <v>301</v>
      </c>
    </row>
    <row r="871" ht="27" spans="1:13">
      <c r="A871" s="262"/>
      <c r="B871" s="262"/>
      <c r="C871" s="263" t="s">
        <v>1425</v>
      </c>
      <c r="D871" s="264">
        <f>E871+I871</f>
        <v>179.81</v>
      </c>
      <c r="E871" s="264">
        <f>F871+G871+H871</f>
        <v>179.81</v>
      </c>
      <c r="F871" s="264">
        <v>179.81</v>
      </c>
      <c r="G871" s="264">
        <v>0</v>
      </c>
      <c r="H871" s="264">
        <v>0</v>
      </c>
      <c r="I871" s="264">
        <f>J871+K871+L871</f>
        <v>0</v>
      </c>
      <c r="J871" s="264">
        <v>0</v>
      </c>
      <c r="K871" s="264">
        <v>0</v>
      </c>
      <c r="L871" s="264">
        <v>0</v>
      </c>
      <c r="M871" s="284" t="s">
        <v>301</v>
      </c>
    </row>
    <row r="872" ht="27" customHeight="1" spans="1:13">
      <c r="A872" s="262"/>
      <c r="B872" s="262"/>
      <c r="C872" s="285" t="s">
        <v>301</v>
      </c>
      <c r="D872" s="264">
        <f>E872+I872</f>
        <v>734.5256</v>
      </c>
      <c r="E872" s="264">
        <f>F872+G872+H872</f>
        <v>0</v>
      </c>
      <c r="F872" s="264">
        <v>0</v>
      </c>
      <c r="G872" s="264">
        <v>0</v>
      </c>
      <c r="H872" s="264">
        <v>0</v>
      </c>
      <c r="I872" s="264">
        <f>J872+K872+L872</f>
        <v>734.5256</v>
      </c>
      <c r="J872" s="264">
        <v>0</v>
      </c>
      <c r="K872" s="287">
        <f>86.4756+140.05</f>
        <v>226.5256</v>
      </c>
      <c r="L872" s="287">
        <v>508</v>
      </c>
      <c r="M872" s="284" t="s">
        <v>301</v>
      </c>
    </row>
    <row r="873" ht="27" customHeight="1" spans="1:13">
      <c r="A873" s="258" t="s">
        <v>1431</v>
      </c>
      <c r="B873" s="259" t="s">
        <v>1432</v>
      </c>
      <c r="C873" s="260"/>
      <c r="D873" s="261">
        <f t="shared" ref="D873:L873" si="423">D874</f>
        <v>88.82</v>
      </c>
      <c r="E873" s="261">
        <f t="shared" si="423"/>
        <v>0</v>
      </c>
      <c r="F873" s="261">
        <f t="shared" si="423"/>
        <v>0</v>
      </c>
      <c r="G873" s="261">
        <f t="shared" si="423"/>
        <v>0</v>
      </c>
      <c r="H873" s="261">
        <f t="shared" si="423"/>
        <v>0</v>
      </c>
      <c r="I873" s="261">
        <f t="shared" si="423"/>
        <v>88.82</v>
      </c>
      <c r="J873" s="261">
        <f t="shared" si="423"/>
        <v>85</v>
      </c>
      <c r="K873" s="261">
        <f t="shared" si="423"/>
        <v>3.82</v>
      </c>
      <c r="L873" s="261">
        <f t="shared" si="423"/>
        <v>0</v>
      </c>
      <c r="M873" s="282" t="s">
        <v>301</v>
      </c>
    </row>
    <row r="874" ht="43.5" spans="1:16">
      <c r="A874" s="262"/>
      <c r="B874" s="262"/>
      <c r="C874" s="263" t="s">
        <v>1425</v>
      </c>
      <c r="D874" s="264">
        <f>E874+I874</f>
        <v>88.82</v>
      </c>
      <c r="E874" s="264">
        <f>F874+G874+H874</f>
        <v>0</v>
      </c>
      <c r="F874" s="264">
        <v>0</v>
      </c>
      <c r="G874" s="264">
        <v>0</v>
      </c>
      <c r="H874" s="264">
        <v>0</v>
      </c>
      <c r="I874" s="264">
        <f>J874+K874+L874</f>
        <v>88.82</v>
      </c>
      <c r="J874" s="264">
        <v>85</v>
      </c>
      <c r="K874" s="264">
        <v>3.82</v>
      </c>
      <c r="L874" s="264">
        <v>0</v>
      </c>
      <c r="M874" s="283" t="s">
        <v>1433</v>
      </c>
      <c r="P874" s="227">
        <v>3.82</v>
      </c>
    </row>
    <row r="875" ht="30" customHeight="1" spans="1:13">
      <c r="A875" s="254" t="s">
        <v>1434</v>
      </c>
      <c r="B875" s="255" t="s">
        <v>1435</v>
      </c>
      <c r="C875" s="256" t="s">
        <v>306</v>
      </c>
      <c r="D875" s="257">
        <f t="shared" ref="D875:L875" si="424">D876</f>
        <v>1277.36</v>
      </c>
      <c r="E875" s="257">
        <f t="shared" si="424"/>
        <v>0</v>
      </c>
      <c r="F875" s="257">
        <f t="shared" si="424"/>
        <v>0</v>
      </c>
      <c r="G875" s="257">
        <f t="shared" si="424"/>
        <v>0</v>
      </c>
      <c r="H875" s="257">
        <f t="shared" si="424"/>
        <v>0</v>
      </c>
      <c r="I875" s="257">
        <f t="shared" si="424"/>
        <v>1277.36</v>
      </c>
      <c r="J875" s="257">
        <f t="shared" si="424"/>
        <v>0</v>
      </c>
      <c r="K875" s="257">
        <f t="shared" si="424"/>
        <v>277.36</v>
      </c>
      <c r="L875" s="257">
        <f t="shared" si="424"/>
        <v>1000</v>
      </c>
      <c r="M875" s="281" t="s">
        <v>301</v>
      </c>
    </row>
    <row r="876" ht="27" customHeight="1" spans="1:13">
      <c r="A876" s="258" t="s">
        <v>1436</v>
      </c>
      <c r="B876" s="259" t="s">
        <v>1437</v>
      </c>
      <c r="C876" s="260"/>
      <c r="D876" s="261">
        <f t="shared" ref="D876:L876" si="425">D877</f>
        <v>1277.36</v>
      </c>
      <c r="E876" s="261">
        <f t="shared" si="425"/>
        <v>0</v>
      </c>
      <c r="F876" s="261">
        <f t="shared" si="425"/>
        <v>0</v>
      </c>
      <c r="G876" s="261">
        <f t="shared" si="425"/>
        <v>0</v>
      </c>
      <c r="H876" s="261">
        <f t="shared" si="425"/>
        <v>0</v>
      </c>
      <c r="I876" s="261">
        <f t="shared" si="425"/>
        <v>1277.36</v>
      </c>
      <c r="J876" s="261">
        <f t="shared" si="425"/>
        <v>0</v>
      </c>
      <c r="K876" s="261">
        <f t="shared" si="425"/>
        <v>277.36</v>
      </c>
      <c r="L876" s="261">
        <f t="shared" si="425"/>
        <v>1000</v>
      </c>
      <c r="M876" s="282" t="s">
        <v>301</v>
      </c>
    </row>
    <row r="877" ht="27" customHeight="1" spans="1:16">
      <c r="A877" s="262"/>
      <c r="B877" s="262"/>
      <c r="C877" s="285" t="s">
        <v>301</v>
      </c>
      <c r="D877" s="264">
        <f>E877+I877</f>
        <v>1277.36</v>
      </c>
      <c r="E877" s="264">
        <f>F877+G877+H877</f>
        <v>0</v>
      </c>
      <c r="F877" s="264">
        <v>0</v>
      </c>
      <c r="G877" s="264">
        <v>0</v>
      </c>
      <c r="H877" s="264">
        <v>0</v>
      </c>
      <c r="I877" s="264">
        <f>J877+K877+L877</f>
        <v>1277.36</v>
      </c>
      <c r="J877" s="264">
        <v>0</v>
      </c>
      <c r="K877" s="286">
        <f>266+11.36</f>
        <v>277.36</v>
      </c>
      <c r="L877" s="287">
        <v>1000</v>
      </c>
      <c r="M877" s="284" t="s">
        <v>301</v>
      </c>
      <c r="P877" s="227">
        <v>11.36</v>
      </c>
    </row>
    <row r="878" ht="30" customHeight="1" spans="1:13">
      <c r="A878" s="254">
        <v>21499</v>
      </c>
      <c r="B878" s="255" t="s">
        <v>1438</v>
      </c>
      <c r="C878" s="298"/>
      <c r="D878" s="257">
        <f t="shared" ref="D878:L878" si="426">D879</f>
        <v>175.871008</v>
      </c>
      <c r="E878" s="257">
        <f t="shared" si="426"/>
        <v>0</v>
      </c>
      <c r="F878" s="257">
        <f t="shared" si="426"/>
        <v>0</v>
      </c>
      <c r="G878" s="257">
        <f t="shared" si="426"/>
        <v>0</v>
      </c>
      <c r="H878" s="257">
        <f t="shared" si="426"/>
        <v>0</v>
      </c>
      <c r="I878" s="257">
        <f t="shared" si="426"/>
        <v>175.871008</v>
      </c>
      <c r="J878" s="257">
        <f t="shared" si="426"/>
        <v>0</v>
      </c>
      <c r="K878" s="257">
        <f t="shared" si="426"/>
        <v>175.871008</v>
      </c>
      <c r="L878" s="257">
        <f t="shared" si="426"/>
        <v>0</v>
      </c>
      <c r="M878" s="281"/>
    </row>
    <row r="879" ht="27" customHeight="1" spans="1:13">
      <c r="A879" s="258">
        <v>2149999</v>
      </c>
      <c r="B879" s="259" t="s">
        <v>1438</v>
      </c>
      <c r="C879" s="260"/>
      <c r="D879" s="261">
        <f t="shared" ref="D879:L879" si="427">D880</f>
        <v>175.871008</v>
      </c>
      <c r="E879" s="261">
        <f t="shared" si="427"/>
        <v>0</v>
      </c>
      <c r="F879" s="261">
        <f t="shared" si="427"/>
        <v>0</v>
      </c>
      <c r="G879" s="261">
        <f t="shared" si="427"/>
        <v>0</v>
      </c>
      <c r="H879" s="261">
        <f t="shared" si="427"/>
        <v>0</v>
      </c>
      <c r="I879" s="261">
        <f t="shared" si="427"/>
        <v>175.871008</v>
      </c>
      <c r="J879" s="261">
        <f t="shared" si="427"/>
        <v>0</v>
      </c>
      <c r="K879" s="261">
        <f t="shared" si="427"/>
        <v>175.871008</v>
      </c>
      <c r="L879" s="261">
        <f t="shared" si="427"/>
        <v>0</v>
      </c>
      <c r="M879" s="282"/>
    </row>
    <row r="880" ht="27" customHeight="1" spans="1:16">
      <c r="A880" s="262"/>
      <c r="B880" s="262"/>
      <c r="C880" s="285"/>
      <c r="D880" s="264">
        <f>E880+I880</f>
        <v>175.871008</v>
      </c>
      <c r="E880" s="264">
        <f>F880+G880+H880</f>
        <v>0</v>
      </c>
      <c r="F880" s="264"/>
      <c r="G880" s="264"/>
      <c r="H880" s="264"/>
      <c r="I880" s="264">
        <f>J880+K880+L880</f>
        <v>175.871008</v>
      </c>
      <c r="J880" s="264"/>
      <c r="K880" s="286">
        <f>163.561008+12.31</f>
        <v>175.871008</v>
      </c>
      <c r="L880" s="287"/>
      <c r="M880" s="284"/>
      <c r="P880" s="227">
        <v>12.31</v>
      </c>
    </row>
    <row r="881" ht="30" customHeight="1" spans="1:17">
      <c r="A881" s="250" t="s">
        <v>1439</v>
      </c>
      <c r="B881" s="251" t="s">
        <v>1440</v>
      </c>
      <c r="C881" s="252"/>
      <c r="D881" s="253">
        <f t="shared" ref="D881:L881" si="428">D882+D887+D890</f>
        <v>1410.06</v>
      </c>
      <c r="E881" s="253">
        <f t="shared" si="428"/>
        <v>333.21</v>
      </c>
      <c r="F881" s="253">
        <f t="shared" si="428"/>
        <v>275.13</v>
      </c>
      <c r="G881" s="253">
        <f t="shared" si="428"/>
        <v>32.61</v>
      </c>
      <c r="H881" s="253">
        <f t="shared" si="428"/>
        <v>25.47</v>
      </c>
      <c r="I881" s="253">
        <f t="shared" si="428"/>
        <v>1076.85</v>
      </c>
      <c r="J881" s="253">
        <f t="shared" si="428"/>
        <v>76.85</v>
      </c>
      <c r="K881" s="253">
        <f t="shared" si="428"/>
        <v>1000</v>
      </c>
      <c r="L881" s="253">
        <f t="shared" si="428"/>
        <v>0</v>
      </c>
      <c r="M881" s="279" t="s">
        <v>301</v>
      </c>
      <c r="N881" s="223">
        <f>E881+J881</f>
        <v>410.06</v>
      </c>
      <c r="Q881" s="223">
        <f>E881+J881</f>
        <v>410.06</v>
      </c>
    </row>
    <row r="882" ht="30" customHeight="1" spans="1:13">
      <c r="A882" s="254" t="s">
        <v>1441</v>
      </c>
      <c r="B882" s="255" t="s">
        <v>1442</v>
      </c>
      <c r="C882" s="256" t="s">
        <v>306</v>
      </c>
      <c r="D882" s="257">
        <f t="shared" ref="D882:L882" si="429">D883+D885</f>
        <v>394.48</v>
      </c>
      <c r="E882" s="257">
        <f t="shared" si="429"/>
        <v>320.43</v>
      </c>
      <c r="F882" s="257">
        <f t="shared" si="429"/>
        <v>275.13</v>
      </c>
      <c r="G882" s="257">
        <f t="shared" si="429"/>
        <v>20.64</v>
      </c>
      <c r="H882" s="257">
        <f t="shared" si="429"/>
        <v>24.66</v>
      </c>
      <c r="I882" s="257">
        <f t="shared" si="429"/>
        <v>74.05</v>
      </c>
      <c r="J882" s="257">
        <f t="shared" si="429"/>
        <v>74.05</v>
      </c>
      <c r="K882" s="257">
        <f t="shared" si="429"/>
        <v>0</v>
      </c>
      <c r="L882" s="257">
        <f t="shared" si="429"/>
        <v>0</v>
      </c>
      <c r="M882" s="281" t="s">
        <v>301</v>
      </c>
    </row>
    <row r="883" ht="27" customHeight="1" spans="1:13">
      <c r="A883" s="258" t="s">
        <v>1443</v>
      </c>
      <c r="B883" s="259" t="s">
        <v>308</v>
      </c>
      <c r="C883" s="260"/>
      <c r="D883" s="261">
        <f t="shared" ref="D883:L883" si="430">D884</f>
        <v>79.72</v>
      </c>
      <c r="E883" s="261">
        <f t="shared" si="430"/>
        <v>77.02</v>
      </c>
      <c r="F883" s="261">
        <f t="shared" si="430"/>
        <v>72.22</v>
      </c>
      <c r="G883" s="261">
        <f t="shared" si="430"/>
        <v>0</v>
      </c>
      <c r="H883" s="261">
        <f t="shared" si="430"/>
        <v>4.8</v>
      </c>
      <c r="I883" s="261">
        <f t="shared" si="430"/>
        <v>2.7</v>
      </c>
      <c r="J883" s="261">
        <f t="shared" si="430"/>
        <v>2.7</v>
      </c>
      <c r="K883" s="261">
        <f t="shared" si="430"/>
        <v>0</v>
      </c>
      <c r="L883" s="261">
        <f t="shared" si="430"/>
        <v>0</v>
      </c>
      <c r="M883" s="282" t="s">
        <v>301</v>
      </c>
    </row>
    <row r="884" ht="40.5" spans="1:13">
      <c r="A884" s="262"/>
      <c r="B884" s="262"/>
      <c r="C884" s="263" t="s">
        <v>1444</v>
      </c>
      <c r="D884" s="264">
        <f>E884+I884</f>
        <v>79.72</v>
      </c>
      <c r="E884" s="264">
        <f>F884+G884+H884</f>
        <v>77.02</v>
      </c>
      <c r="F884" s="264">
        <v>72.22</v>
      </c>
      <c r="G884" s="264">
        <v>0</v>
      </c>
      <c r="H884" s="264">
        <v>4.8</v>
      </c>
      <c r="I884" s="264">
        <f>J884+K884+L884</f>
        <v>2.7</v>
      </c>
      <c r="J884" s="264">
        <v>2.7</v>
      </c>
      <c r="K884" s="264">
        <v>0</v>
      </c>
      <c r="L884" s="264">
        <v>0</v>
      </c>
      <c r="M884" s="283" t="s">
        <v>1445</v>
      </c>
    </row>
    <row r="885" ht="27" customHeight="1" spans="1:13">
      <c r="A885" s="258" t="s">
        <v>1446</v>
      </c>
      <c r="B885" s="259" t="s">
        <v>1447</v>
      </c>
      <c r="C885" s="260"/>
      <c r="D885" s="261">
        <f t="shared" ref="D885:L885" si="431">D886</f>
        <v>314.76</v>
      </c>
      <c r="E885" s="261">
        <f t="shared" si="431"/>
        <v>243.41</v>
      </c>
      <c r="F885" s="261">
        <f t="shared" si="431"/>
        <v>202.91</v>
      </c>
      <c r="G885" s="261">
        <f t="shared" si="431"/>
        <v>20.64</v>
      </c>
      <c r="H885" s="261">
        <f t="shared" si="431"/>
        <v>19.86</v>
      </c>
      <c r="I885" s="261">
        <f t="shared" si="431"/>
        <v>71.35</v>
      </c>
      <c r="J885" s="261">
        <f t="shared" si="431"/>
        <v>71.35</v>
      </c>
      <c r="K885" s="261">
        <f t="shared" si="431"/>
        <v>0</v>
      </c>
      <c r="L885" s="261">
        <f t="shared" si="431"/>
        <v>0</v>
      </c>
      <c r="M885" s="282" t="s">
        <v>301</v>
      </c>
    </row>
    <row r="886" ht="75" spans="1:13">
      <c r="A886" s="262"/>
      <c r="B886" s="262"/>
      <c r="C886" s="263" t="s">
        <v>1448</v>
      </c>
      <c r="D886" s="264">
        <f>E886+I886</f>
        <v>314.76</v>
      </c>
      <c r="E886" s="264">
        <f>F886+G886+H886</f>
        <v>243.41</v>
      </c>
      <c r="F886" s="264">
        <v>202.91</v>
      </c>
      <c r="G886" s="264">
        <v>20.64</v>
      </c>
      <c r="H886" s="264">
        <v>19.86</v>
      </c>
      <c r="I886" s="264">
        <f>J886+K886+L886</f>
        <v>71.35</v>
      </c>
      <c r="J886" s="264">
        <v>71.35</v>
      </c>
      <c r="K886" s="264">
        <v>0</v>
      </c>
      <c r="L886" s="264">
        <v>0</v>
      </c>
      <c r="M886" s="283" t="s">
        <v>1449</v>
      </c>
    </row>
    <row r="887" ht="30" customHeight="1" spans="1:13">
      <c r="A887" s="254" t="s">
        <v>1450</v>
      </c>
      <c r="B887" s="255" t="s">
        <v>1451</v>
      </c>
      <c r="C887" s="256" t="s">
        <v>306</v>
      </c>
      <c r="D887" s="257">
        <f t="shared" ref="D887:L887" si="432">D888</f>
        <v>15.58</v>
      </c>
      <c r="E887" s="257">
        <f t="shared" si="432"/>
        <v>12.78</v>
      </c>
      <c r="F887" s="257">
        <f t="shared" si="432"/>
        <v>0</v>
      </c>
      <c r="G887" s="257">
        <f t="shared" si="432"/>
        <v>11.97</v>
      </c>
      <c r="H887" s="257">
        <f t="shared" si="432"/>
        <v>0.81</v>
      </c>
      <c r="I887" s="257">
        <f t="shared" si="432"/>
        <v>2.8</v>
      </c>
      <c r="J887" s="257">
        <f t="shared" si="432"/>
        <v>2.8</v>
      </c>
      <c r="K887" s="257">
        <f t="shared" si="432"/>
        <v>0</v>
      </c>
      <c r="L887" s="257">
        <f t="shared" si="432"/>
        <v>0</v>
      </c>
      <c r="M887" s="281" t="s">
        <v>301</v>
      </c>
    </row>
    <row r="888" ht="27" customHeight="1" spans="1:13">
      <c r="A888" s="258" t="s">
        <v>1452</v>
      </c>
      <c r="B888" s="259" t="s">
        <v>308</v>
      </c>
      <c r="C888" s="260"/>
      <c r="D888" s="261">
        <f t="shared" ref="D888:L888" si="433">D889</f>
        <v>15.58</v>
      </c>
      <c r="E888" s="261">
        <f t="shared" si="433"/>
        <v>12.78</v>
      </c>
      <c r="F888" s="261">
        <f t="shared" si="433"/>
        <v>0</v>
      </c>
      <c r="G888" s="261">
        <f t="shared" si="433"/>
        <v>11.97</v>
      </c>
      <c r="H888" s="261">
        <f t="shared" si="433"/>
        <v>0.81</v>
      </c>
      <c r="I888" s="261">
        <f t="shared" si="433"/>
        <v>2.8</v>
      </c>
      <c r="J888" s="261">
        <f t="shared" si="433"/>
        <v>2.8</v>
      </c>
      <c r="K888" s="261">
        <f t="shared" si="433"/>
        <v>0</v>
      </c>
      <c r="L888" s="261">
        <f t="shared" si="433"/>
        <v>0</v>
      </c>
      <c r="M888" s="282" t="s">
        <v>301</v>
      </c>
    </row>
    <row r="889" ht="40.5" spans="1:13">
      <c r="A889" s="262"/>
      <c r="B889" s="262"/>
      <c r="C889" s="263" t="s">
        <v>1444</v>
      </c>
      <c r="D889" s="264">
        <f>E889+I889</f>
        <v>15.58</v>
      </c>
      <c r="E889" s="264">
        <f>F889+G889+H889</f>
        <v>12.78</v>
      </c>
      <c r="F889" s="264">
        <v>0</v>
      </c>
      <c r="G889" s="264">
        <v>11.97</v>
      </c>
      <c r="H889" s="264">
        <v>0.81</v>
      </c>
      <c r="I889" s="264">
        <f>J889+K889+L889</f>
        <v>2.8</v>
      </c>
      <c r="J889" s="264">
        <v>2.8</v>
      </c>
      <c r="K889" s="264">
        <v>0</v>
      </c>
      <c r="L889" s="264">
        <v>0</v>
      </c>
      <c r="M889" s="283" t="s">
        <v>1453</v>
      </c>
    </row>
    <row r="890" ht="30" customHeight="1" spans="1:13">
      <c r="A890" s="254" t="s">
        <v>1454</v>
      </c>
      <c r="B890" s="255" t="s">
        <v>1455</v>
      </c>
      <c r="C890" s="256" t="s">
        <v>306</v>
      </c>
      <c r="D890" s="257">
        <f t="shared" ref="D890:L890" si="434">D891</f>
        <v>1000</v>
      </c>
      <c r="E890" s="257">
        <f t="shared" si="434"/>
        <v>0</v>
      </c>
      <c r="F890" s="257">
        <f t="shared" si="434"/>
        <v>0</v>
      </c>
      <c r="G890" s="257">
        <f t="shared" si="434"/>
        <v>0</v>
      </c>
      <c r="H890" s="257">
        <f t="shared" si="434"/>
        <v>0</v>
      </c>
      <c r="I890" s="257">
        <f t="shared" si="434"/>
        <v>1000</v>
      </c>
      <c r="J890" s="257">
        <f t="shared" si="434"/>
        <v>0</v>
      </c>
      <c r="K890" s="257">
        <f t="shared" si="434"/>
        <v>1000</v>
      </c>
      <c r="L890" s="257">
        <f t="shared" si="434"/>
        <v>0</v>
      </c>
      <c r="M890" s="281" t="s">
        <v>301</v>
      </c>
    </row>
    <row r="891" ht="27" customHeight="1" spans="1:13">
      <c r="A891" s="258" t="s">
        <v>1456</v>
      </c>
      <c r="B891" s="259" t="s">
        <v>1457</v>
      </c>
      <c r="C891" s="260"/>
      <c r="D891" s="261">
        <f t="shared" ref="D891:L891" si="435">D892</f>
        <v>1000</v>
      </c>
      <c r="E891" s="261">
        <f t="shared" si="435"/>
        <v>0</v>
      </c>
      <c r="F891" s="261">
        <f t="shared" si="435"/>
        <v>0</v>
      </c>
      <c r="G891" s="261">
        <f t="shared" si="435"/>
        <v>0</v>
      </c>
      <c r="H891" s="261">
        <f t="shared" si="435"/>
        <v>0</v>
      </c>
      <c r="I891" s="261">
        <f t="shared" si="435"/>
        <v>1000</v>
      </c>
      <c r="J891" s="261">
        <f t="shared" si="435"/>
        <v>0</v>
      </c>
      <c r="K891" s="261">
        <f t="shared" si="435"/>
        <v>1000</v>
      </c>
      <c r="L891" s="261">
        <f t="shared" si="435"/>
        <v>0</v>
      </c>
      <c r="M891" s="282" t="s">
        <v>301</v>
      </c>
    </row>
    <row r="892" ht="27" customHeight="1" spans="1:13">
      <c r="A892" s="262"/>
      <c r="B892" s="262"/>
      <c r="C892" s="285" t="s">
        <v>301</v>
      </c>
      <c r="D892" s="264">
        <f>E892+I892</f>
        <v>1000</v>
      </c>
      <c r="E892" s="264">
        <f>F892+G892+H892</f>
        <v>0</v>
      </c>
      <c r="F892" s="264">
        <v>0</v>
      </c>
      <c r="G892" s="264">
        <v>0</v>
      </c>
      <c r="H892" s="264">
        <v>0</v>
      </c>
      <c r="I892" s="264">
        <f>J892+K892+L892</f>
        <v>1000</v>
      </c>
      <c r="J892" s="264">
        <v>0</v>
      </c>
      <c r="K892" s="286">
        <v>1000</v>
      </c>
      <c r="L892" s="287">
        <v>0</v>
      </c>
      <c r="M892" s="284" t="s">
        <v>301</v>
      </c>
    </row>
    <row r="893" ht="30" customHeight="1" spans="1:17">
      <c r="A893" s="250" t="s">
        <v>1458</v>
      </c>
      <c r="B893" s="251" t="s">
        <v>1459</v>
      </c>
      <c r="C893" s="252"/>
      <c r="D893" s="253">
        <f t="shared" ref="D893:L893" si="436">D894+D902+D905</f>
        <v>3674.249362</v>
      </c>
      <c r="E893" s="253">
        <f t="shared" si="436"/>
        <v>96.39</v>
      </c>
      <c r="F893" s="253">
        <f t="shared" si="436"/>
        <v>75.83</v>
      </c>
      <c r="G893" s="253">
        <f t="shared" si="436"/>
        <v>10.27</v>
      </c>
      <c r="H893" s="253">
        <f t="shared" si="436"/>
        <v>10.29</v>
      </c>
      <c r="I893" s="253">
        <f t="shared" si="436"/>
        <v>3577.859362</v>
      </c>
      <c r="J893" s="253">
        <f t="shared" si="436"/>
        <v>20.06</v>
      </c>
      <c r="K893" s="253">
        <f t="shared" si="436"/>
        <v>2917.799362</v>
      </c>
      <c r="L893" s="253">
        <f t="shared" si="436"/>
        <v>640</v>
      </c>
      <c r="M893" s="279" t="s">
        <v>301</v>
      </c>
      <c r="N893" s="223">
        <f>E893+J893</f>
        <v>116.45</v>
      </c>
      <c r="Q893" s="223">
        <f>E893+J893</f>
        <v>116.45</v>
      </c>
    </row>
    <row r="894" ht="30" customHeight="1" spans="1:13">
      <c r="A894" s="254" t="s">
        <v>1460</v>
      </c>
      <c r="B894" s="255" t="s">
        <v>1461</v>
      </c>
      <c r="C894" s="256" t="s">
        <v>306</v>
      </c>
      <c r="D894" s="257">
        <f t="shared" ref="D894:L894" si="437">D895+D897+D899</f>
        <v>3469.079362</v>
      </c>
      <c r="E894" s="257">
        <f t="shared" si="437"/>
        <v>96.22</v>
      </c>
      <c r="F894" s="257">
        <f t="shared" si="437"/>
        <v>75.66</v>
      </c>
      <c r="G894" s="257">
        <f t="shared" si="437"/>
        <v>10.27</v>
      </c>
      <c r="H894" s="257">
        <f t="shared" si="437"/>
        <v>10.29</v>
      </c>
      <c r="I894" s="257">
        <f t="shared" si="437"/>
        <v>3372.859362</v>
      </c>
      <c r="J894" s="257">
        <f t="shared" si="437"/>
        <v>20.06</v>
      </c>
      <c r="K894" s="257">
        <f t="shared" si="437"/>
        <v>2712.799362</v>
      </c>
      <c r="L894" s="257">
        <f t="shared" si="437"/>
        <v>640</v>
      </c>
      <c r="M894" s="281" t="s">
        <v>301</v>
      </c>
    </row>
    <row r="895" ht="27" customHeight="1" spans="1:13">
      <c r="A895" s="258" t="s">
        <v>1462</v>
      </c>
      <c r="B895" s="259" t="s">
        <v>308</v>
      </c>
      <c r="C895" s="260"/>
      <c r="D895" s="261">
        <f t="shared" ref="D895:L895" si="438">D896</f>
        <v>108.28</v>
      </c>
      <c r="E895" s="261">
        <f t="shared" si="438"/>
        <v>96.22</v>
      </c>
      <c r="F895" s="261">
        <f t="shared" si="438"/>
        <v>75.66</v>
      </c>
      <c r="G895" s="261">
        <f t="shared" si="438"/>
        <v>10.27</v>
      </c>
      <c r="H895" s="261">
        <f t="shared" si="438"/>
        <v>10.29</v>
      </c>
      <c r="I895" s="261">
        <f t="shared" si="438"/>
        <v>12.06</v>
      </c>
      <c r="J895" s="261">
        <f t="shared" si="438"/>
        <v>12.06</v>
      </c>
      <c r="K895" s="261">
        <f t="shared" si="438"/>
        <v>0</v>
      </c>
      <c r="L895" s="261">
        <f t="shared" si="438"/>
        <v>0</v>
      </c>
      <c r="M895" s="282" t="s">
        <v>301</v>
      </c>
    </row>
    <row r="896" ht="45" spans="1:13">
      <c r="A896" s="262"/>
      <c r="B896" s="262"/>
      <c r="C896" s="263" t="s">
        <v>1463</v>
      </c>
      <c r="D896" s="264">
        <f>E896+I896</f>
        <v>108.28</v>
      </c>
      <c r="E896" s="264">
        <f>F896+G896+H896</f>
        <v>96.22</v>
      </c>
      <c r="F896" s="264">
        <v>75.66</v>
      </c>
      <c r="G896" s="264">
        <v>10.27</v>
      </c>
      <c r="H896" s="264">
        <v>10.29</v>
      </c>
      <c r="I896" s="264">
        <f>J896+K896+L896</f>
        <v>12.06</v>
      </c>
      <c r="J896" s="264">
        <v>12.06</v>
      </c>
      <c r="K896" s="264">
        <v>0</v>
      </c>
      <c r="L896" s="264">
        <v>0</v>
      </c>
      <c r="M896" s="283" t="s">
        <v>1464</v>
      </c>
    </row>
    <row r="897" ht="27" customHeight="1" spans="1:13">
      <c r="A897" s="258" t="s">
        <v>1465</v>
      </c>
      <c r="B897" s="259" t="s">
        <v>1466</v>
      </c>
      <c r="C897" s="260"/>
      <c r="D897" s="261">
        <f t="shared" ref="D897:L897" si="439">D898</f>
        <v>437.89</v>
      </c>
      <c r="E897" s="261">
        <f t="shared" si="439"/>
        <v>0</v>
      </c>
      <c r="F897" s="261">
        <f t="shared" si="439"/>
        <v>0</v>
      </c>
      <c r="G897" s="261">
        <f t="shared" si="439"/>
        <v>0</v>
      </c>
      <c r="H897" s="261">
        <f t="shared" si="439"/>
        <v>0</v>
      </c>
      <c r="I897" s="261">
        <f t="shared" si="439"/>
        <v>437.89</v>
      </c>
      <c r="J897" s="261">
        <f t="shared" si="439"/>
        <v>0</v>
      </c>
      <c r="K897" s="261">
        <f t="shared" si="439"/>
        <v>437.89</v>
      </c>
      <c r="L897" s="261">
        <f t="shared" si="439"/>
        <v>0</v>
      </c>
      <c r="M897" s="282" t="s">
        <v>301</v>
      </c>
    </row>
    <row r="898" ht="27" customHeight="1" spans="1:16">
      <c r="A898" s="262"/>
      <c r="B898" s="262"/>
      <c r="C898" s="285" t="s">
        <v>301</v>
      </c>
      <c r="D898" s="264">
        <f>E898+I898</f>
        <v>437.89</v>
      </c>
      <c r="E898" s="264">
        <f>F898+G898+H898</f>
        <v>0</v>
      </c>
      <c r="F898" s="264">
        <v>0</v>
      </c>
      <c r="G898" s="264">
        <v>0</v>
      </c>
      <c r="H898" s="264">
        <v>0</v>
      </c>
      <c r="I898" s="264">
        <f>J898+K898+L898</f>
        <v>437.89</v>
      </c>
      <c r="J898" s="264">
        <v>0</v>
      </c>
      <c r="K898" s="286">
        <f>168+269.89</f>
        <v>437.89</v>
      </c>
      <c r="L898" s="287">
        <v>0</v>
      </c>
      <c r="M898" s="284" t="s">
        <v>301</v>
      </c>
      <c r="P898" s="227">
        <v>269.89</v>
      </c>
    </row>
    <row r="899" ht="27" customHeight="1" spans="1:13">
      <c r="A899" s="258" t="s">
        <v>1467</v>
      </c>
      <c r="B899" s="259" t="s">
        <v>1468</v>
      </c>
      <c r="C899" s="260"/>
      <c r="D899" s="261">
        <f t="shared" ref="D899:L899" si="440">SUM(D900:D901)</f>
        <v>2922.909362</v>
      </c>
      <c r="E899" s="261">
        <f t="shared" si="440"/>
        <v>0</v>
      </c>
      <c r="F899" s="261">
        <f t="shared" si="440"/>
        <v>0</v>
      </c>
      <c r="G899" s="261">
        <f t="shared" si="440"/>
        <v>0</v>
      </c>
      <c r="H899" s="261">
        <f t="shared" si="440"/>
        <v>0</v>
      </c>
      <c r="I899" s="261">
        <f t="shared" si="440"/>
        <v>2922.909362</v>
      </c>
      <c r="J899" s="261">
        <f t="shared" si="440"/>
        <v>8</v>
      </c>
      <c r="K899" s="261">
        <f t="shared" si="440"/>
        <v>2274.909362</v>
      </c>
      <c r="L899" s="261">
        <f t="shared" si="440"/>
        <v>640</v>
      </c>
      <c r="M899" s="282" t="s">
        <v>301</v>
      </c>
    </row>
    <row r="900" ht="27" spans="1:13">
      <c r="A900" s="262"/>
      <c r="B900" s="262"/>
      <c r="C900" s="263" t="s">
        <v>1463</v>
      </c>
      <c r="D900" s="264">
        <f>E900+I900</f>
        <v>8</v>
      </c>
      <c r="E900" s="264">
        <f>F900+G900+H900</f>
        <v>0</v>
      </c>
      <c r="F900" s="264">
        <v>0</v>
      </c>
      <c r="G900" s="264">
        <v>0</v>
      </c>
      <c r="H900" s="264">
        <v>0</v>
      </c>
      <c r="I900" s="264">
        <f>J900+K900+L900</f>
        <v>8</v>
      </c>
      <c r="J900" s="264">
        <v>8</v>
      </c>
      <c r="K900" s="264">
        <v>0</v>
      </c>
      <c r="L900" s="264">
        <v>0</v>
      </c>
      <c r="M900" s="283" t="s">
        <v>1469</v>
      </c>
    </row>
    <row r="901" ht="27" customHeight="1" spans="1:16">
      <c r="A901" s="262"/>
      <c r="B901" s="262"/>
      <c r="C901" s="285" t="s">
        <v>301</v>
      </c>
      <c r="D901" s="264">
        <f>E901+I901</f>
        <v>2914.909362</v>
      </c>
      <c r="E901" s="264">
        <f>F901+G901+H901</f>
        <v>0</v>
      </c>
      <c r="F901" s="264">
        <v>0</v>
      </c>
      <c r="G901" s="264">
        <v>0</v>
      </c>
      <c r="H901" s="264">
        <v>0</v>
      </c>
      <c r="I901" s="264">
        <f>J901+K901+L901</f>
        <v>2914.909362</v>
      </c>
      <c r="J901" s="264">
        <v>0</v>
      </c>
      <c r="K901" s="286">
        <f>18.079362+1850+160+246.83</f>
        <v>2274.909362</v>
      </c>
      <c r="L901" s="287">
        <v>640</v>
      </c>
      <c r="M901" s="284" t="s">
        <v>301</v>
      </c>
      <c r="P901" s="227">
        <v>246.83</v>
      </c>
    </row>
    <row r="902" ht="30" customHeight="1" spans="1:13">
      <c r="A902" s="254" t="s">
        <v>1470</v>
      </c>
      <c r="B902" s="255" t="s">
        <v>1471</v>
      </c>
      <c r="C902" s="256" t="s">
        <v>306</v>
      </c>
      <c r="D902" s="257">
        <f t="shared" ref="D902:L902" si="441">D903</f>
        <v>205</v>
      </c>
      <c r="E902" s="257">
        <f t="shared" si="441"/>
        <v>0</v>
      </c>
      <c r="F902" s="257">
        <f t="shared" si="441"/>
        <v>0</v>
      </c>
      <c r="G902" s="257">
        <f t="shared" si="441"/>
        <v>0</v>
      </c>
      <c r="H902" s="257">
        <f t="shared" si="441"/>
        <v>0</v>
      </c>
      <c r="I902" s="257">
        <f t="shared" si="441"/>
        <v>205</v>
      </c>
      <c r="J902" s="257">
        <f t="shared" si="441"/>
        <v>0</v>
      </c>
      <c r="K902" s="257">
        <f t="shared" si="441"/>
        <v>205</v>
      </c>
      <c r="L902" s="257">
        <f t="shared" si="441"/>
        <v>0</v>
      </c>
      <c r="M902" s="281" t="s">
        <v>301</v>
      </c>
    </row>
    <row r="903" ht="27" customHeight="1" spans="1:13">
      <c r="A903" s="258" t="s">
        <v>1472</v>
      </c>
      <c r="B903" s="259" t="s">
        <v>1473</v>
      </c>
      <c r="C903" s="260"/>
      <c r="D903" s="261">
        <f t="shared" ref="D903:L903" si="442">D904</f>
        <v>205</v>
      </c>
      <c r="E903" s="261">
        <f t="shared" si="442"/>
        <v>0</v>
      </c>
      <c r="F903" s="261">
        <f t="shared" si="442"/>
        <v>0</v>
      </c>
      <c r="G903" s="261">
        <f t="shared" si="442"/>
        <v>0</v>
      </c>
      <c r="H903" s="261">
        <f t="shared" si="442"/>
        <v>0</v>
      </c>
      <c r="I903" s="261">
        <f t="shared" si="442"/>
        <v>205</v>
      </c>
      <c r="J903" s="261">
        <f t="shared" si="442"/>
        <v>0</v>
      </c>
      <c r="K903" s="261">
        <f t="shared" si="442"/>
        <v>205</v>
      </c>
      <c r="L903" s="261">
        <f t="shared" si="442"/>
        <v>0</v>
      </c>
      <c r="M903" s="282" t="s">
        <v>301</v>
      </c>
    </row>
    <row r="904" ht="26" customHeight="1" spans="1:16">
      <c r="A904" s="262"/>
      <c r="B904" s="262"/>
      <c r="C904" s="285" t="s">
        <v>301</v>
      </c>
      <c r="D904" s="264">
        <f>E904+I904</f>
        <v>205</v>
      </c>
      <c r="E904" s="264">
        <f>F904+G904+H904</f>
        <v>0</v>
      </c>
      <c r="F904" s="264">
        <v>0</v>
      </c>
      <c r="G904" s="264">
        <v>0</v>
      </c>
      <c r="H904" s="264">
        <v>0</v>
      </c>
      <c r="I904" s="264">
        <f>J904+K904+L904</f>
        <v>205</v>
      </c>
      <c r="J904" s="264">
        <v>0</v>
      </c>
      <c r="K904" s="286">
        <f>90+40+75</f>
        <v>205</v>
      </c>
      <c r="L904" s="287">
        <v>0</v>
      </c>
      <c r="M904" s="284" t="s">
        <v>301</v>
      </c>
      <c r="P904" s="227">
        <v>75</v>
      </c>
    </row>
    <row r="905" ht="30" customHeight="1" spans="1:13">
      <c r="A905" s="254" t="s">
        <v>1474</v>
      </c>
      <c r="B905" s="255" t="s">
        <v>1475</v>
      </c>
      <c r="C905" s="256" t="s">
        <v>306</v>
      </c>
      <c r="D905" s="257">
        <f t="shared" ref="D905:L905" si="443">D906</f>
        <v>0.17</v>
      </c>
      <c r="E905" s="257">
        <f t="shared" si="443"/>
        <v>0.17</v>
      </c>
      <c r="F905" s="257">
        <f t="shared" si="443"/>
        <v>0.17</v>
      </c>
      <c r="G905" s="257">
        <f t="shared" si="443"/>
        <v>0</v>
      </c>
      <c r="H905" s="257">
        <f t="shared" si="443"/>
        <v>0</v>
      </c>
      <c r="I905" s="257">
        <f t="shared" si="443"/>
        <v>0</v>
      </c>
      <c r="J905" s="257">
        <f t="shared" si="443"/>
        <v>0</v>
      </c>
      <c r="K905" s="257">
        <f t="shared" si="443"/>
        <v>0</v>
      </c>
      <c r="L905" s="257">
        <f t="shared" si="443"/>
        <v>0</v>
      </c>
      <c r="M905" s="281" t="s">
        <v>301</v>
      </c>
    </row>
    <row r="906" ht="27" customHeight="1" spans="1:13">
      <c r="A906" s="258" t="s">
        <v>1476</v>
      </c>
      <c r="B906" s="259" t="s">
        <v>1475</v>
      </c>
      <c r="C906" s="260"/>
      <c r="D906" s="261">
        <f t="shared" ref="D906:L906" si="444">D907</f>
        <v>0.17</v>
      </c>
      <c r="E906" s="261">
        <f t="shared" si="444"/>
        <v>0.17</v>
      </c>
      <c r="F906" s="261">
        <f t="shared" si="444"/>
        <v>0.17</v>
      </c>
      <c r="G906" s="261">
        <f t="shared" si="444"/>
        <v>0</v>
      </c>
      <c r="H906" s="261">
        <f t="shared" si="444"/>
        <v>0</v>
      </c>
      <c r="I906" s="261">
        <f t="shared" si="444"/>
        <v>0</v>
      </c>
      <c r="J906" s="261">
        <f t="shared" si="444"/>
        <v>0</v>
      </c>
      <c r="K906" s="261">
        <f t="shared" si="444"/>
        <v>0</v>
      </c>
      <c r="L906" s="261">
        <f t="shared" si="444"/>
        <v>0</v>
      </c>
      <c r="M906" s="282" t="s">
        <v>301</v>
      </c>
    </row>
    <row r="907" ht="27" spans="1:13">
      <c r="A907" s="262"/>
      <c r="B907" s="262"/>
      <c r="C907" s="263" t="s">
        <v>1463</v>
      </c>
      <c r="D907" s="264">
        <f>E907+I907</f>
        <v>0.17</v>
      </c>
      <c r="E907" s="264">
        <f>F907+G907+H907</f>
        <v>0.17</v>
      </c>
      <c r="F907" s="264">
        <v>0.17</v>
      </c>
      <c r="G907" s="264">
        <v>0</v>
      </c>
      <c r="H907" s="264">
        <v>0</v>
      </c>
      <c r="I907" s="264">
        <f>J907+K907+L907</f>
        <v>0</v>
      </c>
      <c r="J907" s="264">
        <v>0</v>
      </c>
      <c r="K907" s="264">
        <v>0</v>
      </c>
      <c r="L907" s="264">
        <v>0</v>
      </c>
      <c r="M907" s="284" t="s">
        <v>301</v>
      </c>
    </row>
    <row r="908" ht="30" customHeight="1" spans="1:17">
      <c r="A908" s="250" t="s">
        <v>1477</v>
      </c>
      <c r="B908" s="251" t="s">
        <v>1478</v>
      </c>
      <c r="C908" s="252"/>
      <c r="D908" s="253">
        <f t="shared" ref="D908:L908" si="445">D909</f>
        <v>300.623911</v>
      </c>
      <c r="E908" s="253">
        <f t="shared" si="445"/>
        <v>0</v>
      </c>
      <c r="F908" s="253">
        <f t="shared" si="445"/>
        <v>0</v>
      </c>
      <c r="G908" s="253">
        <f t="shared" si="445"/>
        <v>0</v>
      </c>
      <c r="H908" s="253">
        <f t="shared" si="445"/>
        <v>0</v>
      </c>
      <c r="I908" s="253">
        <f t="shared" si="445"/>
        <v>300.623911</v>
      </c>
      <c r="J908" s="253">
        <f t="shared" si="445"/>
        <v>0</v>
      </c>
      <c r="K908" s="253">
        <f t="shared" si="445"/>
        <v>300.623911</v>
      </c>
      <c r="L908" s="253">
        <f t="shared" si="445"/>
        <v>0</v>
      </c>
      <c r="M908" s="279" t="s">
        <v>301</v>
      </c>
      <c r="N908" s="223">
        <f>E908+J908</f>
        <v>0</v>
      </c>
      <c r="Q908" s="223">
        <f>E908+J908</f>
        <v>0</v>
      </c>
    </row>
    <row r="909" ht="30" customHeight="1" spans="1:13">
      <c r="A909" s="254" t="s">
        <v>1479</v>
      </c>
      <c r="B909" s="255" t="s">
        <v>1480</v>
      </c>
      <c r="C909" s="256" t="s">
        <v>306</v>
      </c>
      <c r="D909" s="257">
        <f t="shared" ref="D909:L909" si="446">D910+D912</f>
        <v>300.623911</v>
      </c>
      <c r="E909" s="257">
        <f t="shared" si="446"/>
        <v>0</v>
      </c>
      <c r="F909" s="257">
        <f t="shared" si="446"/>
        <v>0</v>
      </c>
      <c r="G909" s="257">
        <f t="shared" si="446"/>
        <v>0</v>
      </c>
      <c r="H909" s="257">
        <f t="shared" si="446"/>
        <v>0</v>
      </c>
      <c r="I909" s="257">
        <f t="shared" si="446"/>
        <v>300.623911</v>
      </c>
      <c r="J909" s="257">
        <f t="shared" si="446"/>
        <v>0</v>
      </c>
      <c r="K909" s="257">
        <f t="shared" si="446"/>
        <v>300.623911</v>
      </c>
      <c r="L909" s="257">
        <f t="shared" si="446"/>
        <v>0</v>
      </c>
      <c r="M909" s="281" t="s">
        <v>301</v>
      </c>
    </row>
    <row r="910" ht="27" customHeight="1" spans="1:13">
      <c r="A910" s="258" t="s">
        <v>1481</v>
      </c>
      <c r="B910" s="259" t="s">
        <v>1482</v>
      </c>
      <c r="C910" s="260"/>
      <c r="D910" s="261">
        <f t="shared" ref="D910:L910" si="447">D911</f>
        <v>202.903911</v>
      </c>
      <c r="E910" s="261">
        <f t="shared" si="447"/>
        <v>0</v>
      </c>
      <c r="F910" s="261">
        <f t="shared" si="447"/>
        <v>0</v>
      </c>
      <c r="G910" s="261">
        <f t="shared" si="447"/>
        <v>0</v>
      </c>
      <c r="H910" s="261">
        <f t="shared" si="447"/>
        <v>0</v>
      </c>
      <c r="I910" s="261">
        <f t="shared" si="447"/>
        <v>202.903911</v>
      </c>
      <c r="J910" s="261">
        <f t="shared" si="447"/>
        <v>0</v>
      </c>
      <c r="K910" s="261">
        <f t="shared" si="447"/>
        <v>202.903911</v>
      </c>
      <c r="L910" s="261">
        <f t="shared" si="447"/>
        <v>0</v>
      </c>
      <c r="M910" s="282" t="s">
        <v>301</v>
      </c>
    </row>
    <row r="911" ht="28" customHeight="1" spans="1:13">
      <c r="A911" s="262"/>
      <c r="B911" s="262"/>
      <c r="C911" s="285" t="s">
        <v>301</v>
      </c>
      <c r="D911" s="264">
        <f>E911+I911</f>
        <v>202.903911</v>
      </c>
      <c r="E911" s="264">
        <f>F911+G911+H911</f>
        <v>0</v>
      </c>
      <c r="F911" s="264">
        <v>0</v>
      </c>
      <c r="G911" s="264">
        <v>0</v>
      </c>
      <c r="H911" s="264">
        <v>0</v>
      </c>
      <c r="I911" s="264">
        <f>J911+K911+L911</f>
        <v>202.903911</v>
      </c>
      <c r="J911" s="264">
        <v>0</v>
      </c>
      <c r="K911" s="286">
        <v>202.903911</v>
      </c>
      <c r="L911" s="287">
        <v>0</v>
      </c>
      <c r="M911" s="284" t="s">
        <v>301</v>
      </c>
    </row>
    <row r="912" ht="27" customHeight="1" spans="1:13">
      <c r="A912" s="258" t="s">
        <v>1483</v>
      </c>
      <c r="B912" s="259" t="s">
        <v>1484</v>
      </c>
      <c r="C912" s="260"/>
      <c r="D912" s="261">
        <f t="shared" ref="D912:L912" si="448">D913</f>
        <v>97.72</v>
      </c>
      <c r="E912" s="261">
        <f t="shared" si="448"/>
        <v>0</v>
      </c>
      <c r="F912" s="261">
        <f t="shared" si="448"/>
        <v>0</v>
      </c>
      <c r="G912" s="261">
        <f t="shared" si="448"/>
        <v>0</v>
      </c>
      <c r="H912" s="261">
        <f t="shared" si="448"/>
        <v>0</v>
      </c>
      <c r="I912" s="261">
        <f t="shared" si="448"/>
        <v>97.72</v>
      </c>
      <c r="J912" s="261">
        <f t="shared" si="448"/>
        <v>0</v>
      </c>
      <c r="K912" s="261">
        <f t="shared" si="448"/>
        <v>97.72</v>
      </c>
      <c r="L912" s="261">
        <f t="shared" si="448"/>
        <v>0</v>
      </c>
      <c r="M912" s="282" t="s">
        <v>301</v>
      </c>
    </row>
    <row r="913" ht="27" customHeight="1" spans="1:13">
      <c r="A913" s="262"/>
      <c r="B913" s="262"/>
      <c r="C913" s="285" t="s">
        <v>301</v>
      </c>
      <c r="D913" s="264">
        <f>E913+I913</f>
        <v>97.72</v>
      </c>
      <c r="E913" s="264">
        <f>F913+G913+H913</f>
        <v>0</v>
      </c>
      <c r="F913" s="264">
        <v>0</v>
      </c>
      <c r="G913" s="264">
        <v>0</v>
      </c>
      <c r="H913" s="264">
        <v>0</v>
      </c>
      <c r="I913" s="264">
        <f>J913+K913+L913</f>
        <v>97.72</v>
      </c>
      <c r="J913" s="264">
        <v>0</v>
      </c>
      <c r="K913" s="287">
        <f>92.13+5.42+0.17</f>
        <v>97.72</v>
      </c>
      <c r="L913" s="287">
        <v>0</v>
      </c>
      <c r="M913" s="284" t="s">
        <v>301</v>
      </c>
    </row>
    <row r="914" ht="30" customHeight="1" spans="1:17">
      <c r="A914" s="250" t="s">
        <v>1485</v>
      </c>
      <c r="B914" s="251" t="s">
        <v>1486</v>
      </c>
      <c r="C914" s="252"/>
      <c r="D914" s="253">
        <f t="shared" ref="D914:L914" si="449">D915</f>
        <v>3522.484</v>
      </c>
      <c r="E914" s="253">
        <f t="shared" si="449"/>
        <v>1069.1</v>
      </c>
      <c r="F914" s="253">
        <f t="shared" si="449"/>
        <v>995.8</v>
      </c>
      <c r="G914" s="253">
        <f t="shared" si="449"/>
        <v>47.48</v>
      </c>
      <c r="H914" s="253">
        <f t="shared" si="449"/>
        <v>25.82</v>
      </c>
      <c r="I914" s="253">
        <f t="shared" si="449"/>
        <v>2453.384</v>
      </c>
      <c r="J914" s="253">
        <f t="shared" si="449"/>
        <v>144</v>
      </c>
      <c r="K914" s="253">
        <f t="shared" si="449"/>
        <v>1736.124</v>
      </c>
      <c r="L914" s="253">
        <f t="shared" si="449"/>
        <v>573.26</v>
      </c>
      <c r="M914" s="279" t="s">
        <v>301</v>
      </c>
      <c r="N914" s="223">
        <f>E914+J914</f>
        <v>1213.1</v>
      </c>
      <c r="Q914" s="223">
        <f>E914+J914</f>
        <v>1213.1</v>
      </c>
    </row>
    <row r="915" ht="30" customHeight="1" spans="1:13">
      <c r="A915" s="254" t="s">
        <v>1487</v>
      </c>
      <c r="B915" s="255" t="s">
        <v>1488</v>
      </c>
      <c r="C915" s="256" t="s">
        <v>306</v>
      </c>
      <c r="D915" s="257">
        <f t="shared" ref="D915:L915" si="450">D916+D918+D922+D924+D927+D931</f>
        <v>3522.484</v>
      </c>
      <c r="E915" s="257">
        <f t="shared" si="450"/>
        <v>1069.1</v>
      </c>
      <c r="F915" s="257">
        <f t="shared" si="450"/>
        <v>995.8</v>
      </c>
      <c r="G915" s="257">
        <f t="shared" si="450"/>
        <v>47.48</v>
      </c>
      <c r="H915" s="257">
        <f t="shared" si="450"/>
        <v>25.82</v>
      </c>
      <c r="I915" s="257">
        <f t="shared" si="450"/>
        <v>2453.384</v>
      </c>
      <c r="J915" s="257">
        <f t="shared" si="450"/>
        <v>144</v>
      </c>
      <c r="K915" s="257">
        <f t="shared" si="450"/>
        <v>1736.124</v>
      </c>
      <c r="L915" s="257">
        <f t="shared" si="450"/>
        <v>573.26</v>
      </c>
      <c r="M915" s="281" t="s">
        <v>301</v>
      </c>
    </row>
    <row r="916" ht="27" customHeight="1" spans="1:13">
      <c r="A916" s="258" t="s">
        <v>1489</v>
      </c>
      <c r="B916" s="259" t="s">
        <v>308</v>
      </c>
      <c r="C916" s="260"/>
      <c r="D916" s="261">
        <f t="shared" ref="D916:L916" si="451">D917</f>
        <v>464.44</v>
      </c>
      <c r="E916" s="261">
        <f t="shared" si="451"/>
        <v>444.44</v>
      </c>
      <c r="F916" s="261">
        <f t="shared" si="451"/>
        <v>386.98</v>
      </c>
      <c r="G916" s="261">
        <f t="shared" si="451"/>
        <v>35.86</v>
      </c>
      <c r="H916" s="261">
        <f t="shared" si="451"/>
        <v>21.6</v>
      </c>
      <c r="I916" s="261">
        <f t="shared" si="451"/>
        <v>20</v>
      </c>
      <c r="J916" s="261">
        <f t="shared" si="451"/>
        <v>20</v>
      </c>
      <c r="K916" s="261">
        <f t="shared" si="451"/>
        <v>0</v>
      </c>
      <c r="L916" s="261">
        <f t="shared" si="451"/>
        <v>0</v>
      </c>
      <c r="M916" s="282" t="s">
        <v>301</v>
      </c>
    </row>
    <row r="917" ht="27" spans="1:13">
      <c r="A917" s="262"/>
      <c r="B917" s="262"/>
      <c r="C917" s="263" t="s">
        <v>1490</v>
      </c>
      <c r="D917" s="264">
        <f>E917+I917</f>
        <v>464.44</v>
      </c>
      <c r="E917" s="264">
        <f>F917+G917+H917</f>
        <v>444.44</v>
      </c>
      <c r="F917" s="264">
        <v>386.98</v>
      </c>
      <c r="G917" s="264">
        <v>35.86</v>
      </c>
      <c r="H917" s="264">
        <v>21.6</v>
      </c>
      <c r="I917" s="264">
        <f>J917+K917+L917</f>
        <v>20</v>
      </c>
      <c r="J917" s="264">
        <v>20</v>
      </c>
      <c r="K917" s="264">
        <v>0</v>
      </c>
      <c r="L917" s="264">
        <v>0</v>
      </c>
      <c r="M917" s="283" t="s">
        <v>1491</v>
      </c>
    </row>
    <row r="918" ht="27" customHeight="1" spans="1:13">
      <c r="A918" s="258" t="s">
        <v>1492</v>
      </c>
      <c r="B918" s="259" t="s">
        <v>1493</v>
      </c>
      <c r="C918" s="260"/>
      <c r="D918" s="261">
        <f t="shared" ref="D918:L918" si="452">SUM(D919:D921)</f>
        <v>1801.4796</v>
      </c>
      <c r="E918" s="261">
        <f t="shared" si="452"/>
        <v>93.81</v>
      </c>
      <c r="F918" s="261">
        <f t="shared" si="452"/>
        <v>93.81</v>
      </c>
      <c r="G918" s="261">
        <f t="shared" si="452"/>
        <v>0</v>
      </c>
      <c r="H918" s="261">
        <f t="shared" si="452"/>
        <v>0</v>
      </c>
      <c r="I918" s="261">
        <f t="shared" si="452"/>
        <v>1707.6696</v>
      </c>
      <c r="J918" s="261">
        <f t="shared" si="452"/>
        <v>62.11</v>
      </c>
      <c r="K918" s="261">
        <f t="shared" si="452"/>
        <v>1122.2996</v>
      </c>
      <c r="L918" s="261">
        <f t="shared" si="452"/>
        <v>523.26</v>
      </c>
      <c r="M918" s="282" t="s">
        <v>301</v>
      </c>
    </row>
    <row r="919" ht="30" spans="1:13">
      <c r="A919" s="262"/>
      <c r="B919" s="262"/>
      <c r="C919" s="263" t="s">
        <v>1490</v>
      </c>
      <c r="D919" s="264">
        <f>E919+I919</f>
        <v>17.11</v>
      </c>
      <c r="E919" s="264">
        <f>F919+G919+H919</f>
        <v>0</v>
      </c>
      <c r="F919" s="264">
        <v>0</v>
      </c>
      <c r="G919" s="264">
        <v>0</v>
      </c>
      <c r="H919" s="264">
        <v>0</v>
      </c>
      <c r="I919" s="264">
        <f>J919+K919+L919</f>
        <v>17.11</v>
      </c>
      <c r="J919" s="264">
        <v>17.11</v>
      </c>
      <c r="K919" s="264">
        <v>0</v>
      </c>
      <c r="L919" s="264">
        <v>0</v>
      </c>
      <c r="M919" s="283" t="s">
        <v>1494</v>
      </c>
    </row>
    <row r="920" ht="27" spans="1:13">
      <c r="A920" s="262"/>
      <c r="B920" s="262"/>
      <c r="C920" s="263" t="s">
        <v>1495</v>
      </c>
      <c r="D920" s="264">
        <f>E920+I920</f>
        <v>138.81</v>
      </c>
      <c r="E920" s="264">
        <f>F920+G920+H920</f>
        <v>93.81</v>
      </c>
      <c r="F920" s="264">
        <v>93.81</v>
      </c>
      <c r="G920" s="264">
        <v>0</v>
      </c>
      <c r="H920" s="264">
        <v>0</v>
      </c>
      <c r="I920" s="264">
        <f>J920+K920+L920</f>
        <v>45</v>
      </c>
      <c r="J920" s="264">
        <v>45</v>
      </c>
      <c r="K920" s="264">
        <v>0</v>
      </c>
      <c r="L920" s="264">
        <v>0</v>
      </c>
      <c r="M920" s="283" t="s">
        <v>1496</v>
      </c>
    </row>
    <row r="921" ht="27" customHeight="1" spans="1:13">
      <c r="A921" s="262"/>
      <c r="B921" s="262"/>
      <c r="C921" s="285" t="s">
        <v>301</v>
      </c>
      <c r="D921" s="264">
        <f>E921+I921</f>
        <v>1645.5596</v>
      </c>
      <c r="E921" s="264">
        <f>F921+G921+H921</f>
        <v>0</v>
      </c>
      <c r="F921" s="264">
        <v>0</v>
      </c>
      <c r="G921" s="264">
        <v>0</v>
      </c>
      <c r="H921" s="264">
        <v>0</v>
      </c>
      <c r="I921" s="264">
        <f>J921+K921+L921</f>
        <v>1645.5596</v>
      </c>
      <c r="J921" s="264">
        <v>0</v>
      </c>
      <c r="K921" s="286">
        <f>544.6096+577.69</f>
        <v>1122.2996</v>
      </c>
      <c r="L921" s="287">
        <v>523.26</v>
      </c>
      <c r="M921" s="284" t="s">
        <v>301</v>
      </c>
    </row>
    <row r="922" ht="27" customHeight="1" spans="1:13">
      <c r="A922" s="258" t="s">
        <v>1497</v>
      </c>
      <c r="B922" s="259" t="s">
        <v>1498</v>
      </c>
      <c r="C922" s="260"/>
      <c r="D922" s="261">
        <f t="shared" ref="D922:L922" si="453">D923</f>
        <v>13</v>
      </c>
      <c r="E922" s="261">
        <f t="shared" si="453"/>
        <v>0</v>
      </c>
      <c r="F922" s="261">
        <f t="shared" si="453"/>
        <v>0</v>
      </c>
      <c r="G922" s="261">
        <f t="shared" si="453"/>
        <v>0</v>
      </c>
      <c r="H922" s="261">
        <f t="shared" si="453"/>
        <v>0</v>
      </c>
      <c r="I922" s="261">
        <f t="shared" si="453"/>
        <v>13</v>
      </c>
      <c r="J922" s="261">
        <f t="shared" si="453"/>
        <v>13</v>
      </c>
      <c r="K922" s="261">
        <f t="shared" si="453"/>
        <v>0</v>
      </c>
      <c r="L922" s="261">
        <f t="shared" si="453"/>
        <v>0</v>
      </c>
      <c r="M922" s="282" t="s">
        <v>301</v>
      </c>
    </row>
    <row r="923" ht="30" spans="1:13">
      <c r="A923" s="262"/>
      <c r="B923" s="262"/>
      <c r="C923" s="263" t="s">
        <v>1490</v>
      </c>
      <c r="D923" s="264">
        <f>E923+I923</f>
        <v>13</v>
      </c>
      <c r="E923" s="264">
        <f>F923+G923+H923</f>
        <v>0</v>
      </c>
      <c r="F923" s="264">
        <v>0</v>
      </c>
      <c r="G923" s="264">
        <v>0</v>
      </c>
      <c r="H923" s="264">
        <v>0</v>
      </c>
      <c r="I923" s="264">
        <f>J923+K923+L923</f>
        <v>13</v>
      </c>
      <c r="J923" s="264">
        <v>13</v>
      </c>
      <c r="K923" s="264">
        <v>0</v>
      </c>
      <c r="L923" s="264">
        <v>0</v>
      </c>
      <c r="M923" s="283" t="s">
        <v>1499</v>
      </c>
    </row>
    <row r="924" ht="27" customHeight="1" spans="1:13">
      <c r="A924" s="258" t="s">
        <v>1500</v>
      </c>
      <c r="B924" s="259" t="s">
        <v>1501</v>
      </c>
      <c r="C924" s="260"/>
      <c r="D924" s="261">
        <f t="shared" ref="D924:L924" si="454">SUM(D925:D926)</f>
        <v>628.2244</v>
      </c>
      <c r="E924" s="261">
        <f t="shared" si="454"/>
        <v>0</v>
      </c>
      <c r="F924" s="261">
        <f t="shared" si="454"/>
        <v>0</v>
      </c>
      <c r="G924" s="261">
        <f t="shared" si="454"/>
        <v>0</v>
      </c>
      <c r="H924" s="261">
        <f t="shared" si="454"/>
        <v>0</v>
      </c>
      <c r="I924" s="261">
        <f t="shared" si="454"/>
        <v>628.2244</v>
      </c>
      <c r="J924" s="261">
        <f t="shared" si="454"/>
        <v>14.4</v>
      </c>
      <c r="K924" s="261">
        <f t="shared" si="454"/>
        <v>613.8244</v>
      </c>
      <c r="L924" s="261">
        <f t="shared" si="454"/>
        <v>0</v>
      </c>
      <c r="M924" s="282" t="s">
        <v>301</v>
      </c>
    </row>
    <row r="925" ht="45" spans="1:13">
      <c r="A925" s="262"/>
      <c r="B925" s="262"/>
      <c r="C925" s="263" t="s">
        <v>1490</v>
      </c>
      <c r="D925" s="264">
        <f>E925+I925</f>
        <v>14.4</v>
      </c>
      <c r="E925" s="264">
        <f>F925+G925+H925</f>
        <v>0</v>
      </c>
      <c r="F925" s="264">
        <v>0</v>
      </c>
      <c r="G925" s="264">
        <v>0</v>
      </c>
      <c r="H925" s="264">
        <v>0</v>
      </c>
      <c r="I925" s="264">
        <f>J925+K925+L925</f>
        <v>14.4</v>
      </c>
      <c r="J925" s="264">
        <v>14.4</v>
      </c>
      <c r="K925" s="264">
        <v>0</v>
      </c>
      <c r="L925" s="264">
        <v>0</v>
      </c>
      <c r="M925" s="283" t="s">
        <v>1502</v>
      </c>
    </row>
    <row r="926" ht="27" customHeight="1" spans="1:16">
      <c r="A926" s="262"/>
      <c r="B926" s="262"/>
      <c r="C926" s="285" t="s">
        <v>301</v>
      </c>
      <c r="D926" s="264">
        <f>E926+I926</f>
        <v>613.8244</v>
      </c>
      <c r="E926" s="264">
        <f>F926+G926+H926</f>
        <v>0</v>
      </c>
      <c r="F926" s="264">
        <v>0</v>
      </c>
      <c r="G926" s="264">
        <v>0</v>
      </c>
      <c r="H926" s="264">
        <v>0</v>
      </c>
      <c r="I926" s="264">
        <f>J926+K926+L926</f>
        <v>613.8244</v>
      </c>
      <c r="J926" s="264">
        <v>0</v>
      </c>
      <c r="K926" s="286">
        <f>337.9344+275.89</f>
        <v>613.8244</v>
      </c>
      <c r="L926" s="287">
        <v>0</v>
      </c>
      <c r="M926" s="284" t="s">
        <v>301</v>
      </c>
      <c r="P926" s="227">
        <v>275.89</v>
      </c>
    </row>
    <row r="927" ht="27" customHeight="1" spans="1:13">
      <c r="A927" s="258" t="s">
        <v>1503</v>
      </c>
      <c r="B927" s="259" t="s">
        <v>377</v>
      </c>
      <c r="C927" s="260"/>
      <c r="D927" s="261">
        <f t="shared" ref="D927:L927" si="455">SUM(D928:D930)</f>
        <v>461.56</v>
      </c>
      <c r="E927" s="261">
        <f t="shared" si="455"/>
        <v>437.56</v>
      </c>
      <c r="F927" s="261">
        <f t="shared" si="455"/>
        <v>421.72</v>
      </c>
      <c r="G927" s="261">
        <f t="shared" si="455"/>
        <v>11.62</v>
      </c>
      <c r="H927" s="261">
        <f t="shared" si="455"/>
        <v>4.22</v>
      </c>
      <c r="I927" s="261">
        <f t="shared" si="455"/>
        <v>24</v>
      </c>
      <c r="J927" s="261">
        <f t="shared" si="455"/>
        <v>24</v>
      </c>
      <c r="K927" s="261">
        <f t="shared" si="455"/>
        <v>0</v>
      </c>
      <c r="L927" s="261">
        <f t="shared" si="455"/>
        <v>0</v>
      </c>
      <c r="M927" s="282" t="s">
        <v>301</v>
      </c>
    </row>
    <row r="928" ht="27" spans="1:13">
      <c r="A928" s="262"/>
      <c r="B928" s="262"/>
      <c r="C928" s="263" t="s">
        <v>1490</v>
      </c>
      <c r="D928" s="264">
        <f>E928+I928</f>
        <v>138.27</v>
      </c>
      <c r="E928" s="264">
        <f>F928+G928+H928</f>
        <v>138.27</v>
      </c>
      <c r="F928" s="264">
        <v>138.23</v>
      </c>
      <c r="G928" s="264">
        <v>0</v>
      </c>
      <c r="H928" s="264">
        <v>0.04</v>
      </c>
      <c r="I928" s="264">
        <f>J928+K928+L928</f>
        <v>0</v>
      </c>
      <c r="J928" s="264">
        <v>0</v>
      </c>
      <c r="K928" s="264">
        <v>0</v>
      </c>
      <c r="L928" s="264">
        <v>0</v>
      </c>
      <c r="M928" s="284" t="s">
        <v>301</v>
      </c>
    </row>
    <row r="929" ht="37" customHeight="1" spans="1:13">
      <c r="A929" s="262"/>
      <c r="B929" s="262"/>
      <c r="C929" s="263" t="s">
        <v>1504</v>
      </c>
      <c r="D929" s="264">
        <f>E929+I929</f>
        <v>81.34</v>
      </c>
      <c r="E929" s="264">
        <f>F929+G929+H929</f>
        <v>57.34</v>
      </c>
      <c r="F929" s="264">
        <v>54.05</v>
      </c>
      <c r="G929" s="264">
        <v>3.29</v>
      </c>
      <c r="H929" s="264">
        <v>0</v>
      </c>
      <c r="I929" s="264">
        <f>J929+K929+L929</f>
        <v>24</v>
      </c>
      <c r="J929" s="264">
        <v>24</v>
      </c>
      <c r="K929" s="264">
        <v>0</v>
      </c>
      <c r="L929" s="264">
        <v>0</v>
      </c>
      <c r="M929" s="283" t="s">
        <v>1505</v>
      </c>
    </row>
    <row r="930" ht="40.5" spans="1:13">
      <c r="A930" s="262"/>
      <c r="B930" s="262"/>
      <c r="C930" s="263" t="s">
        <v>1506</v>
      </c>
      <c r="D930" s="264">
        <f>E930+I930</f>
        <v>241.95</v>
      </c>
      <c r="E930" s="264">
        <f>F930+G930+H930</f>
        <v>241.95</v>
      </c>
      <c r="F930" s="264">
        <v>229.44</v>
      </c>
      <c r="G930" s="264">
        <v>8.33</v>
      </c>
      <c r="H930" s="264">
        <v>4.18</v>
      </c>
      <c r="I930" s="264">
        <f>J930+K930+L930</f>
        <v>0</v>
      </c>
      <c r="J930" s="264">
        <v>0</v>
      </c>
      <c r="K930" s="264">
        <v>0</v>
      </c>
      <c r="L930" s="264">
        <v>0</v>
      </c>
      <c r="M930" s="284" t="s">
        <v>301</v>
      </c>
    </row>
    <row r="931" ht="27" customHeight="1" spans="1:13">
      <c r="A931" s="258" t="s">
        <v>1507</v>
      </c>
      <c r="B931" s="259" t="s">
        <v>1508</v>
      </c>
      <c r="C931" s="260"/>
      <c r="D931" s="261">
        <f t="shared" ref="D931:L931" si="456">SUM(D932:D934)</f>
        <v>153.78</v>
      </c>
      <c r="E931" s="261">
        <f t="shared" si="456"/>
        <v>93.29</v>
      </c>
      <c r="F931" s="261">
        <f t="shared" si="456"/>
        <v>93.29</v>
      </c>
      <c r="G931" s="261">
        <f t="shared" si="456"/>
        <v>0</v>
      </c>
      <c r="H931" s="261">
        <f t="shared" si="456"/>
        <v>0</v>
      </c>
      <c r="I931" s="261">
        <f t="shared" si="456"/>
        <v>60.49</v>
      </c>
      <c r="J931" s="261">
        <f t="shared" si="456"/>
        <v>10.49</v>
      </c>
      <c r="K931" s="261">
        <f t="shared" si="456"/>
        <v>0</v>
      </c>
      <c r="L931" s="261">
        <f t="shared" si="456"/>
        <v>50</v>
      </c>
      <c r="M931" s="282" t="s">
        <v>301</v>
      </c>
    </row>
    <row r="932" ht="33" customHeight="1" spans="1:13">
      <c r="A932" s="262"/>
      <c r="B932" s="262"/>
      <c r="C932" s="263" t="s">
        <v>1490</v>
      </c>
      <c r="D932" s="264">
        <f>E932+I932</f>
        <v>10.49</v>
      </c>
      <c r="E932" s="264">
        <f>F932+G932+H932</f>
        <v>0</v>
      </c>
      <c r="F932" s="264">
        <v>0</v>
      </c>
      <c r="G932" s="264">
        <v>0</v>
      </c>
      <c r="H932" s="264">
        <v>0</v>
      </c>
      <c r="I932" s="264">
        <f>J932+K932+L932</f>
        <v>10.49</v>
      </c>
      <c r="J932" s="264">
        <v>10.49</v>
      </c>
      <c r="K932" s="264">
        <v>0</v>
      </c>
      <c r="L932" s="264">
        <v>0</v>
      </c>
      <c r="M932" s="283" t="s">
        <v>1509</v>
      </c>
    </row>
    <row r="933" ht="33" customHeight="1" spans="1:13">
      <c r="A933" s="262"/>
      <c r="B933" s="262"/>
      <c r="C933" s="263" t="s">
        <v>1504</v>
      </c>
      <c r="D933" s="264">
        <f>E933+I933</f>
        <v>93.29</v>
      </c>
      <c r="E933" s="264">
        <f>F933+G933+H933</f>
        <v>93.29</v>
      </c>
      <c r="F933" s="264">
        <v>93.29</v>
      </c>
      <c r="G933" s="264">
        <v>0</v>
      </c>
      <c r="H933" s="264">
        <v>0</v>
      </c>
      <c r="I933" s="264">
        <f>J933+K933+L933</f>
        <v>0</v>
      </c>
      <c r="J933" s="264">
        <v>0</v>
      </c>
      <c r="K933" s="264">
        <v>0</v>
      </c>
      <c r="L933" s="264">
        <v>0</v>
      </c>
      <c r="M933" s="284" t="s">
        <v>301</v>
      </c>
    </row>
    <row r="934" ht="27" customHeight="1" spans="1:13">
      <c r="A934" s="262"/>
      <c r="B934" s="262"/>
      <c r="C934" s="285" t="s">
        <v>301</v>
      </c>
      <c r="D934" s="264">
        <f>E934+I934</f>
        <v>50</v>
      </c>
      <c r="E934" s="264">
        <f>F934+G934+H934</f>
        <v>0</v>
      </c>
      <c r="F934" s="264">
        <v>0</v>
      </c>
      <c r="G934" s="264">
        <v>0</v>
      </c>
      <c r="H934" s="264">
        <v>0</v>
      </c>
      <c r="I934" s="264">
        <f>J934+K934+L934</f>
        <v>50</v>
      </c>
      <c r="J934" s="287">
        <v>0</v>
      </c>
      <c r="K934" s="287">
        <v>0</v>
      </c>
      <c r="L934" s="287">
        <v>50</v>
      </c>
      <c r="M934" s="284" t="s">
        <v>301</v>
      </c>
    </row>
    <row r="935" ht="30" customHeight="1" spans="1:17">
      <c r="A935" s="250" t="s">
        <v>1510</v>
      </c>
      <c r="B935" s="251" t="s">
        <v>1511</v>
      </c>
      <c r="C935" s="252"/>
      <c r="D935" s="253">
        <f t="shared" ref="D935:L935" si="457">D936+D939+D942</f>
        <v>9249.36495</v>
      </c>
      <c r="E935" s="253">
        <f t="shared" si="457"/>
        <v>9030.91</v>
      </c>
      <c r="F935" s="253">
        <f t="shared" si="457"/>
        <v>9025.32</v>
      </c>
      <c r="G935" s="253">
        <f t="shared" si="457"/>
        <v>1.44</v>
      </c>
      <c r="H935" s="253">
        <f t="shared" si="457"/>
        <v>4.15</v>
      </c>
      <c r="I935" s="253">
        <f t="shared" si="457"/>
        <v>218.45495</v>
      </c>
      <c r="J935" s="253">
        <f t="shared" si="457"/>
        <v>6</v>
      </c>
      <c r="K935" s="253">
        <f t="shared" si="457"/>
        <v>159.66495</v>
      </c>
      <c r="L935" s="253">
        <f t="shared" si="457"/>
        <v>52.79</v>
      </c>
      <c r="M935" s="279" t="s">
        <v>301</v>
      </c>
      <c r="N935" s="223">
        <f>E935+J935</f>
        <v>9036.91</v>
      </c>
      <c r="Q935" s="223">
        <f>E935+J935</f>
        <v>9036.91</v>
      </c>
    </row>
    <row r="936" ht="30" customHeight="1" spans="1:13">
      <c r="A936" s="254" t="s">
        <v>1512</v>
      </c>
      <c r="B936" s="255" t="s">
        <v>1513</v>
      </c>
      <c r="C936" s="256" t="s">
        <v>306</v>
      </c>
      <c r="D936" s="257">
        <f t="shared" ref="D936:L936" si="458">D937</f>
        <v>212.45495</v>
      </c>
      <c r="E936" s="257">
        <f t="shared" si="458"/>
        <v>0</v>
      </c>
      <c r="F936" s="257">
        <f t="shared" si="458"/>
        <v>0</v>
      </c>
      <c r="G936" s="257">
        <f t="shared" si="458"/>
        <v>0</v>
      </c>
      <c r="H936" s="257">
        <f t="shared" si="458"/>
        <v>0</v>
      </c>
      <c r="I936" s="257">
        <f t="shared" si="458"/>
        <v>212.45495</v>
      </c>
      <c r="J936" s="257">
        <f t="shared" si="458"/>
        <v>0</v>
      </c>
      <c r="K936" s="257">
        <f t="shared" si="458"/>
        <v>159.66495</v>
      </c>
      <c r="L936" s="257">
        <f t="shared" si="458"/>
        <v>52.79</v>
      </c>
      <c r="M936" s="281" t="s">
        <v>301</v>
      </c>
    </row>
    <row r="937" ht="27" customHeight="1" spans="1:13">
      <c r="A937" s="258" t="s">
        <v>1514</v>
      </c>
      <c r="B937" s="259" t="s">
        <v>1515</v>
      </c>
      <c r="C937" s="260"/>
      <c r="D937" s="261">
        <f t="shared" ref="D937:L937" si="459">D938</f>
        <v>212.45495</v>
      </c>
      <c r="E937" s="261">
        <f t="shared" si="459"/>
        <v>0</v>
      </c>
      <c r="F937" s="261">
        <f t="shared" si="459"/>
        <v>0</v>
      </c>
      <c r="G937" s="261">
        <f t="shared" si="459"/>
        <v>0</v>
      </c>
      <c r="H937" s="261">
        <f t="shared" si="459"/>
        <v>0</v>
      </c>
      <c r="I937" s="261">
        <f t="shared" si="459"/>
        <v>212.45495</v>
      </c>
      <c r="J937" s="261">
        <f t="shared" si="459"/>
        <v>0</v>
      </c>
      <c r="K937" s="261">
        <f t="shared" si="459"/>
        <v>159.66495</v>
      </c>
      <c r="L937" s="261">
        <f t="shared" si="459"/>
        <v>52.79</v>
      </c>
      <c r="M937" s="282" t="s">
        <v>301</v>
      </c>
    </row>
    <row r="938" ht="27" customHeight="1" spans="1:16">
      <c r="A938" s="262"/>
      <c r="B938" s="262"/>
      <c r="C938" s="285" t="s">
        <v>301</v>
      </c>
      <c r="D938" s="264">
        <f>E938+I938</f>
        <v>212.45495</v>
      </c>
      <c r="E938" s="264">
        <f>F938+G938+H938</f>
        <v>0</v>
      </c>
      <c r="F938" s="264">
        <v>0</v>
      </c>
      <c r="G938" s="264">
        <v>0</v>
      </c>
      <c r="H938" s="264">
        <v>0</v>
      </c>
      <c r="I938" s="264">
        <f>J938+K938+L938</f>
        <v>212.45495</v>
      </c>
      <c r="J938" s="264">
        <v>0</v>
      </c>
      <c r="K938" s="287">
        <f>144.11495+15.55</f>
        <v>159.66495</v>
      </c>
      <c r="L938" s="287">
        <v>52.79</v>
      </c>
      <c r="M938" s="284" t="s">
        <v>301</v>
      </c>
      <c r="P938" s="227">
        <v>15.55</v>
      </c>
    </row>
    <row r="939" ht="30" customHeight="1" spans="1:13">
      <c r="A939" s="254" t="s">
        <v>1516</v>
      </c>
      <c r="B939" s="255" t="s">
        <v>1517</v>
      </c>
      <c r="C939" s="256" t="s">
        <v>306</v>
      </c>
      <c r="D939" s="257">
        <f t="shared" ref="D939:L939" si="460">D940</f>
        <v>8967.02</v>
      </c>
      <c r="E939" s="257">
        <f t="shared" si="460"/>
        <v>8967.02</v>
      </c>
      <c r="F939" s="257">
        <f t="shared" si="460"/>
        <v>8967.02</v>
      </c>
      <c r="G939" s="257">
        <f t="shared" si="460"/>
        <v>0</v>
      </c>
      <c r="H939" s="257">
        <f t="shared" si="460"/>
        <v>0</v>
      </c>
      <c r="I939" s="257">
        <f t="shared" si="460"/>
        <v>0</v>
      </c>
      <c r="J939" s="257">
        <f t="shared" si="460"/>
        <v>0</v>
      </c>
      <c r="K939" s="257">
        <f t="shared" si="460"/>
        <v>0</v>
      </c>
      <c r="L939" s="257">
        <f t="shared" si="460"/>
        <v>0</v>
      </c>
      <c r="M939" s="281" t="s">
        <v>301</v>
      </c>
    </row>
    <row r="940" ht="27" customHeight="1" spans="1:13">
      <c r="A940" s="258" t="s">
        <v>1518</v>
      </c>
      <c r="B940" s="259" t="s">
        <v>1519</v>
      </c>
      <c r="C940" s="260"/>
      <c r="D940" s="261">
        <f>E940+I940</f>
        <v>8967.02</v>
      </c>
      <c r="E940" s="261">
        <f>F940+G940+H940</f>
        <v>8967.02</v>
      </c>
      <c r="F940" s="261">
        <f>F941</f>
        <v>8967.02</v>
      </c>
      <c r="G940" s="261">
        <f>G941</f>
        <v>0</v>
      </c>
      <c r="H940" s="261">
        <f>H941</f>
        <v>0</v>
      </c>
      <c r="I940" s="261">
        <f>J940+K940+L940</f>
        <v>0</v>
      </c>
      <c r="J940" s="261">
        <f>J941</f>
        <v>0</v>
      </c>
      <c r="K940" s="261">
        <f>K941</f>
        <v>0</v>
      </c>
      <c r="L940" s="261">
        <f>L941</f>
        <v>0</v>
      </c>
      <c r="M940" s="282" t="s">
        <v>301</v>
      </c>
    </row>
    <row r="941" ht="36" customHeight="1" spans="1:13">
      <c r="A941" s="262"/>
      <c r="B941" s="262"/>
      <c r="C941" s="263" t="s">
        <v>505</v>
      </c>
      <c r="D941" s="264">
        <f>E941+I941</f>
        <v>8967.02</v>
      </c>
      <c r="E941" s="264">
        <f>F941+G941+H941</f>
        <v>8967.02</v>
      </c>
      <c r="F941" s="294">
        <v>8967.02</v>
      </c>
      <c r="G941" s="294"/>
      <c r="H941" s="294"/>
      <c r="I941" s="294"/>
      <c r="J941" s="294"/>
      <c r="K941" s="294"/>
      <c r="L941" s="294"/>
      <c r="M941" s="284"/>
    </row>
    <row r="942" ht="30" customHeight="1" spans="1:13">
      <c r="A942" s="254" t="s">
        <v>1520</v>
      </c>
      <c r="B942" s="255" t="s">
        <v>1521</v>
      </c>
      <c r="C942" s="256" t="s">
        <v>306</v>
      </c>
      <c r="D942" s="257">
        <f t="shared" ref="D942:L942" si="461">D943</f>
        <v>69.89</v>
      </c>
      <c r="E942" s="257">
        <f t="shared" si="461"/>
        <v>63.89</v>
      </c>
      <c r="F942" s="257">
        <f t="shared" si="461"/>
        <v>58.3</v>
      </c>
      <c r="G942" s="257">
        <f t="shared" si="461"/>
        <v>1.44</v>
      </c>
      <c r="H942" s="257">
        <f t="shared" si="461"/>
        <v>4.15</v>
      </c>
      <c r="I942" s="257">
        <f t="shared" si="461"/>
        <v>6</v>
      </c>
      <c r="J942" s="257">
        <f t="shared" si="461"/>
        <v>6</v>
      </c>
      <c r="K942" s="257">
        <f t="shared" si="461"/>
        <v>0</v>
      </c>
      <c r="L942" s="257">
        <f t="shared" si="461"/>
        <v>0</v>
      </c>
      <c r="M942" s="281" t="s">
        <v>301</v>
      </c>
    </row>
    <row r="943" ht="27" customHeight="1" spans="1:13">
      <c r="A943" s="258" t="s">
        <v>1522</v>
      </c>
      <c r="B943" s="259" t="s">
        <v>1523</v>
      </c>
      <c r="C943" s="260"/>
      <c r="D943" s="261">
        <f t="shared" ref="D943:L943" si="462">D944</f>
        <v>69.89</v>
      </c>
      <c r="E943" s="261">
        <f t="shared" si="462"/>
        <v>63.89</v>
      </c>
      <c r="F943" s="261">
        <f t="shared" si="462"/>
        <v>58.3</v>
      </c>
      <c r="G943" s="261">
        <f t="shared" si="462"/>
        <v>1.44</v>
      </c>
      <c r="H943" s="261">
        <f t="shared" si="462"/>
        <v>4.15</v>
      </c>
      <c r="I943" s="261">
        <f t="shared" si="462"/>
        <v>6</v>
      </c>
      <c r="J943" s="261">
        <f t="shared" si="462"/>
        <v>6</v>
      </c>
      <c r="K943" s="261">
        <f t="shared" si="462"/>
        <v>0</v>
      </c>
      <c r="L943" s="261">
        <f t="shared" si="462"/>
        <v>0</v>
      </c>
      <c r="M943" s="282" t="s">
        <v>301</v>
      </c>
    </row>
    <row r="944" ht="27" spans="1:13">
      <c r="A944" s="262"/>
      <c r="B944" s="262"/>
      <c r="C944" s="263" t="s">
        <v>1524</v>
      </c>
      <c r="D944" s="264">
        <f>E944+I944</f>
        <v>69.89</v>
      </c>
      <c r="E944" s="264">
        <f>F944+G944+H944</f>
        <v>63.89</v>
      </c>
      <c r="F944" s="264">
        <v>58.3</v>
      </c>
      <c r="G944" s="264">
        <v>1.44</v>
      </c>
      <c r="H944" s="264">
        <v>4.15</v>
      </c>
      <c r="I944" s="264">
        <f>J944+K944+L944</f>
        <v>6</v>
      </c>
      <c r="J944" s="264">
        <v>6</v>
      </c>
      <c r="K944" s="264">
        <v>0</v>
      </c>
      <c r="L944" s="264">
        <v>0</v>
      </c>
      <c r="M944" s="283" t="s">
        <v>1525</v>
      </c>
    </row>
    <row r="945" ht="30" customHeight="1" spans="1:17">
      <c r="A945" s="250" t="s">
        <v>1526</v>
      </c>
      <c r="B945" s="251" t="s">
        <v>1527</v>
      </c>
      <c r="C945" s="252"/>
      <c r="D945" s="253">
        <f t="shared" ref="D945:L945" si="463">D946+D951</f>
        <v>15</v>
      </c>
      <c r="E945" s="253">
        <f t="shared" si="463"/>
        <v>0</v>
      </c>
      <c r="F945" s="253">
        <f t="shared" si="463"/>
        <v>0</v>
      </c>
      <c r="G945" s="253">
        <f t="shared" si="463"/>
        <v>0</v>
      </c>
      <c r="H945" s="253">
        <f t="shared" si="463"/>
        <v>0</v>
      </c>
      <c r="I945" s="253">
        <f t="shared" si="463"/>
        <v>15</v>
      </c>
      <c r="J945" s="253">
        <f t="shared" si="463"/>
        <v>15</v>
      </c>
      <c r="K945" s="253">
        <f t="shared" si="463"/>
        <v>0</v>
      </c>
      <c r="L945" s="253">
        <f t="shared" si="463"/>
        <v>0</v>
      </c>
      <c r="M945" s="279" t="s">
        <v>301</v>
      </c>
      <c r="N945" s="223">
        <f>E945+J945</f>
        <v>15</v>
      </c>
      <c r="Q945" s="223">
        <f>E945+J945</f>
        <v>15</v>
      </c>
    </row>
    <row r="946" ht="30" customHeight="1" spans="1:13">
      <c r="A946" s="254" t="s">
        <v>1528</v>
      </c>
      <c r="B946" s="255" t="s">
        <v>1529</v>
      </c>
      <c r="C946" s="256" t="s">
        <v>306</v>
      </c>
      <c r="D946" s="257">
        <f t="shared" ref="D946:L946" si="464">D947+D949</f>
        <v>7</v>
      </c>
      <c r="E946" s="257">
        <f t="shared" si="464"/>
        <v>0</v>
      </c>
      <c r="F946" s="257">
        <f t="shared" si="464"/>
        <v>0</v>
      </c>
      <c r="G946" s="257">
        <f t="shared" si="464"/>
        <v>0</v>
      </c>
      <c r="H946" s="257">
        <f t="shared" si="464"/>
        <v>0</v>
      </c>
      <c r="I946" s="257">
        <f t="shared" si="464"/>
        <v>7</v>
      </c>
      <c r="J946" s="257">
        <f t="shared" si="464"/>
        <v>7</v>
      </c>
      <c r="K946" s="257">
        <f t="shared" si="464"/>
        <v>0</v>
      </c>
      <c r="L946" s="257">
        <f t="shared" si="464"/>
        <v>0</v>
      </c>
      <c r="M946" s="281" t="s">
        <v>301</v>
      </c>
    </row>
    <row r="947" ht="27" customHeight="1" spans="1:13">
      <c r="A947" s="258" t="s">
        <v>1530</v>
      </c>
      <c r="B947" s="259" t="s">
        <v>1531</v>
      </c>
      <c r="C947" s="260"/>
      <c r="D947" s="261">
        <f t="shared" ref="D947:L947" si="465">D948</f>
        <v>1.5</v>
      </c>
      <c r="E947" s="261">
        <f t="shared" si="465"/>
        <v>0</v>
      </c>
      <c r="F947" s="261">
        <f t="shared" si="465"/>
        <v>0</v>
      </c>
      <c r="G947" s="261">
        <f t="shared" si="465"/>
        <v>0</v>
      </c>
      <c r="H947" s="261">
        <f t="shared" si="465"/>
        <v>0</v>
      </c>
      <c r="I947" s="261">
        <f t="shared" si="465"/>
        <v>1.5</v>
      </c>
      <c r="J947" s="261">
        <f t="shared" si="465"/>
        <v>1.5</v>
      </c>
      <c r="K947" s="261">
        <f t="shared" si="465"/>
        <v>0</v>
      </c>
      <c r="L947" s="261">
        <f t="shared" si="465"/>
        <v>0</v>
      </c>
      <c r="M947" s="282" t="s">
        <v>301</v>
      </c>
    </row>
    <row r="948" ht="27" spans="1:13">
      <c r="A948" s="262"/>
      <c r="B948" s="262"/>
      <c r="C948" s="263" t="s">
        <v>386</v>
      </c>
      <c r="D948" s="264">
        <f>E948+I948</f>
        <v>1.5</v>
      </c>
      <c r="E948" s="264">
        <f>F948+G948+H948</f>
        <v>0</v>
      </c>
      <c r="F948" s="264">
        <v>0</v>
      </c>
      <c r="G948" s="264">
        <v>0</v>
      </c>
      <c r="H948" s="264">
        <v>0</v>
      </c>
      <c r="I948" s="264">
        <f>J948+K948+L948</f>
        <v>1.5</v>
      </c>
      <c r="J948" s="264">
        <v>1.5</v>
      </c>
      <c r="K948" s="264">
        <v>0</v>
      </c>
      <c r="L948" s="264">
        <v>0</v>
      </c>
      <c r="M948" s="283" t="s">
        <v>1532</v>
      </c>
    </row>
    <row r="949" ht="27" customHeight="1" spans="1:13">
      <c r="A949" s="258" t="s">
        <v>1533</v>
      </c>
      <c r="B949" s="259" t="s">
        <v>1534</v>
      </c>
      <c r="C949" s="260"/>
      <c r="D949" s="261">
        <f t="shared" ref="D949:L949" si="466">D950</f>
        <v>5.5</v>
      </c>
      <c r="E949" s="261">
        <f t="shared" si="466"/>
        <v>0</v>
      </c>
      <c r="F949" s="261">
        <f t="shared" si="466"/>
        <v>0</v>
      </c>
      <c r="G949" s="261">
        <f t="shared" si="466"/>
        <v>0</v>
      </c>
      <c r="H949" s="261">
        <f t="shared" si="466"/>
        <v>0</v>
      </c>
      <c r="I949" s="261">
        <f t="shared" si="466"/>
        <v>5.5</v>
      </c>
      <c r="J949" s="261">
        <f t="shared" si="466"/>
        <v>5.5</v>
      </c>
      <c r="K949" s="261">
        <f t="shared" si="466"/>
        <v>0</v>
      </c>
      <c r="L949" s="261">
        <f t="shared" si="466"/>
        <v>0</v>
      </c>
      <c r="M949" s="282" t="s">
        <v>301</v>
      </c>
    </row>
    <row r="950" ht="27" spans="1:13">
      <c r="A950" s="262"/>
      <c r="B950" s="262"/>
      <c r="C950" s="263" t="s">
        <v>386</v>
      </c>
      <c r="D950" s="264">
        <f>E950+I950</f>
        <v>5.5</v>
      </c>
      <c r="E950" s="264">
        <f>F950+G950+H950</f>
        <v>0</v>
      </c>
      <c r="F950" s="264">
        <v>0</v>
      </c>
      <c r="G950" s="264">
        <v>0</v>
      </c>
      <c r="H950" s="264">
        <v>0</v>
      </c>
      <c r="I950" s="264">
        <f>J950+K950+L950</f>
        <v>5.5</v>
      </c>
      <c r="J950" s="264">
        <v>5.5</v>
      </c>
      <c r="K950" s="264">
        <v>0</v>
      </c>
      <c r="L950" s="264">
        <v>0</v>
      </c>
      <c r="M950" s="283" t="s">
        <v>1535</v>
      </c>
    </row>
    <row r="951" ht="30" customHeight="1" spans="1:13">
      <c r="A951" s="254" t="s">
        <v>1536</v>
      </c>
      <c r="B951" s="255" t="s">
        <v>1537</v>
      </c>
      <c r="C951" s="256" t="s">
        <v>306</v>
      </c>
      <c r="D951" s="257">
        <f t="shared" ref="D951:L951" si="467">D952</f>
        <v>8</v>
      </c>
      <c r="E951" s="257">
        <f t="shared" si="467"/>
        <v>0</v>
      </c>
      <c r="F951" s="257">
        <f t="shared" si="467"/>
        <v>0</v>
      </c>
      <c r="G951" s="257">
        <f t="shared" si="467"/>
        <v>0</v>
      </c>
      <c r="H951" s="257">
        <f t="shared" si="467"/>
        <v>0</v>
      </c>
      <c r="I951" s="257">
        <f t="shared" si="467"/>
        <v>8</v>
      </c>
      <c r="J951" s="257">
        <f t="shared" si="467"/>
        <v>8</v>
      </c>
      <c r="K951" s="257">
        <f t="shared" si="467"/>
        <v>0</v>
      </c>
      <c r="L951" s="257">
        <f t="shared" si="467"/>
        <v>0</v>
      </c>
      <c r="M951" s="281" t="s">
        <v>301</v>
      </c>
    </row>
    <row r="952" ht="27" customHeight="1" spans="1:13">
      <c r="A952" s="258" t="s">
        <v>1538</v>
      </c>
      <c r="B952" s="259" t="s">
        <v>1539</v>
      </c>
      <c r="C952" s="260"/>
      <c r="D952" s="261">
        <f t="shared" ref="D952:L952" si="468">D953</f>
        <v>8</v>
      </c>
      <c r="E952" s="261">
        <f t="shared" si="468"/>
        <v>0</v>
      </c>
      <c r="F952" s="261">
        <f t="shared" si="468"/>
        <v>0</v>
      </c>
      <c r="G952" s="261">
        <f t="shared" si="468"/>
        <v>0</v>
      </c>
      <c r="H952" s="261">
        <f t="shared" si="468"/>
        <v>0</v>
      </c>
      <c r="I952" s="261">
        <f t="shared" si="468"/>
        <v>8</v>
      </c>
      <c r="J952" s="261">
        <f t="shared" si="468"/>
        <v>8</v>
      </c>
      <c r="K952" s="261">
        <f t="shared" si="468"/>
        <v>0</v>
      </c>
      <c r="L952" s="261">
        <f t="shared" si="468"/>
        <v>0</v>
      </c>
      <c r="M952" s="282" t="s">
        <v>301</v>
      </c>
    </row>
    <row r="953" ht="36" customHeight="1" spans="1:13">
      <c r="A953" s="262"/>
      <c r="B953" s="262"/>
      <c r="C953" s="263" t="s">
        <v>386</v>
      </c>
      <c r="D953" s="264">
        <f>E953+I953</f>
        <v>8</v>
      </c>
      <c r="E953" s="264">
        <f>F953+G953+H953</f>
        <v>0</v>
      </c>
      <c r="F953" s="264">
        <v>0</v>
      </c>
      <c r="G953" s="264">
        <v>0</v>
      </c>
      <c r="H953" s="264">
        <v>0</v>
      </c>
      <c r="I953" s="264">
        <f>J953+K953+L953</f>
        <v>8</v>
      </c>
      <c r="J953" s="264">
        <v>8</v>
      </c>
      <c r="K953" s="264">
        <v>0</v>
      </c>
      <c r="L953" s="264">
        <v>0</v>
      </c>
      <c r="M953" s="283" t="s">
        <v>1540</v>
      </c>
    </row>
    <row r="954" ht="30" customHeight="1" spans="1:17">
      <c r="A954" s="250" t="s">
        <v>1541</v>
      </c>
      <c r="B954" s="251" t="s">
        <v>1542</v>
      </c>
      <c r="C954" s="252"/>
      <c r="D954" s="253">
        <f t="shared" ref="D954:L954" si="469">D955+D968+D973+D980+D983+D990</f>
        <v>3464.46511</v>
      </c>
      <c r="E954" s="253">
        <f t="shared" si="469"/>
        <v>944.16</v>
      </c>
      <c r="F954" s="253">
        <f t="shared" si="469"/>
        <v>894.3</v>
      </c>
      <c r="G954" s="253">
        <f t="shared" si="469"/>
        <v>39.46</v>
      </c>
      <c r="H954" s="253">
        <f t="shared" si="469"/>
        <v>10.4</v>
      </c>
      <c r="I954" s="253">
        <f t="shared" si="469"/>
        <v>2520.30511</v>
      </c>
      <c r="J954" s="253">
        <f t="shared" si="469"/>
        <v>846.92</v>
      </c>
      <c r="K954" s="253">
        <f t="shared" si="469"/>
        <v>894.38511</v>
      </c>
      <c r="L954" s="253">
        <f t="shared" si="469"/>
        <v>779</v>
      </c>
      <c r="M954" s="279" t="s">
        <v>301</v>
      </c>
      <c r="N954" s="223">
        <f>E954+J954</f>
        <v>1791.08</v>
      </c>
      <c r="Q954" s="223">
        <f>E954+J954</f>
        <v>1791.08</v>
      </c>
    </row>
    <row r="955" ht="30" customHeight="1" spans="1:13">
      <c r="A955" s="254" t="s">
        <v>1543</v>
      </c>
      <c r="B955" s="255" t="s">
        <v>1544</v>
      </c>
      <c r="C955" s="256" t="s">
        <v>306</v>
      </c>
      <c r="D955" s="257">
        <f t="shared" ref="D955:L955" si="470">D956+D958+D960+D962+D964+D966</f>
        <v>1007.07739</v>
      </c>
      <c r="E955" s="257">
        <f t="shared" si="470"/>
        <v>944.16</v>
      </c>
      <c r="F955" s="257">
        <f t="shared" si="470"/>
        <v>894.3</v>
      </c>
      <c r="G955" s="257">
        <f t="shared" si="470"/>
        <v>39.46</v>
      </c>
      <c r="H955" s="257">
        <f t="shared" si="470"/>
        <v>10.4</v>
      </c>
      <c r="I955" s="257">
        <f t="shared" si="470"/>
        <v>62.91739</v>
      </c>
      <c r="J955" s="257">
        <f t="shared" si="470"/>
        <v>62.44</v>
      </c>
      <c r="K955" s="257">
        <f t="shared" si="470"/>
        <v>0.477389999999999</v>
      </c>
      <c r="L955" s="257">
        <f t="shared" si="470"/>
        <v>0</v>
      </c>
      <c r="M955" s="281" t="s">
        <v>301</v>
      </c>
    </row>
    <row r="956" ht="27" customHeight="1" spans="1:13">
      <c r="A956" s="258" t="s">
        <v>1545</v>
      </c>
      <c r="B956" s="259" t="s">
        <v>308</v>
      </c>
      <c r="C956" s="260"/>
      <c r="D956" s="261">
        <f t="shared" ref="D956:L956" si="471">D957</f>
        <v>944.16</v>
      </c>
      <c r="E956" s="261">
        <f t="shared" si="471"/>
        <v>944.16</v>
      </c>
      <c r="F956" s="261">
        <f t="shared" si="471"/>
        <v>894.3</v>
      </c>
      <c r="G956" s="261">
        <f t="shared" si="471"/>
        <v>39.46</v>
      </c>
      <c r="H956" s="261">
        <f t="shared" si="471"/>
        <v>10.4</v>
      </c>
      <c r="I956" s="261">
        <f t="shared" si="471"/>
        <v>0</v>
      </c>
      <c r="J956" s="261">
        <f t="shared" si="471"/>
        <v>0</v>
      </c>
      <c r="K956" s="261">
        <f t="shared" si="471"/>
        <v>0</v>
      </c>
      <c r="L956" s="261">
        <f t="shared" si="471"/>
        <v>0</v>
      </c>
      <c r="M956" s="282" t="s">
        <v>301</v>
      </c>
    </row>
    <row r="957" ht="27" spans="1:13">
      <c r="A957" s="262"/>
      <c r="B957" s="262"/>
      <c r="C957" s="263" t="s">
        <v>1546</v>
      </c>
      <c r="D957" s="264">
        <f>E957+I957</f>
        <v>944.16</v>
      </c>
      <c r="E957" s="264">
        <f>F957+G957+H957</f>
        <v>944.16</v>
      </c>
      <c r="F957" s="264">
        <v>894.3</v>
      </c>
      <c r="G957" s="264">
        <v>39.46</v>
      </c>
      <c r="H957" s="264">
        <v>10.4</v>
      </c>
      <c r="I957" s="264">
        <f>J957+K957+L957</f>
        <v>0</v>
      </c>
      <c r="J957" s="264">
        <v>0</v>
      </c>
      <c r="K957" s="264">
        <v>0</v>
      </c>
      <c r="L957" s="264">
        <v>0</v>
      </c>
      <c r="M957" s="284" t="s">
        <v>301</v>
      </c>
    </row>
    <row r="958" ht="27" customHeight="1" spans="1:13">
      <c r="A958" s="258" t="s">
        <v>1547</v>
      </c>
      <c r="B958" s="259" t="s">
        <v>369</v>
      </c>
      <c r="C958" s="260"/>
      <c r="D958" s="261">
        <f t="shared" ref="D958:L958" si="472">D959</f>
        <v>16.92</v>
      </c>
      <c r="E958" s="261">
        <f t="shared" si="472"/>
        <v>0</v>
      </c>
      <c r="F958" s="261">
        <f t="shared" si="472"/>
        <v>0</v>
      </c>
      <c r="G958" s="261">
        <f t="shared" si="472"/>
        <v>0</v>
      </c>
      <c r="H958" s="261">
        <f t="shared" si="472"/>
        <v>0</v>
      </c>
      <c r="I958" s="261">
        <f t="shared" si="472"/>
        <v>16.92</v>
      </c>
      <c r="J958" s="261">
        <f t="shared" si="472"/>
        <v>16.92</v>
      </c>
      <c r="K958" s="261">
        <f t="shared" si="472"/>
        <v>0</v>
      </c>
      <c r="L958" s="261">
        <f t="shared" si="472"/>
        <v>0</v>
      </c>
      <c r="M958" s="282" t="s">
        <v>301</v>
      </c>
    </row>
    <row r="959" ht="30" spans="1:13">
      <c r="A959" s="262"/>
      <c r="B959" s="262"/>
      <c r="C959" s="263" t="s">
        <v>1546</v>
      </c>
      <c r="D959" s="264">
        <f>E959+I959</f>
        <v>16.92</v>
      </c>
      <c r="E959" s="264">
        <f>F959+G959+H959</f>
        <v>0</v>
      </c>
      <c r="F959" s="264">
        <v>0</v>
      </c>
      <c r="G959" s="264">
        <v>0</v>
      </c>
      <c r="H959" s="264">
        <v>0</v>
      </c>
      <c r="I959" s="264">
        <f>J959+K959+L959</f>
        <v>16.92</v>
      </c>
      <c r="J959" s="264">
        <v>16.92</v>
      </c>
      <c r="K959" s="264">
        <v>0</v>
      </c>
      <c r="L959" s="264">
        <v>0</v>
      </c>
      <c r="M959" s="283" t="s">
        <v>1548</v>
      </c>
    </row>
    <row r="960" ht="27" customHeight="1" spans="1:13">
      <c r="A960" s="258" t="s">
        <v>1549</v>
      </c>
      <c r="B960" s="259" t="s">
        <v>341</v>
      </c>
      <c r="C960" s="260"/>
      <c r="D960" s="261">
        <f t="shared" ref="D960:L960" si="473">D961</f>
        <v>0.22</v>
      </c>
      <c r="E960" s="261">
        <f t="shared" si="473"/>
        <v>0</v>
      </c>
      <c r="F960" s="261">
        <f t="shared" si="473"/>
        <v>0</v>
      </c>
      <c r="G960" s="261">
        <f t="shared" si="473"/>
        <v>0</v>
      </c>
      <c r="H960" s="261">
        <f t="shared" si="473"/>
        <v>0</v>
      </c>
      <c r="I960" s="261">
        <f t="shared" si="473"/>
        <v>0.22</v>
      </c>
      <c r="J960" s="261">
        <f t="shared" si="473"/>
        <v>0.22</v>
      </c>
      <c r="K960" s="261">
        <f t="shared" si="473"/>
        <v>0</v>
      </c>
      <c r="L960" s="261">
        <f t="shared" si="473"/>
        <v>0</v>
      </c>
      <c r="M960" s="282" t="s">
        <v>301</v>
      </c>
    </row>
    <row r="961" ht="27" spans="1:13">
      <c r="A961" s="262"/>
      <c r="B961" s="262"/>
      <c r="C961" s="263" t="s">
        <v>1546</v>
      </c>
      <c r="D961" s="264">
        <f>E961+I961</f>
        <v>0.22</v>
      </c>
      <c r="E961" s="264">
        <f>F961+G961+H961</f>
        <v>0</v>
      </c>
      <c r="F961" s="264">
        <v>0</v>
      </c>
      <c r="G961" s="264">
        <v>0</v>
      </c>
      <c r="H961" s="264">
        <v>0</v>
      </c>
      <c r="I961" s="264">
        <f>J961+K961+L961</f>
        <v>0.22</v>
      </c>
      <c r="J961" s="264">
        <v>0.22</v>
      </c>
      <c r="K961" s="264">
        <v>0</v>
      </c>
      <c r="L961" s="264">
        <v>0</v>
      </c>
      <c r="M961" s="283" t="s">
        <v>1550</v>
      </c>
    </row>
    <row r="962" ht="27" customHeight="1" spans="1:13">
      <c r="A962" s="258" t="s">
        <v>1551</v>
      </c>
      <c r="B962" s="259" t="s">
        <v>1552</v>
      </c>
      <c r="C962" s="260"/>
      <c r="D962" s="261">
        <f t="shared" ref="D962:L962" si="474">D963</f>
        <v>33.3</v>
      </c>
      <c r="E962" s="261">
        <f t="shared" si="474"/>
        <v>0</v>
      </c>
      <c r="F962" s="261">
        <f t="shared" si="474"/>
        <v>0</v>
      </c>
      <c r="G962" s="261">
        <f t="shared" si="474"/>
        <v>0</v>
      </c>
      <c r="H962" s="261">
        <f t="shared" si="474"/>
        <v>0</v>
      </c>
      <c r="I962" s="261">
        <f t="shared" si="474"/>
        <v>33.3</v>
      </c>
      <c r="J962" s="261">
        <f t="shared" si="474"/>
        <v>33.3</v>
      </c>
      <c r="K962" s="261">
        <f t="shared" si="474"/>
        <v>0</v>
      </c>
      <c r="L962" s="261">
        <f t="shared" si="474"/>
        <v>0</v>
      </c>
      <c r="M962" s="282" t="s">
        <v>301</v>
      </c>
    </row>
    <row r="963" ht="75" spans="1:13">
      <c r="A963" s="262"/>
      <c r="B963" s="262"/>
      <c r="C963" s="263" t="s">
        <v>1546</v>
      </c>
      <c r="D963" s="264">
        <f>E963+I963</f>
        <v>33.3</v>
      </c>
      <c r="E963" s="264">
        <f>F963+G963+H963</f>
        <v>0</v>
      </c>
      <c r="F963" s="264">
        <v>0</v>
      </c>
      <c r="G963" s="264">
        <v>0</v>
      </c>
      <c r="H963" s="264">
        <v>0</v>
      </c>
      <c r="I963" s="264">
        <f>J963+K963+L963</f>
        <v>33.3</v>
      </c>
      <c r="J963" s="264">
        <v>33.3</v>
      </c>
      <c r="K963" s="264">
        <v>0</v>
      </c>
      <c r="L963" s="264">
        <v>0</v>
      </c>
      <c r="M963" s="283" t="s">
        <v>1553</v>
      </c>
    </row>
    <row r="964" ht="27" customHeight="1" spans="1:13">
      <c r="A964" s="258" t="s">
        <v>1554</v>
      </c>
      <c r="B964" s="259" t="s">
        <v>1555</v>
      </c>
      <c r="C964" s="260"/>
      <c r="D964" s="261">
        <f t="shared" ref="D964:L964" si="475">D965</f>
        <v>12</v>
      </c>
      <c r="E964" s="261">
        <f t="shared" si="475"/>
        <v>0</v>
      </c>
      <c r="F964" s="261">
        <f t="shared" si="475"/>
        <v>0</v>
      </c>
      <c r="G964" s="261">
        <f t="shared" si="475"/>
        <v>0</v>
      </c>
      <c r="H964" s="261">
        <f t="shared" si="475"/>
        <v>0</v>
      </c>
      <c r="I964" s="261">
        <f t="shared" si="475"/>
        <v>12</v>
      </c>
      <c r="J964" s="261">
        <f t="shared" si="475"/>
        <v>12</v>
      </c>
      <c r="K964" s="261">
        <f t="shared" si="475"/>
        <v>0</v>
      </c>
      <c r="L964" s="261">
        <f t="shared" si="475"/>
        <v>0</v>
      </c>
      <c r="M964" s="282" t="s">
        <v>301</v>
      </c>
    </row>
    <row r="965" ht="27" spans="1:13">
      <c r="A965" s="262"/>
      <c r="B965" s="262"/>
      <c r="C965" s="263" t="s">
        <v>1546</v>
      </c>
      <c r="D965" s="264">
        <f>E965+I965</f>
        <v>12</v>
      </c>
      <c r="E965" s="264">
        <f>F965+G965+H965</f>
        <v>0</v>
      </c>
      <c r="F965" s="264">
        <v>0</v>
      </c>
      <c r="G965" s="264">
        <v>0</v>
      </c>
      <c r="H965" s="264">
        <v>0</v>
      </c>
      <c r="I965" s="264">
        <f>J965+K965+L965</f>
        <v>12</v>
      </c>
      <c r="J965" s="264">
        <v>12</v>
      </c>
      <c r="K965" s="264">
        <v>0</v>
      </c>
      <c r="L965" s="264">
        <v>0</v>
      </c>
      <c r="M965" s="283" t="s">
        <v>1556</v>
      </c>
    </row>
    <row r="966" ht="27" customHeight="1" spans="1:13">
      <c r="A966" s="258" t="s">
        <v>1557</v>
      </c>
      <c r="B966" s="259" t="s">
        <v>1558</v>
      </c>
      <c r="C966" s="260"/>
      <c r="D966" s="261">
        <f t="shared" ref="D966:L966" si="476">D967</f>
        <v>0.477389999999999</v>
      </c>
      <c r="E966" s="261">
        <f t="shared" si="476"/>
        <v>0</v>
      </c>
      <c r="F966" s="261">
        <f t="shared" si="476"/>
        <v>0</v>
      </c>
      <c r="G966" s="261">
        <f t="shared" si="476"/>
        <v>0</v>
      </c>
      <c r="H966" s="261">
        <f t="shared" si="476"/>
        <v>0</v>
      </c>
      <c r="I966" s="261">
        <f t="shared" si="476"/>
        <v>0.477389999999999</v>
      </c>
      <c r="J966" s="261">
        <f t="shared" si="476"/>
        <v>0</v>
      </c>
      <c r="K966" s="261">
        <f t="shared" si="476"/>
        <v>0.477389999999999</v>
      </c>
      <c r="L966" s="261">
        <f t="shared" si="476"/>
        <v>0</v>
      </c>
      <c r="M966" s="282" t="s">
        <v>301</v>
      </c>
    </row>
    <row r="967" ht="29" customHeight="1" spans="1:13">
      <c r="A967" s="262"/>
      <c r="B967" s="262"/>
      <c r="C967" s="285" t="s">
        <v>301</v>
      </c>
      <c r="D967" s="264">
        <f>E967+I967</f>
        <v>0.477389999999999</v>
      </c>
      <c r="E967" s="264">
        <f>F967+G967+H967</f>
        <v>0</v>
      </c>
      <c r="F967" s="264">
        <v>0</v>
      </c>
      <c r="G967" s="264">
        <v>0</v>
      </c>
      <c r="H967" s="264">
        <v>0</v>
      </c>
      <c r="I967" s="264">
        <f>J967+K967+L967</f>
        <v>0.477389999999999</v>
      </c>
      <c r="J967" s="264">
        <v>0</v>
      </c>
      <c r="K967" s="286">
        <v>0.477389999999999</v>
      </c>
      <c r="L967" s="287">
        <v>0</v>
      </c>
      <c r="M967" s="284" t="s">
        <v>301</v>
      </c>
    </row>
    <row r="968" ht="30" customHeight="1" spans="1:13">
      <c r="A968" s="254" t="s">
        <v>1559</v>
      </c>
      <c r="B968" s="255" t="s">
        <v>1560</v>
      </c>
      <c r="C968" s="256" t="s">
        <v>306</v>
      </c>
      <c r="D968" s="257">
        <f t="shared" ref="D968:L968" si="477">D969+D971</f>
        <v>769.42</v>
      </c>
      <c r="E968" s="257">
        <f t="shared" si="477"/>
        <v>0</v>
      </c>
      <c r="F968" s="257">
        <f t="shared" si="477"/>
        <v>0</v>
      </c>
      <c r="G968" s="257">
        <f t="shared" si="477"/>
        <v>0</v>
      </c>
      <c r="H968" s="257">
        <f t="shared" si="477"/>
        <v>0</v>
      </c>
      <c r="I968" s="257">
        <f t="shared" si="477"/>
        <v>769.42</v>
      </c>
      <c r="J968" s="257">
        <f t="shared" si="477"/>
        <v>769.42</v>
      </c>
      <c r="K968" s="257">
        <f t="shared" si="477"/>
        <v>0</v>
      </c>
      <c r="L968" s="257">
        <f t="shared" si="477"/>
        <v>0</v>
      </c>
      <c r="M968" s="281" t="s">
        <v>301</v>
      </c>
    </row>
    <row r="969" ht="27" customHeight="1" spans="1:13">
      <c r="A969" s="258" t="s">
        <v>1561</v>
      </c>
      <c r="B969" s="259" t="s">
        <v>369</v>
      </c>
      <c r="C969" s="260"/>
      <c r="D969" s="261">
        <f t="shared" ref="D969:L969" si="478">D970</f>
        <v>14.4</v>
      </c>
      <c r="E969" s="261">
        <f t="shared" si="478"/>
        <v>0</v>
      </c>
      <c r="F969" s="261">
        <f t="shared" si="478"/>
        <v>0</v>
      </c>
      <c r="G969" s="261">
        <f t="shared" si="478"/>
        <v>0</v>
      </c>
      <c r="H969" s="261">
        <f t="shared" si="478"/>
        <v>0</v>
      </c>
      <c r="I969" s="261">
        <f t="shared" si="478"/>
        <v>14.4</v>
      </c>
      <c r="J969" s="261">
        <f t="shared" si="478"/>
        <v>14.4</v>
      </c>
      <c r="K969" s="261">
        <f t="shared" si="478"/>
        <v>0</v>
      </c>
      <c r="L969" s="261">
        <f t="shared" si="478"/>
        <v>0</v>
      </c>
      <c r="M969" s="282" t="s">
        <v>301</v>
      </c>
    </row>
    <row r="970" ht="27" spans="1:13">
      <c r="A970" s="262"/>
      <c r="B970" s="262"/>
      <c r="C970" s="263" t="s">
        <v>1546</v>
      </c>
      <c r="D970" s="264">
        <f>E970+I970</f>
        <v>14.4</v>
      </c>
      <c r="E970" s="264">
        <f>F970+G970+H970</f>
        <v>0</v>
      </c>
      <c r="F970" s="264">
        <v>0</v>
      </c>
      <c r="G970" s="264">
        <v>0</v>
      </c>
      <c r="H970" s="264">
        <v>0</v>
      </c>
      <c r="I970" s="264">
        <f>J970+K970+L970</f>
        <v>14.4</v>
      </c>
      <c r="J970" s="264">
        <v>14.4</v>
      </c>
      <c r="K970" s="264">
        <v>0</v>
      </c>
      <c r="L970" s="264">
        <v>0</v>
      </c>
      <c r="M970" s="283" t="s">
        <v>1562</v>
      </c>
    </row>
    <row r="971" ht="27" customHeight="1" spans="1:13">
      <c r="A971" s="258" t="s">
        <v>1563</v>
      </c>
      <c r="B971" s="259" t="s">
        <v>1564</v>
      </c>
      <c r="C971" s="260"/>
      <c r="D971" s="261">
        <f t="shared" ref="D971:L971" si="479">D972</f>
        <v>755.02</v>
      </c>
      <c r="E971" s="261">
        <f t="shared" si="479"/>
        <v>0</v>
      </c>
      <c r="F971" s="261">
        <f t="shared" si="479"/>
        <v>0</v>
      </c>
      <c r="G971" s="261">
        <f t="shared" si="479"/>
        <v>0</v>
      </c>
      <c r="H971" s="261">
        <f t="shared" si="479"/>
        <v>0</v>
      </c>
      <c r="I971" s="261">
        <f t="shared" si="479"/>
        <v>755.02</v>
      </c>
      <c r="J971" s="261">
        <f t="shared" si="479"/>
        <v>755.02</v>
      </c>
      <c r="K971" s="261">
        <f t="shared" si="479"/>
        <v>0</v>
      </c>
      <c r="L971" s="261">
        <f t="shared" si="479"/>
        <v>0</v>
      </c>
      <c r="M971" s="282" t="s">
        <v>301</v>
      </c>
    </row>
    <row r="972" ht="240" spans="1:13">
      <c r="A972" s="262"/>
      <c r="B972" s="262"/>
      <c r="C972" s="263" t="s">
        <v>1565</v>
      </c>
      <c r="D972" s="264">
        <f>E972+I972</f>
        <v>755.02</v>
      </c>
      <c r="E972" s="264">
        <f>F972+G972+H972</f>
        <v>0</v>
      </c>
      <c r="F972" s="264">
        <v>0</v>
      </c>
      <c r="G972" s="264">
        <v>0</v>
      </c>
      <c r="H972" s="264">
        <v>0</v>
      </c>
      <c r="I972" s="264">
        <f>J972+K972+L972</f>
        <v>755.02</v>
      </c>
      <c r="J972" s="264">
        <v>755.02</v>
      </c>
      <c r="K972" s="264">
        <v>0</v>
      </c>
      <c r="L972" s="264">
        <v>0</v>
      </c>
      <c r="M972" s="283" t="s">
        <v>1566</v>
      </c>
    </row>
    <row r="973" ht="30" customHeight="1" spans="1:13">
      <c r="A973" s="254" t="s">
        <v>1567</v>
      </c>
      <c r="B973" s="255" t="s">
        <v>1568</v>
      </c>
      <c r="C973" s="256" t="s">
        <v>306</v>
      </c>
      <c r="D973" s="257">
        <f t="shared" ref="D973:L973" si="480">D974+D976+D978</f>
        <v>14.96</v>
      </c>
      <c r="E973" s="257">
        <f t="shared" si="480"/>
        <v>0</v>
      </c>
      <c r="F973" s="257">
        <f t="shared" si="480"/>
        <v>0</v>
      </c>
      <c r="G973" s="257">
        <f t="shared" si="480"/>
        <v>0</v>
      </c>
      <c r="H973" s="257">
        <f t="shared" si="480"/>
        <v>0</v>
      </c>
      <c r="I973" s="257">
        <f t="shared" si="480"/>
        <v>14.96</v>
      </c>
      <c r="J973" s="257">
        <f t="shared" si="480"/>
        <v>14.96</v>
      </c>
      <c r="K973" s="257">
        <f t="shared" si="480"/>
        <v>0</v>
      </c>
      <c r="L973" s="257">
        <f t="shared" si="480"/>
        <v>0</v>
      </c>
      <c r="M973" s="281" t="s">
        <v>301</v>
      </c>
    </row>
    <row r="974" ht="27" customHeight="1" spans="1:13">
      <c r="A974" s="258" t="s">
        <v>1569</v>
      </c>
      <c r="B974" s="259" t="s">
        <v>1570</v>
      </c>
      <c r="C974" s="260"/>
      <c r="D974" s="261">
        <f t="shared" ref="D974:L974" si="481">D975</f>
        <v>4.81</v>
      </c>
      <c r="E974" s="261">
        <f t="shared" si="481"/>
        <v>0</v>
      </c>
      <c r="F974" s="261">
        <f t="shared" si="481"/>
        <v>0</v>
      </c>
      <c r="G974" s="261">
        <f t="shared" si="481"/>
        <v>0</v>
      </c>
      <c r="H974" s="261">
        <f t="shared" si="481"/>
        <v>0</v>
      </c>
      <c r="I974" s="261">
        <f t="shared" si="481"/>
        <v>4.81</v>
      </c>
      <c r="J974" s="261">
        <f t="shared" si="481"/>
        <v>4.81</v>
      </c>
      <c r="K974" s="261">
        <f t="shared" si="481"/>
        <v>0</v>
      </c>
      <c r="L974" s="261">
        <f t="shared" si="481"/>
        <v>0</v>
      </c>
      <c r="M974" s="282" t="s">
        <v>301</v>
      </c>
    </row>
    <row r="975" ht="27" spans="1:13">
      <c r="A975" s="262"/>
      <c r="B975" s="262"/>
      <c r="C975" s="263" t="s">
        <v>1546</v>
      </c>
      <c r="D975" s="264">
        <f>E975+I975</f>
        <v>4.81</v>
      </c>
      <c r="E975" s="264">
        <f>F975+G975+H975</f>
        <v>0</v>
      </c>
      <c r="F975" s="264">
        <v>0</v>
      </c>
      <c r="G975" s="264">
        <v>0</v>
      </c>
      <c r="H975" s="264">
        <v>0</v>
      </c>
      <c r="I975" s="264">
        <f>J975+K975+L975</f>
        <v>4.81</v>
      </c>
      <c r="J975" s="264">
        <v>4.81</v>
      </c>
      <c r="K975" s="264">
        <v>0</v>
      </c>
      <c r="L975" s="264">
        <v>0</v>
      </c>
      <c r="M975" s="283" t="s">
        <v>1571</v>
      </c>
    </row>
    <row r="976" ht="27" customHeight="1" spans="1:13">
      <c r="A976" s="258" t="s">
        <v>1572</v>
      </c>
      <c r="B976" s="259" t="s">
        <v>1573</v>
      </c>
      <c r="C976" s="260"/>
      <c r="D976" s="261">
        <f t="shared" ref="D976:L976" si="482">D977</f>
        <v>7.15</v>
      </c>
      <c r="E976" s="261">
        <f t="shared" si="482"/>
        <v>0</v>
      </c>
      <c r="F976" s="261">
        <f t="shared" si="482"/>
        <v>0</v>
      </c>
      <c r="G976" s="261">
        <f t="shared" si="482"/>
        <v>0</v>
      </c>
      <c r="H976" s="261">
        <f t="shared" si="482"/>
        <v>0</v>
      </c>
      <c r="I976" s="261">
        <f t="shared" si="482"/>
        <v>7.15</v>
      </c>
      <c r="J976" s="261">
        <f t="shared" si="482"/>
        <v>7.15</v>
      </c>
      <c r="K976" s="261">
        <f t="shared" si="482"/>
        <v>0</v>
      </c>
      <c r="L976" s="261">
        <f t="shared" si="482"/>
        <v>0</v>
      </c>
      <c r="M976" s="282" t="s">
        <v>301</v>
      </c>
    </row>
    <row r="977" ht="43.5" spans="1:13">
      <c r="A977" s="262"/>
      <c r="B977" s="262"/>
      <c r="C977" s="263" t="s">
        <v>1546</v>
      </c>
      <c r="D977" s="264">
        <f>E977+I977</f>
        <v>7.15</v>
      </c>
      <c r="E977" s="264">
        <f>F977+G977+H977</f>
        <v>0</v>
      </c>
      <c r="F977" s="264">
        <v>0</v>
      </c>
      <c r="G977" s="264">
        <v>0</v>
      </c>
      <c r="H977" s="264">
        <v>0</v>
      </c>
      <c r="I977" s="264">
        <f>J977+K977+L977</f>
        <v>7.15</v>
      </c>
      <c r="J977" s="264">
        <v>7.15</v>
      </c>
      <c r="K977" s="264">
        <v>0</v>
      </c>
      <c r="L977" s="264">
        <v>0</v>
      </c>
      <c r="M977" s="283" t="s">
        <v>1574</v>
      </c>
    </row>
    <row r="978" ht="27" customHeight="1" spans="1:13">
      <c r="A978" s="258" t="s">
        <v>1575</v>
      </c>
      <c r="B978" s="259" t="s">
        <v>1576</v>
      </c>
      <c r="C978" s="260"/>
      <c r="D978" s="261">
        <f t="shared" ref="D978:L978" si="483">D979</f>
        <v>3</v>
      </c>
      <c r="E978" s="261">
        <f t="shared" si="483"/>
        <v>0</v>
      </c>
      <c r="F978" s="261">
        <f t="shared" si="483"/>
        <v>0</v>
      </c>
      <c r="G978" s="261">
        <f t="shared" si="483"/>
        <v>0</v>
      </c>
      <c r="H978" s="261">
        <f t="shared" si="483"/>
        <v>0</v>
      </c>
      <c r="I978" s="261">
        <f t="shared" si="483"/>
        <v>3</v>
      </c>
      <c r="J978" s="261">
        <f t="shared" si="483"/>
        <v>3</v>
      </c>
      <c r="K978" s="261">
        <f t="shared" si="483"/>
        <v>0</v>
      </c>
      <c r="L978" s="261">
        <f t="shared" si="483"/>
        <v>0</v>
      </c>
      <c r="M978" s="282" t="s">
        <v>301</v>
      </c>
    </row>
    <row r="979" ht="27" spans="1:13">
      <c r="A979" s="262"/>
      <c r="B979" s="262"/>
      <c r="C979" s="263" t="s">
        <v>1546</v>
      </c>
      <c r="D979" s="264">
        <f>E979+I979</f>
        <v>3</v>
      </c>
      <c r="E979" s="264">
        <f>F979+G979+H979</f>
        <v>0</v>
      </c>
      <c r="F979" s="264">
        <v>0</v>
      </c>
      <c r="G979" s="264">
        <v>0</v>
      </c>
      <c r="H979" s="264">
        <v>0</v>
      </c>
      <c r="I979" s="264">
        <f>J979+K979+L979</f>
        <v>3</v>
      </c>
      <c r="J979" s="264">
        <v>3</v>
      </c>
      <c r="K979" s="264">
        <v>0</v>
      </c>
      <c r="L979" s="264">
        <v>0</v>
      </c>
      <c r="M979" s="283" t="s">
        <v>1577</v>
      </c>
    </row>
    <row r="980" ht="30" customHeight="1" spans="1:13">
      <c r="A980" s="254" t="s">
        <v>1578</v>
      </c>
      <c r="B980" s="255" t="s">
        <v>1579</v>
      </c>
      <c r="C980" s="256" t="s">
        <v>306</v>
      </c>
      <c r="D980" s="257">
        <f t="shared" ref="D980:L980" si="484">D981</f>
        <v>437.31772</v>
      </c>
      <c r="E980" s="257">
        <f t="shared" si="484"/>
        <v>0</v>
      </c>
      <c r="F980" s="257">
        <f t="shared" si="484"/>
        <v>0</v>
      </c>
      <c r="G980" s="257">
        <f t="shared" si="484"/>
        <v>0</v>
      </c>
      <c r="H980" s="257">
        <f t="shared" si="484"/>
        <v>0</v>
      </c>
      <c r="I980" s="257">
        <f t="shared" si="484"/>
        <v>437.31772</v>
      </c>
      <c r="J980" s="257">
        <f t="shared" si="484"/>
        <v>0</v>
      </c>
      <c r="K980" s="257">
        <f t="shared" si="484"/>
        <v>258.31772</v>
      </c>
      <c r="L980" s="257">
        <f t="shared" si="484"/>
        <v>179</v>
      </c>
      <c r="M980" s="281" t="s">
        <v>301</v>
      </c>
    </row>
    <row r="981" ht="27" customHeight="1" spans="1:13">
      <c r="A981" s="258" t="s">
        <v>1580</v>
      </c>
      <c r="B981" s="259" t="s">
        <v>1581</v>
      </c>
      <c r="C981" s="260"/>
      <c r="D981" s="261">
        <f t="shared" ref="D981:L981" si="485">D982</f>
        <v>437.31772</v>
      </c>
      <c r="E981" s="261">
        <f t="shared" si="485"/>
        <v>0</v>
      </c>
      <c r="F981" s="261">
        <f t="shared" si="485"/>
        <v>0</v>
      </c>
      <c r="G981" s="261">
        <f t="shared" si="485"/>
        <v>0</v>
      </c>
      <c r="H981" s="261">
        <f t="shared" si="485"/>
        <v>0</v>
      </c>
      <c r="I981" s="261">
        <f t="shared" si="485"/>
        <v>437.31772</v>
      </c>
      <c r="J981" s="261">
        <f t="shared" si="485"/>
        <v>0</v>
      </c>
      <c r="K981" s="261">
        <f t="shared" si="485"/>
        <v>258.31772</v>
      </c>
      <c r="L981" s="261">
        <f t="shared" si="485"/>
        <v>179</v>
      </c>
      <c r="M981" s="282" t="s">
        <v>301</v>
      </c>
    </row>
    <row r="982" ht="27" customHeight="1" spans="1:16">
      <c r="A982" s="262"/>
      <c r="B982" s="262"/>
      <c r="C982" s="285" t="s">
        <v>301</v>
      </c>
      <c r="D982" s="264">
        <f>E982+I982</f>
        <v>437.31772</v>
      </c>
      <c r="E982" s="264">
        <f>F982+G982+H982</f>
        <v>0</v>
      </c>
      <c r="F982" s="264">
        <v>0</v>
      </c>
      <c r="G982" s="264">
        <v>0</v>
      </c>
      <c r="H982" s="264">
        <v>0</v>
      </c>
      <c r="I982" s="264">
        <f>J982+K982+L982</f>
        <v>437.31772</v>
      </c>
      <c r="J982" s="264">
        <v>0</v>
      </c>
      <c r="K982" s="286">
        <f>35.56772+222.75</f>
        <v>258.31772</v>
      </c>
      <c r="L982" s="287">
        <v>179</v>
      </c>
      <c r="M982" s="284" t="s">
        <v>301</v>
      </c>
      <c r="P982" s="227">
        <v>222.75</v>
      </c>
    </row>
    <row r="983" ht="30" customHeight="1" spans="1:13">
      <c r="A983" s="254" t="s">
        <v>1582</v>
      </c>
      <c r="B983" s="255" t="s">
        <v>1583</v>
      </c>
      <c r="C983" s="256" t="s">
        <v>306</v>
      </c>
      <c r="D983" s="257">
        <f t="shared" ref="D983:L983" si="486">D984+D986+D988</f>
        <v>628.88</v>
      </c>
      <c r="E983" s="257">
        <f t="shared" si="486"/>
        <v>0</v>
      </c>
      <c r="F983" s="257">
        <f t="shared" si="486"/>
        <v>0</v>
      </c>
      <c r="G983" s="257">
        <f t="shared" si="486"/>
        <v>0</v>
      </c>
      <c r="H983" s="257">
        <f t="shared" si="486"/>
        <v>0</v>
      </c>
      <c r="I983" s="257">
        <f t="shared" si="486"/>
        <v>628.88</v>
      </c>
      <c r="J983" s="257">
        <f t="shared" si="486"/>
        <v>0.1</v>
      </c>
      <c r="K983" s="257">
        <f t="shared" si="486"/>
        <v>628.78</v>
      </c>
      <c r="L983" s="257">
        <f t="shared" si="486"/>
        <v>0</v>
      </c>
      <c r="M983" s="281" t="s">
        <v>301</v>
      </c>
    </row>
    <row r="984" ht="27" customHeight="1" spans="1:13">
      <c r="A984" s="258" t="s">
        <v>1584</v>
      </c>
      <c r="B984" s="259" t="s">
        <v>1585</v>
      </c>
      <c r="C984" s="260"/>
      <c r="D984" s="261">
        <f t="shared" ref="D984:L984" si="487">D985</f>
        <v>465.78</v>
      </c>
      <c r="E984" s="261">
        <f t="shared" si="487"/>
        <v>0</v>
      </c>
      <c r="F984" s="261">
        <f t="shared" si="487"/>
        <v>0</v>
      </c>
      <c r="G984" s="261">
        <f t="shared" si="487"/>
        <v>0</v>
      </c>
      <c r="H984" s="261">
        <f t="shared" si="487"/>
        <v>0</v>
      </c>
      <c r="I984" s="261">
        <f t="shared" si="487"/>
        <v>465.78</v>
      </c>
      <c r="J984" s="261">
        <f t="shared" si="487"/>
        <v>0</v>
      </c>
      <c r="K984" s="261">
        <f t="shared" si="487"/>
        <v>465.78</v>
      </c>
      <c r="L984" s="261">
        <f t="shared" si="487"/>
        <v>0</v>
      </c>
      <c r="M984" s="282" t="s">
        <v>301</v>
      </c>
    </row>
    <row r="985" ht="32" customHeight="1" spans="1:16">
      <c r="A985" s="262"/>
      <c r="B985" s="262"/>
      <c r="C985" s="285" t="s">
        <v>301</v>
      </c>
      <c r="D985" s="264">
        <f>E985+I985</f>
        <v>465.78</v>
      </c>
      <c r="E985" s="264">
        <f>F985+G985+H985</f>
        <v>0</v>
      </c>
      <c r="F985" s="264">
        <v>0</v>
      </c>
      <c r="G985" s="264">
        <v>0</v>
      </c>
      <c r="H985" s="264">
        <v>0</v>
      </c>
      <c r="I985" s="264">
        <f>J985+K985+L985</f>
        <v>465.78</v>
      </c>
      <c r="J985" s="264">
        <v>0</v>
      </c>
      <c r="K985" s="286">
        <f>451+13.78+1</f>
        <v>465.78</v>
      </c>
      <c r="L985" s="287">
        <v>0</v>
      </c>
      <c r="M985" s="284" t="s">
        <v>301</v>
      </c>
      <c r="P985" s="227">
        <v>1</v>
      </c>
    </row>
    <row r="986" ht="27" customHeight="1" spans="1:13">
      <c r="A986" s="258" t="s">
        <v>1586</v>
      </c>
      <c r="B986" s="259" t="s">
        <v>1587</v>
      </c>
      <c r="C986" s="260"/>
      <c r="D986" s="261">
        <f t="shared" ref="D986:L986" si="488">D987</f>
        <v>163</v>
      </c>
      <c r="E986" s="261">
        <f t="shared" si="488"/>
        <v>0</v>
      </c>
      <c r="F986" s="261">
        <f t="shared" si="488"/>
        <v>0</v>
      </c>
      <c r="G986" s="261">
        <f t="shared" si="488"/>
        <v>0</v>
      </c>
      <c r="H986" s="261">
        <f t="shared" si="488"/>
        <v>0</v>
      </c>
      <c r="I986" s="261">
        <f t="shared" si="488"/>
        <v>163</v>
      </c>
      <c r="J986" s="261">
        <f t="shared" si="488"/>
        <v>0</v>
      </c>
      <c r="K986" s="261">
        <f t="shared" si="488"/>
        <v>163</v>
      </c>
      <c r="L986" s="261">
        <f t="shared" si="488"/>
        <v>0</v>
      </c>
      <c r="M986" s="282" t="s">
        <v>301</v>
      </c>
    </row>
    <row r="987" ht="27" customHeight="1" spans="1:13">
      <c r="A987" s="262"/>
      <c r="B987" s="262"/>
      <c r="C987" s="285" t="s">
        <v>301</v>
      </c>
      <c r="D987" s="264">
        <f>E987+I987</f>
        <v>163</v>
      </c>
      <c r="E987" s="264">
        <f>F987+G987+H987</f>
        <v>0</v>
      </c>
      <c r="F987" s="264">
        <v>0</v>
      </c>
      <c r="G987" s="264">
        <v>0</v>
      </c>
      <c r="H987" s="264">
        <v>0</v>
      </c>
      <c r="I987" s="264">
        <f>J987+K987+L987</f>
        <v>163</v>
      </c>
      <c r="J987" s="264">
        <v>0</v>
      </c>
      <c r="K987" s="286">
        <v>163</v>
      </c>
      <c r="L987" s="287">
        <v>0</v>
      </c>
      <c r="M987" s="284" t="s">
        <v>301</v>
      </c>
    </row>
    <row r="988" ht="27" customHeight="1" spans="1:13">
      <c r="A988" s="258" t="s">
        <v>1588</v>
      </c>
      <c r="B988" s="259" t="s">
        <v>1589</v>
      </c>
      <c r="C988" s="260"/>
      <c r="D988" s="261">
        <f t="shared" ref="D988:L988" si="489">D989</f>
        <v>0.1</v>
      </c>
      <c r="E988" s="261">
        <f t="shared" si="489"/>
        <v>0</v>
      </c>
      <c r="F988" s="261">
        <f t="shared" si="489"/>
        <v>0</v>
      </c>
      <c r="G988" s="261">
        <f t="shared" si="489"/>
        <v>0</v>
      </c>
      <c r="H988" s="261">
        <f t="shared" si="489"/>
        <v>0</v>
      </c>
      <c r="I988" s="261">
        <f t="shared" si="489"/>
        <v>0.1</v>
      </c>
      <c r="J988" s="261">
        <f t="shared" si="489"/>
        <v>0.1</v>
      </c>
      <c r="K988" s="261">
        <f t="shared" si="489"/>
        <v>0</v>
      </c>
      <c r="L988" s="261">
        <f t="shared" si="489"/>
        <v>0</v>
      </c>
      <c r="M988" s="282" t="s">
        <v>301</v>
      </c>
    </row>
    <row r="989" ht="27" spans="1:13">
      <c r="A989" s="262"/>
      <c r="B989" s="262"/>
      <c r="C989" s="263" t="s">
        <v>1546</v>
      </c>
      <c r="D989" s="264">
        <f>E989+I989</f>
        <v>0.1</v>
      </c>
      <c r="E989" s="264">
        <f>F989+G989+H989</f>
        <v>0</v>
      </c>
      <c r="F989" s="264">
        <v>0</v>
      </c>
      <c r="G989" s="264">
        <v>0</v>
      </c>
      <c r="H989" s="264">
        <v>0</v>
      </c>
      <c r="I989" s="264">
        <f>J989+K989+L989</f>
        <v>0.1</v>
      </c>
      <c r="J989" s="264">
        <v>0.1</v>
      </c>
      <c r="K989" s="264">
        <v>0</v>
      </c>
      <c r="L989" s="264">
        <v>0</v>
      </c>
      <c r="M989" s="283" t="s">
        <v>1590</v>
      </c>
    </row>
    <row r="990" ht="30" customHeight="1" spans="1:13">
      <c r="A990" s="254" t="s">
        <v>1591</v>
      </c>
      <c r="B990" s="255" t="s">
        <v>1592</v>
      </c>
      <c r="C990" s="256" t="s">
        <v>306</v>
      </c>
      <c r="D990" s="257">
        <f t="shared" ref="D990:L990" si="490">D991</f>
        <v>606.81</v>
      </c>
      <c r="E990" s="257">
        <f t="shared" si="490"/>
        <v>0</v>
      </c>
      <c r="F990" s="257">
        <f t="shared" si="490"/>
        <v>0</v>
      </c>
      <c r="G990" s="257">
        <f t="shared" si="490"/>
        <v>0</v>
      </c>
      <c r="H990" s="257">
        <f t="shared" si="490"/>
        <v>0</v>
      </c>
      <c r="I990" s="257">
        <f t="shared" si="490"/>
        <v>606.81</v>
      </c>
      <c r="J990" s="257">
        <f t="shared" si="490"/>
        <v>0</v>
      </c>
      <c r="K990" s="257">
        <f t="shared" si="490"/>
        <v>6.81</v>
      </c>
      <c r="L990" s="257">
        <f t="shared" si="490"/>
        <v>600</v>
      </c>
      <c r="M990" s="281" t="s">
        <v>301</v>
      </c>
    </row>
    <row r="991" ht="27" customHeight="1" spans="1:13">
      <c r="A991" s="258" t="s">
        <v>1593</v>
      </c>
      <c r="B991" s="259" t="s">
        <v>1592</v>
      </c>
      <c r="C991" s="260"/>
      <c r="D991" s="261">
        <f t="shared" ref="D991:L991" si="491">D992</f>
        <v>606.81</v>
      </c>
      <c r="E991" s="261">
        <f t="shared" si="491"/>
        <v>0</v>
      </c>
      <c r="F991" s="261">
        <f t="shared" si="491"/>
        <v>0</v>
      </c>
      <c r="G991" s="261">
        <f t="shared" si="491"/>
        <v>0</v>
      </c>
      <c r="H991" s="261">
        <f t="shared" si="491"/>
        <v>0</v>
      </c>
      <c r="I991" s="261">
        <f t="shared" si="491"/>
        <v>606.81</v>
      </c>
      <c r="J991" s="261">
        <f t="shared" si="491"/>
        <v>0</v>
      </c>
      <c r="K991" s="261">
        <f t="shared" si="491"/>
        <v>6.81</v>
      </c>
      <c r="L991" s="261">
        <f t="shared" si="491"/>
        <v>600</v>
      </c>
      <c r="M991" s="282" t="s">
        <v>301</v>
      </c>
    </row>
    <row r="992" ht="28.05" customHeight="1" spans="1:14">
      <c r="A992" s="262"/>
      <c r="B992" s="262"/>
      <c r="C992" s="285" t="s">
        <v>301</v>
      </c>
      <c r="D992" s="264">
        <f>E992+I992</f>
        <v>606.81</v>
      </c>
      <c r="E992" s="264">
        <f>F992+G992+H992</f>
        <v>0</v>
      </c>
      <c r="F992" s="264">
        <v>0</v>
      </c>
      <c r="G992" s="264">
        <v>0</v>
      </c>
      <c r="H992" s="264">
        <v>0</v>
      </c>
      <c r="I992" s="264">
        <f>J992+K992+L992</f>
        <v>606.81</v>
      </c>
      <c r="J992" s="264">
        <v>0</v>
      </c>
      <c r="K992" s="287">
        <v>6.81</v>
      </c>
      <c r="L992" s="287">
        <v>600</v>
      </c>
      <c r="M992" s="284" t="s">
        <v>301</v>
      </c>
      <c r="N992" s="280" t="s">
        <v>1594</v>
      </c>
    </row>
    <row r="993" ht="30" customHeight="1" spans="1:17">
      <c r="A993" s="250">
        <v>227</v>
      </c>
      <c r="B993" s="251" t="s">
        <v>1595</v>
      </c>
      <c r="C993" s="252"/>
      <c r="D993" s="253">
        <f t="shared" ref="D993:L993" si="492">D994</f>
        <v>1800</v>
      </c>
      <c r="E993" s="253">
        <f t="shared" si="492"/>
        <v>0</v>
      </c>
      <c r="F993" s="253">
        <f t="shared" si="492"/>
        <v>0</v>
      </c>
      <c r="G993" s="253">
        <f t="shared" si="492"/>
        <v>0</v>
      </c>
      <c r="H993" s="253">
        <f t="shared" si="492"/>
        <v>0</v>
      </c>
      <c r="I993" s="253">
        <f t="shared" si="492"/>
        <v>1800</v>
      </c>
      <c r="J993" s="253">
        <f t="shared" si="492"/>
        <v>1800</v>
      </c>
      <c r="K993" s="253">
        <f t="shared" si="492"/>
        <v>0</v>
      </c>
      <c r="L993" s="253">
        <f t="shared" si="492"/>
        <v>0</v>
      </c>
      <c r="M993" s="279"/>
      <c r="N993" s="223">
        <f>E993+J993</f>
        <v>1800</v>
      </c>
      <c r="Q993" s="223">
        <f>E993+J993</f>
        <v>1800</v>
      </c>
    </row>
    <row r="994" ht="30" customHeight="1" spans="1:13">
      <c r="A994" s="254">
        <v>227</v>
      </c>
      <c r="B994" s="255" t="s">
        <v>1595</v>
      </c>
      <c r="C994" s="298"/>
      <c r="D994" s="257">
        <f t="shared" ref="D994:L994" si="493">D995</f>
        <v>1800</v>
      </c>
      <c r="E994" s="257">
        <f t="shared" si="493"/>
        <v>0</v>
      </c>
      <c r="F994" s="257">
        <f t="shared" si="493"/>
        <v>0</v>
      </c>
      <c r="G994" s="257">
        <f t="shared" si="493"/>
        <v>0</v>
      </c>
      <c r="H994" s="257">
        <f t="shared" si="493"/>
        <v>0</v>
      </c>
      <c r="I994" s="257">
        <f t="shared" si="493"/>
        <v>1800</v>
      </c>
      <c r="J994" s="257">
        <f t="shared" si="493"/>
        <v>1800</v>
      </c>
      <c r="K994" s="257">
        <f t="shared" si="493"/>
        <v>0</v>
      </c>
      <c r="L994" s="257">
        <f t="shared" si="493"/>
        <v>0</v>
      </c>
      <c r="M994" s="281"/>
    </row>
    <row r="995" ht="27" customHeight="1" spans="1:13">
      <c r="A995" s="258">
        <v>227</v>
      </c>
      <c r="B995" s="259" t="s">
        <v>1595</v>
      </c>
      <c r="C995" s="260"/>
      <c r="D995" s="261">
        <f t="shared" ref="D995:L995" si="494">D996</f>
        <v>1800</v>
      </c>
      <c r="E995" s="261">
        <f t="shared" si="494"/>
        <v>0</v>
      </c>
      <c r="F995" s="261">
        <f t="shared" si="494"/>
        <v>0</v>
      </c>
      <c r="G995" s="261">
        <f t="shared" si="494"/>
        <v>0</v>
      </c>
      <c r="H995" s="261">
        <f t="shared" si="494"/>
        <v>0</v>
      </c>
      <c r="I995" s="261">
        <f t="shared" si="494"/>
        <v>1800</v>
      </c>
      <c r="J995" s="261">
        <f t="shared" si="494"/>
        <v>1800</v>
      </c>
      <c r="K995" s="261">
        <f t="shared" si="494"/>
        <v>0</v>
      </c>
      <c r="L995" s="261">
        <f t="shared" si="494"/>
        <v>0</v>
      </c>
      <c r="M995" s="282"/>
    </row>
    <row r="996" ht="30" customHeight="1" spans="1:13">
      <c r="A996" s="262"/>
      <c r="B996" s="262"/>
      <c r="C996" s="285"/>
      <c r="D996" s="264">
        <f>E996+I996</f>
        <v>1800</v>
      </c>
      <c r="E996" s="264">
        <f>F996+G996+H996</f>
        <v>0</v>
      </c>
      <c r="F996" s="264"/>
      <c r="G996" s="264"/>
      <c r="H996" s="264"/>
      <c r="I996" s="264">
        <f>J996+K996+L996</f>
        <v>1800</v>
      </c>
      <c r="J996" s="287">
        <v>1800</v>
      </c>
      <c r="K996" s="264"/>
      <c r="L996" s="264"/>
      <c r="M996" s="283" t="s">
        <v>1596</v>
      </c>
    </row>
    <row r="997" ht="30" customHeight="1" spans="1:17">
      <c r="A997" s="250" t="s">
        <v>1597</v>
      </c>
      <c r="B997" s="251" t="s">
        <v>1598</v>
      </c>
      <c r="C997" s="252"/>
      <c r="D997" s="253">
        <f t="shared" ref="D997:L997" si="495">D1001+D998</f>
        <v>6637.35</v>
      </c>
      <c r="E997" s="253">
        <f t="shared" si="495"/>
        <v>36</v>
      </c>
      <c r="F997" s="253">
        <f t="shared" si="495"/>
        <v>36</v>
      </c>
      <c r="G997" s="253">
        <f t="shared" si="495"/>
        <v>0</v>
      </c>
      <c r="H997" s="253">
        <f t="shared" si="495"/>
        <v>0</v>
      </c>
      <c r="I997" s="253">
        <f t="shared" si="495"/>
        <v>6601.35</v>
      </c>
      <c r="J997" s="253">
        <f t="shared" si="495"/>
        <v>6277.35</v>
      </c>
      <c r="K997" s="253">
        <f t="shared" si="495"/>
        <v>324</v>
      </c>
      <c r="L997" s="253">
        <f t="shared" si="495"/>
        <v>0</v>
      </c>
      <c r="M997" s="279" t="s">
        <v>301</v>
      </c>
      <c r="N997" s="223">
        <f>E997+J997</f>
        <v>6313.35</v>
      </c>
      <c r="Q997" s="223">
        <f>E997+J997</f>
        <v>6313.35</v>
      </c>
    </row>
    <row r="998" ht="30" customHeight="1" spans="1:13">
      <c r="A998" s="254">
        <v>22902</v>
      </c>
      <c r="B998" s="255" t="s">
        <v>1599</v>
      </c>
      <c r="C998" s="298"/>
      <c r="D998" s="257">
        <f t="shared" ref="D998:L998" si="496">D999</f>
        <v>1416.57</v>
      </c>
      <c r="E998" s="257">
        <f t="shared" si="496"/>
        <v>0</v>
      </c>
      <c r="F998" s="257">
        <f t="shared" si="496"/>
        <v>0</v>
      </c>
      <c r="G998" s="257">
        <f t="shared" si="496"/>
        <v>0</v>
      </c>
      <c r="H998" s="257">
        <f t="shared" si="496"/>
        <v>0</v>
      </c>
      <c r="I998" s="257">
        <f t="shared" si="496"/>
        <v>1416.57</v>
      </c>
      <c r="J998" s="257">
        <f t="shared" si="496"/>
        <v>1416.57</v>
      </c>
      <c r="K998" s="257">
        <f t="shared" si="496"/>
        <v>0</v>
      </c>
      <c r="L998" s="257">
        <f t="shared" si="496"/>
        <v>0</v>
      </c>
      <c r="M998" s="281"/>
    </row>
    <row r="999" ht="27" customHeight="1" spans="1:13">
      <c r="A999" s="258">
        <v>2290201</v>
      </c>
      <c r="B999" s="259" t="s">
        <v>1599</v>
      </c>
      <c r="C999" s="260"/>
      <c r="D999" s="261">
        <f t="shared" ref="D999:L999" si="497">D1000</f>
        <v>1416.57</v>
      </c>
      <c r="E999" s="261">
        <f t="shared" si="497"/>
        <v>0</v>
      </c>
      <c r="F999" s="261">
        <f t="shared" si="497"/>
        <v>0</v>
      </c>
      <c r="G999" s="261">
        <f t="shared" si="497"/>
        <v>0</v>
      </c>
      <c r="H999" s="261">
        <f t="shared" si="497"/>
        <v>0</v>
      </c>
      <c r="I999" s="261">
        <f t="shared" si="497"/>
        <v>1416.57</v>
      </c>
      <c r="J999" s="261">
        <f t="shared" si="497"/>
        <v>1416.57</v>
      </c>
      <c r="K999" s="261">
        <f t="shared" si="497"/>
        <v>0</v>
      </c>
      <c r="L999" s="261">
        <f t="shared" si="497"/>
        <v>0</v>
      </c>
      <c r="M999" s="282"/>
    </row>
    <row r="1000" ht="45" spans="1:13">
      <c r="A1000" s="262"/>
      <c r="B1000" s="262"/>
      <c r="C1000" s="285"/>
      <c r="D1000" s="264">
        <f>E1000+I1000</f>
        <v>1416.57</v>
      </c>
      <c r="E1000" s="264">
        <f>F1000+G1000+H1000</f>
        <v>0</v>
      </c>
      <c r="F1000" s="264">
        <v>0</v>
      </c>
      <c r="G1000" s="264"/>
      <c r="H1000" s="264"/>
      <c r="I1000" s="264">
        <f>J1000+K1000+L1000</f>
        <v>1416.57</v>
      </c>
      <c r="J1000" s="287">
        <f>66+1000+500-149.43</f>
        <v>1416.57</v>
      </c>
      <c r="K1000" s="264"/>
      <c r="L1000" s="264"/>
      <c r="M1000" s="283" t="s">
        <v>1600</v>
      </c>
    </row>
    <row r="1001" ht="30" customHeight="1" spans="1:13">
      <c r="A1001" s="254" t="s">
        <v>1601</v>
      </c>
      <c r="B1001" s="255" t="s">
        <v>1598</v>
      </c>
      <c r="C1001" s="256" t="s">
        <v>306</v>
      </c>
      <c r="D1001" s="257">
        <f t="shared" ref="D1001:L1001" si="498">D1002</f>
        <v>5220.78</v>
      </c>
      <c r="E1001" s="257">
        <f t="shared" si="498"/>
        <v>36</v>
      </c>
      <c r="F1001" s="257">
        <f t="shared" si="498"/>
        <v>36</v>
      </c>
      <c r="G1001" s="257">
        <f t="shared" si="498"/>
        <v>0</v>
      </c>
      <c r="H1001" s="257">
        <f t="shared" si="498"/>
        <v>0</v>
      </c>
      <c r="I1001" s="257">
        <f t="shared" si="498"/>
        <v>5184.78</v>
      </c>
      <c r="J1001" s="257">
        <f t="shared" si="498"/>
        <v>4860.78</v>
      </c>
      <c r="K1001" s="257">
        <f t="shared" si="498"/>
        <v>324</v>
      </c>
      <c r="L1001" s="257">
        <f t="shared" si="498"/>
        <v>0</v>
      </c>
      <c r="M1001" s="281" t="s">
        <v>301</v>
      </c>
    </row>
    <row r="1002" ht="27" customHeight="1" spans="1:13">
      <c r="A1002" s="258" t="s">
        <v>1602</v>
      </c>
      <c r="B1002" s="259" t="s">
        <v>1598</v>
      </c>
      <c r="C1002" s="260"/>
      <c r="D1002" s="261">
        <f t="shared" ref="D1002:L1002" si="499">SUM(D1003:D1010)</f>
        <v>5220.78</v>
      </c>
      <c r="E1002" s="261">
        <f t="shared" si="499"/>
        <v>36</v>
      </c>
      <c r="F1002" s="261">
        <f t="shared" si="499"/>
        <v>36</v>
      </c>
      <c r="G1002" s="261">
        <f t="shared" si="499"/>
        <v>0</v>
      </c>
      <c r="H1002" s="261">
        <f t="shared" si="499"/>
        <v>0</v>
      </c>
      <c r="I1002" s="261">
        <f t="shared" si="499"/>
        <v>5184.78</v>
      </c>
      <c r="J1002" s="261">
        <f t="shared" si="499"/>
        <v>4860.78</v>
      </c>
      <c r="K1002" s="261">
        <f t="shared" si="499"/>
        <v>324</v>
      </c>
      <c r="L1002" s="261">
        <f t="shared" si="499"/>
        <v>0</v>
      </c>
      <c r="M1002" s="282" t="s">
        <v>301</v>
      </c>
    </row>
    <row r="1003" ht="30" spans="1:13">
      <c r="A1003" s="262"/>
      <c r="B1003" s="262"/>
      <c r="C1003" s="263" t="s">
        <v>352</v>
      </c>
      <c r="D1003" s="264">
        <f t="shared" ref="D1003:D1010" si="500">E1003+I1003</f>
        <v>465</v>
      </c>
      <c r="E1003" s="264">
        <f t="shared" ref="E1003:E1010" si="501">F1003+G1003+H1003</f>
        <v>0</v>
      </c>
      <c r="F1003" s="264">
        <v>0</v>
      </c>
      <c r="G1003" s="264">
        <v>0</v>
      </c>
      <c r="H1003" s="264">
        <v>0</v>
      </c>
      <c r="I1003" s="264">
        <f t="shared" ref="I1003:I1010" si="502">J1003+K1003+L1003</f>
        <v>465</v>
      </c>
      <c r="J1003" s="264">
        <v>465</v>
      </c>
      <c r="K1003" s="264">
        <v>0</v>
      </c>
      <c r="L1003" s="264">
        <v>0</v>
      </c>
      <c r="M1003" s="283" t="s">
        <v>1603</v>
      </c>
    </row>
    <row r="1004" ht="40.5" spans="1:13">
      <c r="A1004" s="262"/>
      <c r="B1004" s="262"/>
      <c r="C1004" s="263" t="s">
        <v>551</v>
      </c>
      <c r="D1004" s="264">
        <f t="shared" si="500"/>
        <v>18.72</v>
      </c>
      <c r="E1004" s="264">
        <f t="shared" si="501"/>
        <v>18.72</v>
      </c>
      <c r="F1004" s="264">
        <v>18.72</v>
      </c>
      <c r="G1004" s="264">
        <v>0</v>
      </c>
      <c r="H1004" s="264">
        <v>0</v>
      </c>
      <c r="I1004" s="264">
        <f t="shared" si="502"/>
        <v>0</v>
      </c>
      <c r="J1004" s="264">
        <v>0</v>
      </c>
      <c r="K1004" s="264">
        <v>0</v>
      </c>
      <c r="L1004" s="264">
        <v>0</v>
      </c>
      <c r="M1004" s="284" t="s">
        <v>301</v>
      </c>
    </row>
    <row r="1005" ht="27" spans="1:13">
      <c r="A1005" s="262"/>
      <c r="B1005" s="262"/>
      <c r="C1005" s="263" t="s">
        <v>513</v>
      </c>
      <c r="D1005" s="264">
        <f t="shared" si="500"/>
        <v>17.28</v>
      </c>
      <c r="E1005" s="264">
        <f t="shared" si="501"/>
        <v>17.28</v>
      </c>
      <c r="F1005" s="264">
        <v>17.28</v>
      </c>
      <c r="G1005" s="264">
        <v>0</v>
      </c>
      <c r="H1005" s="264">
        <v>0</v>
      </c>
      <c r="I1005" s="264">
        <f t="shared" si="502"/>
        <v>0</v>
      </c>
      <c r="J1005" s="264">
        <v>0</v>
      </c>
      <c r="K1005" s="264">
        <v>0</v>
      </c>
      <c r="L1005" s="264">
        <v>0</v>
      </c>
      <c r="M1005" s="284" t="s">
        <v>301</v>
      </c>
    </row>
    <row r="1006" ht="40.5" spans="1:13">
      <c r="A1006" s="262"/>
      <c r="B1006" s="262"/>
      <c r="C1006" s="263" t="s">
        <v>1256</v>
      </c>
      <c r="D1006" s="264">
        <f t="shared" si="500"/>
        <v>0</v>
      </c>
      <c r="E1006" s="264">
        <f t="shared" si="501"/>
        <v>0</v>
      </c>
      <c r="F1006" s="264">
        <v>0</v>
      </c>
      <c r="G1006" s="264">
        <v>0</v>
      </c>
      <c r="H1006" s="264">
        <v>0</v>
      </c>
      <c r="I1006" s="264">
        <f t="shared" si="502"/>
        <v>0</v>
      </c>
      <c r="J1006" s="264">
        <v>0</v>
      </c>
      <c r="K1006" s="264">
        <v>0</v>
      </c>
      <c r="L1006" s="264">
        <v>0</v>
      </c>
      <c r="M1006" s="284" t="s">
        <v>301</v>
      </c>
    </row>
    <row r="1007" ht="27" spans="1:13">
      <c r="A1007" s="262"/>
      <c r="B1007" s="262"/>
      <c r="C1007" s="263" t="s">
        <v>1258</v>
      </c>
      <c r="D1007" s="264">
        <f t="shared" si="500"/>
        <v>0</v>
      </c>
      <c r="E1007" s="264">
        <f t="shared" si="501"/>
        <v>0</v>
      </c>
      <c r="F1007" s="264">
        <v>0</v>
      </c>
      <c r="G1007" s="264">
        <v>0</v>
      </c>
      <c r="H1007" s="264">
        <v>0</v>
      </c>
      <c r="I1007" s="264">
        <f t="shared" si="502"/>
        <v>0</v>
      </c>
      <c r="J1007" s="264">
        <v>0</v>
      </c>
      <c r="K1007" s="264">
        <v>0</v>
      </c>
      <c r="L1007" s="264">
        <v>0</v>
      </c>
      <c r="M1007" s="284" t="s">
        <v>301</v>
      </c>
    </row>
    <row r="1008" ht="27" spans="1:13">
      <c r="A1008" s="262"/>
      <c r="B1008" s="262"/>
      <c r="C1008" s="263" t="s">
        <v>1417</v>
      </c>
      <c r="D1008" s="264">
        <f t="shared" si="500"/>
        <v>0</v>
      </c>
      <c r="E1008" s="264">
        <f t="shared" si="501"/>
        <v>0</v>
      </c>
      <c r="F1008" s="264">
        <v>0</v>
      </c>
      <c r="G1008" s="264">
        <v>0</v>
      </c>
      <c r="H1008" s="264">
        <v>0</v>
      </c>
      <c r="I1008" s="264">
        <f t="shared" si="502"/>
        <v>0</v>
      </c>
      <c r="J1008" s="264">
        <v>0</v>
      </c>
      <c r="K1008" s="264">
        <v>0</v>
      </c>
      <c r="L1008" s="264">
        <v>0</v>
      </c>
      <c r="M1008" s="284" t="s">
        <v>301</v>
      </c>
    </row>
    <row r="1009" ht="27" spans="1:13">
      <c r="A1009" s="262"/>
      <c r="B1009" s="262"/>
      <c r="C1009" s="263" t="s">
        <v>1312</v>
      </c>
      <c r="D1009" s="264">
        <f t="shared" si="500"/>
        <v>0</v>
      </c>
      <c r="E1009" s="264">
        <f t="shared" si="501"/>
        <v>0</v>
      </c>
      <c r="F1009" s="264">
        <v>0</v>
      </c>
      <c r="G1009" s="264">
        <v>0</v>
      </c>
      <c r="H1009" s="264">
        <v>0</v>
      </c>
      <c r="I1009" s="264">
        <f t="shared" si="502"/>
        <v>0</v>
      </c>
      <c r="J1009" s="264">
        <v>0</v>
      </c>
      <c r="K1009" s="264">
        <v>0</v>
      </c>
      <c r="L1009" s="264">
        <v>0</v>
      </c>
      <c r="M1009" s="284" t="s">
        <v>301</v>
      </c>
    </row>
    <row r="1010" ht="93" customHeight="1" spans="1:13">
      <c r="A1010" s="262"/>
      <c r="B1010" s="262"/>
      <c r="C1010" s="285" t="s">
        <v>301</v>
      </c>
      <c r="D1010" s="264">
        <f t="shared" si="500"/>
        <v>4719.78</v>
      </c>
      <c r="E1010" s="264">
        <f t="shared" si="501"/>
        <v>0</v>
      </c>
      <c r="F1010" s="264">
        <v>0</v>
      </c>
      <c r="G1010" s="264">
        <v>0</v>
      </c>
      <c r="H1010" s="264">
        <f>500-500</f>
        <v>0</v>
      </c>
      <c r="I1010" s="264">
        <f t="shared" si="502"/>
        <v>4719.78</v>
      </c>
      <c r="J1010" s="287">
        <f>2928+700+500+31.78+150-128-2800-500+54+2746+500+214</f>
        <v>4395.78</v>
      </c>
      <c r="K1010" s="264">
        <v>324</v>
      </c>
      <c r="L1010" s="264">
        <v>0</v>
      </c>
      <c r="M1010" s="284" t="s">
        <v>1604</v>
      </c>
    </row>
    <row r="1011" ht="30" customHeight="1" spans="1:17">
      <c r="A1011" s="250">
        <v>232</v>
      </c>
      <c r="B1011" s="251" t="s">
        <v>1605</v>
      </c>
      <c r="C1011" s="252"/>
      <c r="D1011" s="253">
        <f t="shared" ref="D1011:L1011" si="503">D1012</f>
        <v>8265</v>
      </c>
      <c r="E1011" s="253">
        <f t="shared" si="503"/>
        <v>0</v>
      </c>
      <c r="F1011" s="253">
        <f t="shared" si="503"/>
        <v>0</v>
      </c>
      <c r="G1011" s="253">
        <f t="shared" si="503"/>
        <v>0</v>
      </c>
      <c r="H1011" s="253">
        <f t="shared" si="503"/>
        <v>0</v>
      </c>
      <c r="I1011" s="253">
        <f t="shared" si="503"/>
        <v>8265</v>
      </c>
      <c r="J1011" s="253">
        <f t="shared" si="503"/>
        <v>8265</v>
      </c>
      <c r="K1011" s="253">
        <f t="shared" si="503"/>
        <v>0</v>
      </c>
      <c r="L1011" s="253">
        <f t="shared" si="503"/>
        <v>0</v>
      </c>
      <c r="M1011" s="279"/>
      <c r="N1011" s="223">
        <f>E1011+J1011</f>
        <v>8265</v>
      </c>
      <c r="Q1011" s="223">
        <f>E1011+J1011</f>
        <v>8265</v>
      </c>
    </row>
    <row r="1012" ht="27" spans="1:13">
      <c r="A1012" s="254">
        <v>23203</v>
      </c>
      <c r="B1012" s="255" t="s">
        <v>1606</v>
      </c>
      <c r="C1012" s="298">
        <f t="shared" ref="C1012:L1012" si="504">C1013</f>
        <v>0</v>
      </c>
      <c r="D1012" s="257">
        <f t="shared" si="504"/>
        <v>8265</v>
      </c>
      <c r="E1012" s="257">
        <f t="shared" si="504"/>
        <v>0</v>
      </c>
      <c r="F1012" s="257">
        <f t="shared" si="504"/>
        <v>0</v>
      </c>
      <c r="G1012" s="257">
        <f t="shared" si="504"/>
        <v>0</v>
      </c>
      <c r="H1012" s="257">
        <f t="shared" si="504"/>
        <v>0</v>
      </c>
      <c r="I1012" s="257">
        <f t="shared" si="504"/>
        <v>8265</v>
      </c>
      <c r="J1012" s="257">
        <f t="shared" si="504"/>
        <v>8265</v>
      </c>
      <c r="K1012" s="257">
        <f t="shared" si="504"/>
        <v>0</v>
      </c>
      <c r="L1012" s="257">
        <f t="shared" si="504"/>
        <v>0</v>
      </c>
      <c r="M1012" s="281"/>
    </row>
    <row r="1013" ht="27" customHeight="1" spans="1:13">
      <c r="A1013" s="258">
        <v>2320301</v>
      </c>
      <c r="B1013" s="259" t="s">
        <v>1606</v>
      </c>
      <c r="C1013" s="260">
        <f t="shared" ref="C1013:L1013" si="505">C1014</f>
        <v>0</v>
      </c>
      <c r="D1013" s="261">
        <f t="shared" si="505"/>
        <v>8265</v>
      </c>
      <c r="E1013" s="261">
        <f t="shared" si="505"/>
        <v>0</v>
      </c>
      <c r="F1013" s="261">
        <f t="shared" si="505"/>
        <v>0</v>
      </c>
      <c r="G1013" s="261">
        <f t="shared" si="505"/>
        <v>0</v>
      </c>
      <c r="H1013" s="261">
        <f t="shared" si="505"/>
        <v>0</v>
      </c>
      <c r="I1013" s="261">
        <f t="shared" si="505"/>
        <v>8265</v>
      </c>
      <c r="J1013" s="261">
        <f t="shared" si="505"/>
        <v>8265</v>
      </c>
      <c r="K1013" s="261">
        <f t="shared" si="505"/>
        <v>0</v>
      </c>
      <c r="L1013" s="261">
        <f t="shared" si="505"/>
        <v>0</v>
      </c>
      <c r="M1013" s="282"/>
    </row>
    <row r="1014" ht="45" customHeight="1" spans="1:13">
      <c r="A1014" s="262"/>
      <c r="B1014" s="262"/>
      <c r="C1014" s="285"/>
      <c r="D1014" s="264">
        <f>E1014+I1014</f>
        <v>8265</v>
      </c>
      <c r="E1014" s="264">
        <f>F1014+G1014+H1014</f>
        <v>0</v>
      </c>
      <c r="F1014" s="264"/>
      <c r="G1014" s="264"/>
      <c r="H1014" s="264"/>
      <c r="I1014" s="264">
        <f>J1014+K1014+L1014</f>
        <v>8265</v>
      </c>
      <c r="J1014" s="287">
        <v>8265</v>
      </c>
      <c r="K1014" s="264"/>
      <c r="L1014" s="264"/>
      <c r="M1014" s="283" t="s">
        <v>1607</v>
      </c>
    </row>
  </sheetData>
  <autoFilter ref="A5:XEZ1014">
    <extLst/>
  </autoFilter>
  <mergeCells count="9">
    <mergeCell ref="A1:B1"/>
    <mergeCell ref="A2:M2"/>
    <mergeCell ref="E4:H4"/>
    <mergeCell ref="I4:L4"/>
    <mergeCell ref="A4:A5"/>
    <mergeCell ref="B4:B5"/>
    <mergeCell ref="C4:C5"/>
    <mergeCell ref="D4:D5"/>
    <mergeCell ref="M4:M5"/>
  </mergeCells>
  <pageMargins left="0.432638888888889" right="0.161111111111111" top="0.275" bottom="0.393055555555556" header="0.5" footer="0.156944444444444"/>
  <pageSetup paperSize="9" scale="75" firstPageNumber="34" fitToHeight="0" orientation="landscape" useFirstPageNumber="1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0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"/>
  <cols>
    <col min="1" max="1" width="30.4" style="178" customWidth="1"/>
    <col min="2" max="2" width="12.25" style="179" customWidth="1"/>
    <col min="3" max="3" width="11.8666666666667" style="178" customWidth="1"/>
    <col min="4" max="4" width="12.2666666666667" style="178" customWidth="1"/>
    <col min="5" max="5" width="11.1333333333333" style="178" customWidth="1"/>
    <col min="6" max="6" width="9.6" style="178" customWidth="1"/>
    <col min="7" max="7" width="10.4666666666667" style="178" customWidth="1"/>
    <col min="8" max="8" width="9.25" style="178" customWidth="1"/>
    <col min="9" max="9" width="9.75" style="178" customWidth="1"/>
    <col min="10" max="10" width="10.1333333333333" style="178" customWidth="1"/>
    <col min="11" max="11" width="9.5" style="178" customWidth="1"/>
    <col min="12" max="12" width="9.66666666666667" style="179" customWidth="1"/>
    <col min="13" max="16384" width="9" style="178"/>
  </cols>
  <sheetData>
    <row r="1" ht="18.95" customHeight="1" spans="1:1">
      <c r="A1" s="180" t="s">
        <v>1608</v>
      </c>
    </row>
    <row r="2" s="171" customFormat="1" ht="30.95" customHeight="1" spans="1:12">
      <c r="A2" s="181" t="s">
        <v>1609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="172" customFormat="1" ht="21.95" customHeight="1" spans="1:12">
      <c r="A3" s="174"/>
      <c r="B3" s="183"/>
      <c r="C3" s="183"/>
      <c r="D3" s="183"/>
      <c r="E3" s="184"/>
      <c r="F3" s="184"/>
      <c r="G3" s="183"/>
      <c r="H3" s="183"/>
      <c r="I3" s="184"/>
      <c r="J3" s="183"/>
      <c r="K3" s="208" t="s">
        <v>113</v>
      </c>
      <c r="L3" s="208"/>
    </row>
    <row r="4" s="173" customFormat="1" ht="24" customHeight="1" spans="1:12">
      <c r="A4" s="185" t="s">
        <v>3</v>
      </c>
      <c r="B4" s="185" t="s">
        <v>1610</v>
      </c>
      <c r="C4" s="185"/>
      <c r="D4" s="185"/>
      <c r="E4" s="185"/>
      <c r="F4" s="185"/>
      <c r="G4" s="185"/>
      <c r="H4" s="185"/>
      <c r="I4" s="185"/>
      <c r="J4" s="185" t="s">
        <v>1611</v>
      </c>
      <c r="K4" s="185"/>
      <c r="L4" s="209"/>
    </row>
    <row r="5" s="173" customFormat="1" ht="21.95" customHeight="1" spans="1:12">
      <c r="A5" s="185"/>
      <c r="B5" s="186" t="s">
        <v>1612</v>
      </c>
      <c r="C5" s="187" t="s">
        <v>1613</v>
      </c>
      <c r="D5" s="186" t="s">
        <v>1614</v>
      </c>
      <c r="E5" s="188" t="s">
        <v>1615</v>
      </c>
      <c r="F5" s="189" t="s">
        <v>1616</v>
      </c>
      <c r="G5" s="186" t="s">
        <v>1617</v>
      </c>
      <c r="H5" s="186" t="s">
        <v>1618</v>
      </c>
      <c r="I5" s="186"/>
      <c r="J5" s="186" t="s">
        <v>12</v>
      </c>
      <c r="K5" s="186" t="s">
        <v>1619</v>
      </c>
      <c r="L5" s="210"/>
    </row>
    <row r="6" s="174" customFormat="1" ht="30.95" customHeight="1" spans="1:12">
      <c r="A6" s="185"/>
      <c r="B6" s="186"/>
      <c r="C6" s="187"/>
      <c r="D6" s="186"/>
      <c r="E6" s="188"/>
      <c r="F6" s="189"/>
      <c r="G6" s="186"/>
      <c r="H6" s="187" t="s">
        <v>14</v>
      </c>
      <c r="I6" s="189" t="s">
        <v>1620</v>
      </c>
      <c r="J6" s="186"/>
      <c r="K6" s="187" t="s">
        <v>14</v>
      </c>
      <c r="L6" s="211" t="s">
        <v>1620</v>
      </c>
    </row>
    <row r="7" s="175" customFormat="1" ht="24" customHeight="1" spans="1:12">
      <c r="A7" s="190" t="s">
        <v>1621</v>
      </c>
      <c r="B7" s="191"/>
      <c r="C7" s="191"/>
      <c r="D7" s="191"/>
      <c r="E7" s="192"/>
      <c r="F7" s="192"/>
      <c r="G7" s="191"/>
      <c r="H7" s="191"/>
      <c r="I7" s="192"/>
      <c r="J7" s="196"/>
      <c r="K7" s="194"/>
      <c r="L7" s="212"/>
    </row>
    <row r="8" s="175" customFormat="1" ht="24" customHeight="1" spans="1:12">
      <c r="A8" s="190" t="s">
        <v>1622</v>
      </c>
      <c r="B8" s="191"/>
      <c r="C8" s="191"/>
      <c r="D8" s="193"/>
      <c r="E8" s="192"/>
      <c r="F8" s="192"/>
      <c r="G8" s="191"/>
      <c r="H8" s="191"/>
      <c r="I8" s="192"/>
      <c r="J8" s="196"/>
      <c r="K8" s="194"/>
      <c r="L8" s="212"/>
    </row>
    <row r="9" s="175" customFormat="1" ht="24" customHeight="1" spans="1:12">
      <c r="A9" s="190" t="s">
        <v>1623</v>
      </c>
      <c r="B9" s="191"/>
      <c r="C9" s="191"/>
      <c r="D9" s="191"/>
      <c r="E9" s="192"/>
      <c r="F9" s="192"/>
      <c r="G9" s="191"/>
      <c r="H9" s="191"/>
      <c r="I9" s="192"/>
      <c r="J9" s="196"/>
      <c r="K9" s="194"/>
      <c r="L9" s="212"/>
    </row>
    <row r="10" s="175" customFormat="1" ht="24" customHeight="1" spans="1:12">
      <c r="A10" s="190" t="s">
        <v>1624</v>
      </c>
      <c r="B10" s="191"/>
      <c r="C10" s="191"/>
      <c r="D10" s="191"/>
      <c r="E10" s="192"/>
      <c r="F10" s="192"/>
      <c r="G10" s="191"/>
      <c r="H10" s="191"/>
      <c r="I10" s="192"/>
      <c r="J10" s="196"/>
      <c r="K10" s="194"/>
      <c r="L10" s="212"/>
    </row>
    <row r="11" s="175" customFormat="1" ht="24" customHeight="1" spans="1:12">
      <c r="A11" s="190" t="s">
        <v>1625</v>
      </c>
      <c r="B11" s="194">
        <v>25000</v>
      </c>
      <c r="C11" s="195">
        <v>29000</v>
      </c>
      <c r="D11" s="194">
        <v>31308</v>
      </c>
      <c r="E11" s="192">
        <f>D11/B11</f>
        <v>1.25232</v>
      </c>
      <c r="F11" s="192">
        <f>D11/C11</f>
        <v>1.07958620689655</v>
      </c>
      <c r="G11" s="194">
        <v>31415</v>
      </c>
      <c r="H11" s="191">
        <f>D11-G11</f>
        <v>-107</v>
      </c>
      <c r="I11" s="192">
        <f>H11/G11</f>
        <v>-0.00340601623428299</v>
      </c>
      <c r="J11" s="194">
        <v>20000</v>
      </c>
      <c r="K11" s="194">
        <f>J11-D11</f>
        <v>-11308</v>
      </c>
      <c r="L11" s="213">
        <f>K11/D11</f>
        <v>-0.361185639453175</v>
      </c>
    </row>
    <row r="12" s="175" customFormat="1" ht="24" customHeight="1" spans="1:12">
      <c r="A12" s="190" t="s">
        <v>1626</v>
      </c>
      <c r="B12" s="194"/>
      <c r="C12" s="195"/>
      <c r="D12" s="194"/>
      <c r="E12" s="192"/>
      <c r="F12" s="192"/>
      <c r="G12" s="196"/>
      <c r="H12" s="191"/>
      <c r="I12" s="192"/>
      <c r="J12" s="194"/>
      <c r="K12" s="194">
        <f t="shared" ref="K12:K33" si="0">J12-D12</f>
        <v>0</v>
      </c>
      <c r="L12" s="213"/>
    </row>
    <row r="13" s="175" customFormat="1" ht="24" customHeight="1" spans="1:12">
      <c r="A13" s="190" t="s">
        <v>1627</v>
      </c>
      <c r="B13" s="194"/>
      <c r="C13" s="195"/>
      <c r="D13" s="194"/>
      <c r="E13" s="192"/>
      <c r="F13" s="192"/>
      <c r="G13" s="196"/>
      <c r="H13" s="191"/>
      <c r="I13" s="192"/>
      <c r="J13" s="194"/>
      <c r="K13" s="194">
        <f t="shared" si="0"/>
        <v>0</v>
      </c>
      <c r="L13" s="213"/>
    </row>
    <row r="14" s="175" customFormat="1" ht="24" customHeight="1" spans="1:12">
      <c r="A14" s="190" t="s">
        <v>1628</v>
      </c>
      <c r="B14" s="194"/>
      <c r="C14" s="195"/>
      <c r="D14" s="194"/>
      <c r="E14" s="192"/>
      <c r="F14" s="192"/>
      <c r="G14" s="194"/>
      <c r="H14" s="191"/>
      <c r="I14" s="192"/>
      <c r="J14" s="194"/>
      <c r="K14" s="194">
        <f t="shared" si="0"/>
        <v>0</v>
      </c>
      <c r="L14" s="213"/>
    </row>
    <row r="15" s="175" customFormat="1" ht="24" customHeight="1" spans="1:12">
      <c r="A15" s="190" t="s">
        <v>1629</v>
      </c>
      <c r="B15" s="194">
        <v>300</v>
      </c>
      <c r="C15" s="195">
        <v>1000</v>
      </c>
      <c r="D15" s="194">
        <v>955</v>
      </c>
      <c r="E15" s="192">
        <f>D15/B15</f>
        <v>3.18333333333333</v>
      </c>
      <c r="F15" s="192">
        <f>D15/C15</f>
        <v>0.955</v>
      </c>
      <c r="G15" s="196">
        <v>1684</v>
      </c>
      <c r="H15" s="191">
        <f t="shared" ref="H15:H19" si="1">D15-G15</f>
        <v>-729</v>
      </c>
      <c r="I15" s="192">
        <f t="shared" ref="I15:I19" si="2">H15/G15</f>
        <v>-0.432897862232779</v>
      </c>
      <c r="J15" s="194">
        <v>300</v>
      </c>
      <c r="K15" s="194">
        <f t="shared" si="0"/>
        <v>-655</v>
      </c>
      <c r="L15" s="213">
        <f>K15/D15</f>
        <v>-0.68586387434555</v>
      </c>
    </row>
    <row r="16" s="175" customFormat="1" ht="24" customHeight="1" spans="1:12">
      <c r="A16" s="190" t="s">
        <v>1630</v>
      </c>
      <c r="B16" s="194"/>
      <c r="C16" s="195"/>
      <c r="D16" s="194"/>
      <c r="E16" s="192"/>
      <c r="F16" s="192"/>
      <c r="G16" s="196"/>
      <c r="H16" s="191"/>
      <c r="I16" s="192"/>
      <c r="J16" s="194"/>
      <c r="K16" s="194">
        <f t="shared" si="0"/>
        <v>0</v>
      </c>
      <c r="L16" s="213"/>
    </row>
    <row r="17" s="175" customFormat="1" ht="24" customHeight="1" spans="1:12">
      <c r="A17" s="190" t="s">
        <v>1631</v>
      </c>
      <c r="B17" s="194"/>
      <c r="C17" s="195"/>
      <c r="D17" s="194"/>
      <c r="E17" s="192"/>
      <c r="F17" s="192"/>
      <c r="G17" s="196"/>
      <c r="H17" s="191">
        <f t="shared" si="1"/>
        <v>0</v>
      </c>
      <c r="I17" s="192"/>
      <c r="J17" s="194"/>
      <c r="K17" s="194">
        <f t="shared" si="0"/>
        <v>0</v>
      </c>
      <c r="L17" s="213"/>
    </row>
    <row r="18" s="175" customFormat="1" ht="24" customHeight="1" spans="1:12">
      <c r="A18" s="190" t="s">
        <v>1632</v>
      </c>
      <c r="B18" s="194"/>
      <c r="C18" s="197"/>
      <c r="D18" s="194"/>
      <c r="E18" s="192"/>
      <c r="F18" s="192"/>
      <c r="G18" s="196"/>
      <c r="H18" s="191">
        <f t="shared" si="1"/>
        <v>0</v>
      </c>
      <c r="I18" s="192"/>
      <c r="J18" s="194"/>
      <c r="K18" s="194">
        <f t="shared" si="0"/>
        <v>0</v>
      </c>
      <c r="L18" s="213"/>
    </row>
    <row r="19" s="175" customFormat="1" ht="24" customHeight="1" spans="1:12">
      <c r="A19" s="198" t="s">
        <v>1633</v>
      </c>
      <c r="B19" s="194">
        <v>550</v>
      </c>
      <c r="C19" s="197">
        <v>550</v>
      </c>
      <c r="D19" s="194">
        <v>543</v>
      </c>
      <c r="E19" s="192">
        <f>D19/B19</f>
        <v>0.987272727272727</v>
      </c>
      <c r="F19" s="192">
        <f>D19/C19</f>
        <v>0.987272727272727</v>
      </c>
      <c r="G19" s="196">
        <v>624</v>
      </c>
      <c r="H19" s="191">
        <f t="shared" si="1"/>
        <v>-81</v>
      </c>
      <c r="I19" s="192">
        <f t="shared" si="2"/>
        <v>-0.129807692307692</v>
      </c>
      <c r="J19" s="194">
        <v>550</v>
      </c>
      <c r="K19" s="194">
        <f t="shared" si="0"/>
        <v>7</v>
      </c>
      <c r="L19" s="213">
        <f>K19/D19</f>
        <v>0.0128913443830571</v>
      </c>
    </row>
    <row r="20" s="175" customFormat="1" ht="24" customHeight="1" spans="1:12">
      <c r="A20" s="190" t="s">
        <v>1634</v>
      </c>
      <c r="B20" s="196"/>
      <c r="C20" s="197"/>
      <c r="D20" s="196"/>
      <c r="E20" s="192"/>
      <c r="F20" s="192"/>
      <c r="G20" s="196"/>
      <c r="H20" s="191"/>
      <c r="I20" s="192"/>
      <c r="J20" s="196"/>
      <c r="K20" s="194">
        <f t="shared" si="0"/>
        <v>0</v>
      </c>
      <c r="L20" s="213"/>
    </row>
    <row r="21" s="175" customFormat="1" ht="24" customHeight="1" spans="1:12">
      <c r="A21" s="190" t="s">
        <v>1635</v>
      </c>
      <c r="B21" s="196">
        <v>80</v>
      </c>
      <c r="C21" s="197">
        <v>84</v>
      </c>
      <c r="D21" s="196">
        <v>84</v>
      </c>
      <c r="E21" s="192">
        <f>D21/B21</f>
        <v>1.05</v>
      </c>
      <c r="F21" s="192">
        <f>D21/C21</f>
        <v>1</v>
      </c>
      <c r="G21" s="196"/>
      <c r="H21" s="191">
        <f t="shared" ref="H21:H26" si="3">D21-G21</f>
        <v>84</v>
      </c>
      <c r="I21" s="192"/>
      <c r="J21" s="196">
        <v>80</v>
      </c>
      <c r="K21" s="194">
        <f t="shared" si="0"/>
        <v>-4</v>
      </c>
      <c r="L21" s="213">
        <f t="shared" ref="L21:L26" si="4">K21/D21</f>
        <v>-0.0476190476190476</v>
      </c>
    </row>
    <row r="22" s="175" customFormat="1" ht="24" customHeight="1" spans="1:12">
      <c r="A22" s="190" t="s">
        <v>1636</v>
      </c>
      <c r="B22" s="196"/>
      <c r="C22" s="196"/>
      <c r="D22" s="196">
        <v>1678</v>
      </c>
      <c r="E22" s="192"/>
      <c r="F22" s="192"/>
      <c r="G22" s="196">
        <v>656</v>
      </c>
      <c r="H22" s="191">
        <f t="shared" si="3"/>
        <v>1022</v>
      </c>
      <c r="I22" s="192">
        <f>H22/G22</f>
        <v>1.55792682926829</v>
      </c>
      <c r="J22" s="196"/>
      <c r="K22" s="194">
        <f t="shared" si="0"/>
        <v>-1678</v>
      </c>
      <c r="L22" s="213">
        <f t="shared" si="4"/>
        <v>-1</v>
      </c>
    </row>
    <row r="23" s="176" customFormat="1" ht="24" customHeight="1" spans="1:12">
      <c r="A23" s="199" t="s">
        <v>1637</v>
      </c>
      <c r="B23" s="200">
        <f>SUM(B7:B21)</f>
        <v>25930</v>
      </c>
      <c r="C23" s="200">
        <f>SUM(C7:C21)</f>
        <v>30634</v>
      </c>
      <c r="D23" s="200">
        <f>SUM(D7:D22)</f>
        <v>34568</v>
      </c>
      <c r="E23" s="201">
        <f>D23/B23</f>
        <v>1.33312765136907</v>
      </c>
      <c r="F23" s="201">
        <f>D23/C23</f>
        <v>1.1284194032774</v>
      </c>
      <c r="G23" s="200">
        <f>SUM(G7:G22)</f>
        <v>34379</v>
      </c>
      <c r="H23" s="202">
        <f t="shared" si="3"/>
        <v>189</v>
      </c>
      <c r="I23" s="201">
        <f>H23/G23</f>
        <v>0.00549754210419151</v>
      </c>
      <c r="J23" s="200">
        <f>SUM(J7:J21)</f>
        <v>20930</v>
      </c>
      <c r="K23" s="214">
        <f t="shared" si="0"/>
        <v>-13638</v>
      </c>
      <c r="L23" s="215">
        <f t="shared" si="4"/>
        <v>-0.394526729923629</v>
      </c>
    </row>
    <row r="24" s="176" customFormat="1" ht="24" customHeight="1" spans="1:12">
      <c r="A24" s="203" t="s">
        <v>1638</v>
      </c>
      <c r="B24" s="200">
        <f>SUM(B25,B28:B30)</f>
        <v>12547</v>
      </c>
      <c r="C24" s="200">
        <f>SUM(C25,C28:C30)</f>
        <v>96019.19</v>
      </c>
      <c r="D24" s="200">
        <f>SUM(D25,D28:D30)</f>
        <v>91487</v>
      </c>
      <c r="E24" s="201">
        <f>D24/B24</f>
        <v>7.29154379532956</v>
      </c>
      <c r="F24" s="201">
        <f>D24/C24</f>
        <v>0.95279912275869</v>
      </c>
      <c r="G24" s="200">
        <f>SUM(G25,G28:G30)</f>
        <v>41575</v>
      </c>
      <c r="H24" s="202">
        <f t="shared" si="3"/>
        <v>49912</v>
      </c>
      <c r="I24" s="201">
        <f>H24/G24</f>
        <v>1.20052916416115</v>
      </c>
      <c r="J24" s="200">
        <f>SUM(J25,J28:J30)</f>
        <v>18337.02</v>
      </c>
      <c r="K24" s="214">
        <f t="shared" si="0"/>
        <v>-73149.98</v>
      </c>
      <c r="L24" s="215">
        <f t="shared" si="4"/>
        <v>-0.799566933006875</v>
      </c>
    </row>
    <row r="25" s="175" customFormat="1" ht="24" customHeight="1" spans="1:12">
      <c r="A25" s="198" t="s">
        <v>1639</v>
      </c>
      <c r="B25" s="196">
        <f>B26+B27</f>
        <v>215</v>
      </c>
      <c r="C25" s="196">
        <f>C26+C27</f>
        <v>1034.19</v>
      </c>
      <c r="D25" s="196">
        <f>D26+D27</f>
        <v>1506</v>
      </c>
      <c r="E25" s="192">
        <f>D25/B25</f>
        <v>7.0046511627907</v>
      </c>
      <c r="F25" s="192">
        <f>D25/C25</f>
        <v>1.45621210802657</v>
      </c>
      <c r="G25" s="196">
        <f>G26+G27</f>
        <v>984</v>
      </c>
      <c r="H25" s="191">
        <f t="shared" si="3"/>
        <v>522</v>
      </c>
      <c r="I25" s="192">
        <f>H25/G25</f>
        <v>0.530487804878049</v>
      </c>
      <c r="J25" s="196">
        <f>SUM(J26:J27)</f>
        <v>637.02</v>
      </c>
      <c r="K25" s="194">
        <f t="shared" si="0"/>
        <v>-868.98</v>
      </c>
      <c r="L25" s="213">
        <f t="shared" si="4"/>
        <v>-0.577011952191235</v>
      </c>
    </row>
    <row r="26" s="175" customFormat="1" ht="24" customHeight="1" spans="1:12">
      <c r="A26" s="198" t="s">
        <v>1640</v>
      </c>
      <c r="B26" s="204">
        <v>215</v>
      </c>
      <c r="C26" s="197">
        <v>1034.19</v>
      </c>
      <c r="D26" s="196">
        <v>1506</v>
      </c>
      <c r="E26" s="192">
        <f>D26/B26</f>
        <v>7.0046511627907</v>
      </c>
      <c r="F26" s="192">
        <f>D26/C26</f>
        <v>1.45621210802657</v>
      </c>
      <c r="G26" s="196">
        <v>984</v>
      </c>
      <c r="H26" s="191">
        <f t="shared" si="3"/>
        <v>522</v>
      </c>
      <c r="I26" s="192">
        <f>H26/G26</f>
        <v>0.530487804878049</v>
      </c>
      <c r="J26" s="216">
        <v>637.02</v>
      </c>
      <c r="K26" s="194">
        <f t="shared" si="0"/>
        <v>-868.98</v>
      </c>
      <c r="L26" s="213">
        <f t="shared" si="4"/>
        <v>-0.577011952191235</v>
      </c>
    </row>
    <row r="27" s="175" customFormat="1" ht="24" customHeight="1" spans="1:12">
      <c r="A27" s="198" t="s">
        <v>1641</v>
      </c>
      <c r="B27" s="196"/>
      <c r="C27" s="205"/>
      <c r="D27" s="196"/>
      <c r="E27" s="192"/>
      <c r="F27" s="192"/>
      <c r="G27" s="196"/>
      <c r="H27" s="191"/>
      <c r="I27" s="192"/>
      <c r="J27" s="196"/>
      <c r="K27" s="194">
        <f t="shared" si="0"/>
        <v>0</v>
      </c>
      <c r="L27" s="213"/>
    </row>
    <row r="28" s="176" customFormat="1" ht="24" customHeight="1" spans="1:12">
      <c r="A28" s="203" t="s">
        <v>1642</v>
      </c>
      <c r="B28" s="200">
        <v>12332</v>
      </c>
      <c r="C28" s="206">
        <v>14585</v>
      </c>
      <c r="D28" s="200">
        <v>14585</v>
      </c>
      <c r="E28" s="201">
        <f>D28/B28</f>
        <v>1.1826954265326</v>
      </c>
      <c r="F28" s="201">
        <f t="shared" ref="F28:F33" si="5">D28/C28</f>
        <v>1</v>
      </c>
      <c r="G28" s="200">
        <v>13291</v>
      </c>
      <c r="H28" s="202">
        <f>D28-G28</f>
        <v>1294</v>
      </c>
      <c r="I28" s="201">
        <f>H28/G28</f>
        <v>0.0973591151907306</v>
      </c>
      <c r="J28" s="200">
        <v>17700</v>
      </c>
      <c r="K28" s="214">
        <f t="shared" si="0"/>
        <v>3115</v>
      </c>
      <c r="L28" s="215">
        <f>K28/D28</f>
        <v>0.213575591360987</v>
      </c>
    </row>
    <row r="29" s="175" customFormat="1" ht="24" customHeight="1" spans="1:12">
      <c r="A29" s="198" t="s">
        <v>1643</v>
      </c>
      <c r="B29" s="196"/>
      <c r="C29" s="196"/>
      <c r="D29" s="196"/>
      <c r="E29" s="192"/>
      <c r="F29" s="192"/>
      <c r="G29" s="196"/>
      <c r="H29" s="191"/>
      <c r="I29" s="192"/>
      <c r="J29" s="196"/>
      <c r="K29" s="194">
        <f t="shared" si="0"/>
        <v>0</v>
      </c>
      <c r="L29" s="213"/>
    </row>
    <row r="30" s="175" customFormat="1" ht="24" customHeight="1" spans="1:12">
      <c r="A30" s="198" t="s">
        <v>1644</v>
      </c>
      <c r="B30" s="196"/>
      <c r="C30" s="196">
        <v>80400</v>
      </c>
      <c r="D30" s="196">
        <v>75396</v>
      </c>
      <c r="E30" s="192"/>
      <c r="F30" s="192">
        <f t="shared" si="5"/>
        <v>0.937761194029851</v>
      </c>
      <c r="G30" s="196">
        <v>27300</v>
      </c>
      <c r="H30" s="196">
        <f>D30-G30</f>
        <v>48096</v>
      </c>
      <c r="I30" s="192">
        <f>H30/G30</f>
        <v>1.76175824175824</v>
      </c>
      <c r="J30" s="196"/>
      <c r="K30" s="194">
        <f t="shared" si="0"/>
        <v>-75396</v>
      </c>
      <c r="L30" s="213">
        <f>K30/D30</f>
        <v>-1</v>
      </c>
    </row>
    <row r="31" s="175" customFormat="1" ht="34" customHeight="1" spans="1:12">
      <c r="A31" s="207" t="s">
        <v>1645</v>
      </c>
      <c r="B31" s="196"/>
      <c r="C31" s="196"/>
      <c r="D31" s="196"/>
      <c r="E31" s="192"/>
      <c r="F31" s="192"/>
      <c r="G31" s="196"/>
      <c r="H31" s="191"/>
      <c r="I31" s="192"/>
      <c r="J31" s="196"/>
      <c r="K31" s="194">
        <f t="shared" si="0"/>
        <v>0</v>
      </c>
      <c r="L31" s="213"/>
    </row>
    <row r="32" s="175" customFormat="1" ht="24" customHeight="1" spans="1:12">
      <c r="A32" s="198" t="s">
        <v>1646</v>
      </c>
      <c r="B32" s="196"/>
      <c r="C32" s="196"/>
      <c r="D32" s="196"/>
      <c r="E32" s="192"/>
      <c r="F32" s="192"/>
      <c r="G32" s="196"/>
      <c r="H32" s="191"/>
      <c r="I32" s="192"/>
      <c r="J32" s="196"/>
      <c r="K32" s="194">
        <f t="shared" si="0"/>
        <v>0</v>
      </c>
      <c r="L32" s="213"/>
    </row>
    <row r="33" s="176" customFormat="1" ht="24" customHeight="1" spans="1:12">
      <c r="A33" s="199" t="s">
        <v>1647</v>
      </c>
      <c r="B33" s="200">
        <f>B23+B24</f>
        <v>38477</v>
      </c>
      <c r="C33" s="200">
        <f>C23+C24</f>
        <v>126653.19</v>
      </c>
      <c r="D33" s="200">
        <f>D23+D24</f>
        <v>126055</v>
      </c>
      <c r="E33" s="201">
        <f>D33/B33</f>
        <v>3.27611300257297</v>
      </c>
      <c r="F33" s="201">
        <f t="shared" si="5"/>
        <v>0.995276944860212</v>
      </c>
      <c r="G33" s="200">
        <f>G23+G24</f>
        <v>75954</v>
      </c>
      <c r="H33" s="200">
        <f>H23+H24</f>
        <v>50101</v>
      </c>
      <c r="I33" s="201">
        <f>H33/G33</f>
        <v>0.659622929667957</v>
      </c>
      <c r="J33" s="200">
        <f>J23+J24</f>
        <v>39267.02</v>
      </c>
      <c r="K33" s="214">
        <f t="shared" si="0"/>
        <v>-86787.98</v>
      </c>
      <c r="L33" s="215">
        <f>K33/D33</f>
        <v>-0.688492959422474</v>
      </c>
    </row>
    <row r="34" s="172" customFormat="1" ht="15.75" spans="1:12">
      <c r="A34" s="174"/>
      <c r="B34" s="183"/>
      <c r="C34" s="183"/>
      <c r="D34" s="183"/>
      <c r="E34" s="184"/>
      <c r="F34" s="184"/>
      <c r="G34" s="183"/>
      <c r="H34" s="183"/>
      <c r="I34" s="184"/>
      <c r="J34" s="183"/>
      <c r="K34" s="183"/>
      <c r="L34" s="217"/>
    </row>
    <row r="35" s="177" customFormat="1" ht="15.75" spans="12:12">
      <c r="L35" s="218"/>
    </row>
    <row r="36" s="177" customFormat="1" ht="15.75" spans="12:12">
      <c r="L36" s="218"/>
    </row>
    <row r="37" s="177" customFormat="1" ht="15.75" spans="12:12">
      <c r="L37" s="218"/>
    </row>
    <row r="38" s="177" customFormat="1" ht="15.75" spans="12:12">
      <c r="L38" s="218"/>
    </row>
    <row r="39" s="177" customFormat="1" ht="15.75" spans="12:12">
      <c r="L39" s="218"/>
    </row>
    <row r="40" s="177" customFormat="1" ht="15.75" spans="12:12">
      <c r="L40" s="218"/>
    </row>
    <row r="41" s="177" customFormat="1" ht="15.75" spans="12:12">
      <c r="L41" s="218"/>
    </row>
    <row r="42" s="177" customFormat="1" ht="15.75" spans="12:12">
      <c r="L42" s="218"/>
    </row>
    <row r="43" s="177" customFormat="1" ht="15.75" spans="12:12">
      <c r="L43" s="218"/>
    </row>
    <row r="44" s="177" customFormat="1" ht="15.75" spans="12:12">
      <c r="L44" s="218"/>
    </row>
    <row r="45" s="177" customFormat="1" ht="15.75" spans="12:12">
      <c r="L45" s="218"/>
    </row>
    <row r="46" s="177" customFormat="1" ht="15.75" spans="12:12">
      <c r="L46" s="218"/>
    </row>
    <row r="47" s="177" customFormat="1" ht="15.75" spans="12:12">
      <c r="L47" s="218"/>
    </row>
    <row r="48" s="177" customFormat="1" ht="15.75" spans="12:12">
      <c r="L48" s="218"/>
    </row>
    <row r="49" s="177" customFormat="1" ht="15.75" spans="12:12">
      <c r="L49" s="218"/>
    </row>
    <row r="50" s="177" customFormat="1" ht="15.75" spans="12:12">
      <c r="L50" s="218"/>
    </row>
    <row r="51" s="177" customFormat="1" ht="15.75" spans="12:12">
      <c r="L51" s="218"/>
    </row>
    <row r="52" s="177" customFormat="1" ht="15.75" spans="12:12">
      <c r="L52" s="218"/>
    </row>
    <row r="53" s="177" customFormat="1" ht="15.75" spans="12:12">
      <c r="L53" s="218"/>
    </row>
    <row r="54" s="177" customFormat="1" ht="15.75" spans="12:12">
      <c r="L54" s="218"/>
    </row>
    <row r="55" s="177" customFormat="1" ht="15.75" spans="12:12">
      <c r="L55" s="218"/>
    </row>
    <row r="56" s="177" customFormat="1" ht="15.75" spans="12:12">
      <c r="L56" s="218"/>
    </row>
    <row r="57" s="177" customFormat="1" ht="15.75" spans="12:12">
      <c r="L57" s="218"/>
    </row>
    <row r="58" s="177" customFormat="1" ht="15.75" spans="12:12">
      <c r="L58" s="218"/>
    </row>
    <row r="59" s="177" customFormat="1" ht="15.75" spans="12:12">
      <c r="L59" s="218"/>
    </row>
    <row r="60" s="177" customFormat="1" ht="15.75" spans="12:12">
      <c r="L60" s="218"/>
    </row>
    <row r="61" s="177" customFormat="1" ht="15.75" spans="12:12">
      <c r="L61" s="218"/>
    </row>
    <row r="62" s="177" customFormat="1" ht="15.75" spans="12:12">
      <c r="L62" s="218"/>
    </row>
    <row r="63" s="177" customFormat="1" ht="15.75" spans="12:12">
      <c r="L63" s="218"/>
    </row>
    <row r="64" s="177" customFormat="1" ht="15.75" spans="12:12">
      <c r="L64" s="218"/>
    </row>
    <row r="65" s="177" customFormat="1" ht="15.75" spans="12:12">
      <c r="L65" s="218"/>
    </row>
    <row r="66" s="177" customFormat="1" ht="15.75" spans="12:12">
      <c r="L66" s="218"/>
    </row>
    <row r="67" s="177" customFormat="1" ht="15.75" spans="12:12">
      <c r="L67" s="218"/>
    </row>
    <row r="68" s="177" customFormat="1" ht="15.75" spans="12:12">
      <c r="L68" s="218"/>
    </row>
    <row r="69" s="177" customFormat="1" ht="15.75" spans="12:12">
      <c r="L69" s="218"/>
    </row>
    <row r="70" s="177" customFormat="1" ht="15.75" spans="12:12">
      <c r="L70" s="218"/>
    </row>
    <row r="71" s="177" customFormat="1" ht="15.75" spans="12:12">
      <c r="L71" s="218"/>
    </row>
    <row r="72" s="177" customFormat="1" ht="15.75" spans="12:12">
      <c r="L72" s="218"/>
    </row>
    <row r="73" s="177" customFormat="1" ht="15.75" spans="12:12">
      <c r="L73" s="218"/>
    </row>
    <row r="74" s="177" customFormat="1" ht="15.75" spans="12:12">
      <c r="L74" s="218"/>
    </row>
    <row r="75" s="177" customFormat="1" ht="15.75" spans="12:12">
      <c r="L75" s="218"/>
    </row>
    <row r="76" s="177" customFormat="1" ht="15.75" spans="12:12">
      <c r="L76" s="218"/>
    </row>
    <row r="77" s="177" customFormat="1" ht="15.75" spans="12:12">
      <c r="L77" s="218"/>
    </row>
    <row r="78" s="177" customFormat="1" ht="15.75" spans="12:12">
      <c r="L78" s="218"/>
    </row>
    <row r="79" s="177" customFormat="1" ht="15.75" spans="12:12">
      <c r="L79" s="218"/>
    </row>
    <row r="80" s="177" customFormat="1" ht="15.75" spans="12:12">
      <c r="L80" s="218"/>
    </row>
    <row r="81" s="177" customFormat="1" ht="15.75" spans="12:12">
      <c r="L81" s="218"/>
    </row>
    <row r="82" s="177" customFormat="1" ht="15.75" spans="12:12">
      <c r="L82" s="218"/>
    </row>
    <row r="83" s="177" customFormat="1" ht="15.75" spans="12:12">
      <c r="L83" s="218"/>
    </row>
    <row r="84" s="177" customFormat="1" ht="15.75" spans="12:12">
      <c r="L84" s="218"/>
    </row>
    <row r="85" s="177" customFormat="1" ht="15.75" spans="12:12">
      <c r="L85" s="218"/>
    </row>
    <row r="86" s="177" customFormat="1" ht="15.75" spans="12:12">
      <c r="L86" s="218"/>
    </row>
    <row r="87" s="177" customFormat="1" ht="15.75" spans="12:12">
      <c r="L87" s="218"/>
    </row>
    <row r="88" s="177" customFormat="1" ht="15.75" spans="12:12">
      <c r="L88" s="218"/>
    </row>
    <row r="89" s="177" customFormat="1" ht="15.75" spans="12:12">
      <c r="L89" s="218"/>
    </row>
    <row r="90" s="177" customFormat="1" ht="15.75" spans="12:12">
      <c r="L90" s="218"/>
    </row>
    <row r="91" s="177" customFormat="1" ht="15.75" spans="12:12">
      <c r="L91" s="218"/>
    </row>
    <row r="92" s="177" customFormat="1" ht="15.75" spans="12:12">
      <c r="L92" s="218"/>
    </row>
    <row r="93" s="177" customFormat="1" ht="15.75" spans="12:12">
      <c r="L93" s="218"/>
    </row>
    <row r="94" s="177" customFormat="1" ht="15.75" spans="12:12">
      <c r="L94" s="218"/>
    </row>
    <row r="95" s="177" customFormat="1" ht="15.75" spans="12:12">
      <c r="L95" s="218"/>
    </row>
    <row r="96" s="177" customFormat="1" ht="15.75" spans="12:12">
      <c r="L96" s="218"/>
    </row>
    <row r="97" s="177" customFormat="1" ht="15.75" spans="12:12">
      <c r="L97" s="218"/>
    </row>
    <row r="98" s="177" customFormat="1" ht="15.75" spans="12:12">
      <c r="L98" s="218"/>
    </row>
    <row r="99" s="177" customFormat="1" ht="15.75" spans="12:12">
      <c r="L99" s="218"/>
    </row>
    <row r="100" s="177" customFormat="1" ht="15.75" spans="12:12">
      <c r="L100" s="218"/>
    </row>
    <row r="101" s="177" customFormat="1" ht="15.75" spans="12:12">
      <c r="L101" s="218"/>
    </row>
    <row r="102" s="177" customFormat="1" ht="15.75" spans="12:12">
      <c r="L102" s="218"/>
    </row>
    <row r="103" s="177" customFormat="1" ht="15.75" spans="12:12">
      <c r="L103" s="218"/>
    </row>
    <row r="104" s="177" customFormat="1" ht="15.75" spans="12:12">
      <c r="L104" s="218"/>
    </row>
    <row r="105" s="177" customFormat="1" ht="15.75" spans="12:12">
      <c r="L105" s="218"/>
    </row>
    <row r="106" s="177" customFormat="1" ht="15.75" spans="12:12">
      <c r="L106" s="218"/>
    </row>
    <row r="107" s="177" customFormat="1" ht="15.75" spans="12:12">
      <c r="L107" s="218"/>
    </row>
    <row r="108" s="177" customFormat="1" ht="15.75" spans="12:12">
      <c r="L108" s="218"/>
    </row>
    <row r="109" s="177" customFormat="1" ht="15.75" spans="12:12">
      <c r="L109" s="218"/>
    </row>
    <row r="110" s="177" customFormat="1" ht="15.75" spans="12:12">
      <c r="L110" s="218"/>
    </row>
    <row r="111" s="177" customFormat="1" ht="15.75" spans="12:12">
      <c r="L111" s="218"/>
    </row>
    <row r="112" s="177" customFormat="1" ht="15.75" spans="12:12">
      <c r="L112" s="218"/>
    </row>
    <row r="113" s="177" customFormat="1" ht="15.75" spans="12:12">
      <c r="L113" s="218"/>
    </row>
    <row r="114" s="177" customFormat="1" ht="15.75" spans="12:12">
      <c r="L114" s="218"/>
    </row>
    <row r="115" s="177" customFormat="1" ht="15.75" spans="12:12">
      <c r="L115" s="218"/>
    </row>
    <row r="116" s="177" customFormat="1" ht="15.75" spans="12:12">
      <c r="L116" s="218"/>
    </row>
    <row r="117" s="177" customFormat="1" ht="15.75" spans="12:12">
      <c r="L117" s="218"/>
    </row>
    <row r="118" s="177" customFormat="1" ht="15.75" spans="12:12">
      <c r="L118" s="218"/>
    </row>
    <row r="119" s="177" customFormat="1" ht="15.75" spans="12:12">
      <c r="L119" s="218"/>
    </row>
    <row r="120" s="177" customFormat="1" ht="15.75" spans="12:12">
      <c r="L120" s="218"/>
    </row>
    <row r="121" s="177" customFormat="1" ht="15.75" spans="12:12">
      <c r="L121" s="218"/>
    </row>
    <row r="122" s="177" customFormat="1" ht="15.75" spans="12:12">
      <c r="L122" s="218"/>
    </row>
    <row r="123" s="177" customFormat="1" ht="15.75" spans="12:12">
      <c r="L123" s="218"/>
    </row>
    <row r="124" s="177" customFormat="1" ht="15.75" spans="12:12">
      <c r="L124" s="218"/>
    </row>
    <row r="125" s="177" customFormat="1" ht="15.75" spans="12:12">
      <c r="L125" s="218"/>
    </row>
    <row r="126" s="177" customFormat="1" ht="15.75" spans="12:12">
      <c r="L126" s="218"/>
    </row>
    <row r="127" s="177" customFormat="1" ht="15.75" spans="12:12">
      <c r="L127" s="218"/>
    </row>
    <row r="128" s="177" customFormat="1" ht="15.75" spans="12:12">
      <c r="L128" s="218"/>
    </row>
    <row r="129" s="177" customFormat="1" ht="15.75" spans="12:12">
      <c r="L129" s="218"/>
    </row>
    <row r="130" s="177" customFormat="1" ht="15.75" spans="12:12">
      <c r="L130" s="218"/>
    </row>
    <row r="131" s="177" customFormat="1" ht="15.75" spans="12:12">
      <c r="L131" s="218"/>
    </row>
    <row r="132" s="177" customFormat="1" ht="15.75" spans="12:12">
      <c r="L132" s="218"/>
    </row>
    <row r="133" s="177" customFormat="1" ht="15.75" spans="12:12">
      <c r="L133" s="218"/>
    </row>
    <row r="134" s="177" customFormat="1" ht="15.75" spans="12:12">
      <c r="L134" s="218"/>
    </row>
    <row r="135" s="177" customFormat="1" ht="15.75" spans="12:12">
      <c r="L135" s="218"/>
    </row>
    <row r="136" s="177" customFormat="1" ht="15.75" spans="12:12">
      <c r="L136" s="218"/>
    </row>
    <row r="137" s="177" customFormat="1" ht="15.75" spans="12:12">
      <c r="L137" s="218"/>
    </row>
    <row r="138" s="177" customFormat="1" ht="15.75" spans="12:12">
      <c r="L138" s="218"/>
    </row>
    <row r="139" s="177" customFormat="1" ht="15.75" spans="12:12">
      <c r="L139" s="218"/>
    </row>
    <row r="140" s="177" customFormat="1" ht="15.75" spans="12:12">
      <c r="L140" s="218"/>
    </row>
    <row r="141" s="177" customFormat="1" ht="15.75" spans="12:12">
      <c r="L141" s="218"/>
    </row>
    <row r="142" s="177" customFormat="1" ht="15.75" spans="12:12">
      <c r="L142" s="218"/>
    </row>
    <row r="143" s="177" customFormat="1" ht="15.75" spans="12:12">
      <c r="L143" s="218"/>
    </row>
    <row r="144" s="177" customFormat="1" ht="15.75" spans="12:12">
      <c r="L144" s="218"/>
    </row>
    <row r="145" s="177" customFormat="1" ht="15.75" spans="12:12">
      <c r="L145" s="218"/>
    </row>
    <row r="146" s="177" customFormat="1" ht="15.75" spans="12:12">
      <c r="L146" s="218"/>
    </row>
    <row r="147" s="177" customFormat="1" ht="15.75" spans="12:12">
      <c r="L147" s="218"/>
    </row>
    <row r="148" s="177" customFormat="1" ht="15.75" spans="12:12">
      <c r="L148" s="218"/>
    </row>
    <row r="149" s="177" customFormat="1" ht="15.75" spans="12:12">
      <c r="L149" s="218"/>
    </row>
    <row r="150" s="177" customFormat="1" ht="15.75" spans="12:12">
      <c r="L150" s="218"/>
    </row>
    <row r="151" s="177" customFormat="1" ht="15.75" spans="12:12">
      <c r="L151" s="218"/>
    </row>
    <row r="152" s="177" customFormat="1" ht="15.75" spans="12:12">
      <c r="L152" s="218"/>
    </row>
    <row r="153" s="177" customFormat="1" ht="15.75" spans="12:12">
      <c r="L153" s="218"/>
    </row>
    <row r="154" s="177" customFormat="1" ht="15.75" spans="12:12">
      <c r="L154" s="218"/>
    </row>
    <row r="155" s="177" customFormat="1" ht="15.75" spans="12:12">
      <c r="L155" s="218"/>
    </row>
    <row r="156" s="177" customFormat="1" ht="15.75" spans="12:12">
      <c r="L156" s="218"/>
    </row>
    <row r="157" s="177" customFormat="1" ht="15.75" spans="12:12">
      <c r="L157" s="218"/>
    </row>
    <row r="158" s="177" customFormat="1" ht="15.75" spans="12:12">
      <c r="L158" s="218"/>
    </row>
    <row r="159" s="177" customFormat="1" ht="15.75" spans="12:12">
      <c r="L159" s="218"/>
    </row>
    <row r="160" s="177" customFormat="1" ht="15.75" spans="12:12">
      <c r="L160" s="218"/>
    </row>
    <row r="161" s="177" customFormat="1" ht="15.75" spans="12:12">
      <c r="L161" s="218"/>
    </row>
    <row r="162" s="177" customFormat="1" ht="15.75" spans="12:12">
      <c r="L162" s="218"/>
    </row>
    <row r="163" s="177" customFormat="1" ht="15.75" spans="12:12">
      <c r="L163" s="218"/>
    </row>
    <row r="164" s="177" customFormat="1" ht="15.75" spans="12:12">
      <c r="L164" s="218"/>
    </row>
    <row r="165" s="177" customFormat="1" ht="15.75" spans="12:12">
      <c r="L165" s="218"/>
    </row>
    <row r="166" s="177" customFormat="1" ht="15.75" spans="12:12">
      <c r="L166" s="218"/>
    </row>
    <row r="167" s="177" customFormat="1" ht="15.75" spans="12:12">
      <c r="L167" s="218"/>
    </row>
    <row r="168" s="177" customFormat="1" ht="15.75" spans="12:12">
      <c r="L168" s="218"/>
    </row>
    <row r="169" s="177" customFormat="1" ht="15.75" spans="12:12">
      <c r="L169" s="218"/>
    </row>
    <row r="170" s="177" customFormat="1" ht="15.75" spans="12:12">
      <c r="L170" s="218"/>
    </row>
    <row r="171" s="177" customFormat="1" ht="15.75" spans="12:12">
      <c r="L171" s="218"/>
    </row>
    <row r="172" s="177" customFormat="1" ht="15.75" spans="12:12">
      <c r="L172" s="218"/>
    </row>
    <row r="173" s="177" customFormat="1" ht="15.75" spans="12:12">
      <c r="L173" s="218"/>
    </row>
    <row r="174" s="177" customFormat="1" ht="15.75" spans="12:12">
      <c r="L174" s="218"/>
    </row>
    <row r="175" s="177" customFormat="1" ht="15.75" spans="12:12">
      <c r="L175" s="218"/>
    </row>
    <row r="176" s="177" customFormat="1" ht="15.75" spans="12:12">
      <c r="L176" s="218"/>
    </row>
    <row r="177" s="177" customFormat="1" ht="15.75" spans="12:12">
      <c r="L177" s="218"/>
    </row>
    <row r="178" s="177" customFormat="1" ht="15.75" spans="12:12">
      <c r="L178" s="218"/>
    </row>
    <row r="179" s="177" customFormat="1" ht="15.75" spans="12:12">
      <c r="L179" s="218"/>
    </row>
    <row r="180" s="177" customFormat="1" ht="15.75" spans="12:12">
      <c r="L180" s="218"/>
    </row>
    <row r="181" s="177" customFormat="1" ht="15.75" spans="12:12">
      <c r="L181" s="218"/>
    </row>
    <row r="182" s="177" customFormat="1" ht="15.75" spans="12:12">
      <c r="L182" s="218"/>
    </row>
    <row r="183" s="177" customFormat="1" ht="15.75" spans="12:12">
      <c r="L183" s="218"/>
    </row>
    <row r="184" s="177" customFormat="1" ht="15.75" spans="12:12">
      <c r="L184" s="218"/>
    </row>
    <row r="185" s="177" customFormat="1" ht="15.75" spans="12:12">
      <c r="L185" s="218"/>
    </row>
    <row r="186" s="177" customFormat="1" ht="15.75" spans="12:12">
      <c r="L186" s="218"/>
    </row>
    <row r="187" s="177" customFormat="1" ht="15.75" spans="12:12">
      <c r="L187" s="218"/>
    </row>
    <row r="188" s="177" customFormat="1" ht="15.75" spans="12:12">
      <c r="L188" s="218"/>
    </row>
    <row r="189" s="177" customFormat="1" ht="15.75" spans="12:12">
      <c r="L189" s="218"/>
    </row>
    <row r="190" s="177" customFormat="1" ht="15.75" spans="12:12">
      <c r="L190" s="218"/>
    </row>
    <row r="191" s="177" customFormat="1" ht="15.75" spans="12:12">
      <c r="L191" s="218"/>
    </row>
    <row r="192" s="177" customFormat="1" ht="15.75" spans="12:12">
      <c r="L192" s="218"/>
    </row>
    <row r="193" s="177" customFormat="1" ht="15.75" spans="12:12">
      <c r="L193" s="218"/>
    </row>
    <row r="194" s="177" customFormat="1" ht="15.75" spans="12:12">
      <c r="L194" s="218"/>
    </row>
    <row r="195" s="177" customFormat="1" ht="15.75" spans="12:12">
      <c r="L195" s="218"/>
    </row>
    <row r="196" s="177" customFormat="1" ht="15.75" spans="12:12">
      <c r="L196" s="218"/>
    </row>
    <row r="197" s="177" customFormat="1" ht="15.75" spans="12:12">
      <c r="L197" s="218"/>
    </row>
    <row r="198" s="177" customFormat="1" ht="15.75" spans="12:12">
      <c r="L198" s="218"/>
    </row>
    <row r="199" s="177" customFormat="1" ht="15.75" spans="12:12">
      <c r="L199" s="218"/>
    </row>
    <row r="200" s="177" customFormat="1" ht="15.75" spans="12:12">
      <c r="L200" s="218"/>
    </row>
    <row r="201" s="177" customFormat="1" ht="15.75" spans="12:12">
      <c r="L201" s="218"/>
    </row>
    <row r="202" s="177" customFormat="1" ht="15.75" spans="12:12">
      <c r="L202" s="218"/>
    </row>
    <row r="203" s="177" customFormat="1" ht="15.75" spans="12:12">
      <c r="L203" s="218"/>
    </row>
    <row r="204" s="177" customFormat="1" ht="15.75" spans="12:12">
      <c r="L204" s="218"/>
    </row>
    <row r="205" s="177" customFormat="1" ht="15.75" spans="12:12">
      <c r="L205" s="218"/>
    </row>
    <row r="206" s="177" customFormat="1" ht="15.75" spans="12:12">
      <c r="L206" s="218"/>
    </row>
    <row r="207" s="177" customFormat="1" ht="15.75" spans="12:12">
      <c r="L207" s="218"/>
    </row>
    <row r="208" s="177" customFormat="1" ht="15.75" spans="12:12">
      <c r="L208" s="218"/>
    </row>
    <row r="209" s="177" customFormat="1" ht="15.75" spans="12:12">
      <c r="L209" s="218"/>
    </row>
    <row r="210" s="177" customFormat="1" ht="15.75" spans="12:12">
      <c r="L210" s="218"/>
    </row>
    <row r="211" s="177" customFormat="1" ht="15.75" spans="12:12">
      <c r="L211" s="218"/>
    </row>
    <row r="212" s="177" customFormat="1" ht="15.75" spans="12:12">
      <c r="L212" s="218"/>
    </row>
    <row r="213" s="177" customFormat="1" ht="15.75" spans="12:12">
      <c r="L213" s="218"/>
    </row>
    <row r="214" s="177" customFormat="1" ht="15.75" spans="12:12">
      <c r="L214" s="218"/>
    </row>
    <row r="215" s="177" customFormat="1" ht="15.75" spans="12:12">
      <c r="L215" s="218"/>
    </row>
    <row r="216" s="177" customFormat="1" ht="15.75" spans="12:12">
      <c r="L216" s="218"/>
    </row>
    <row r="217" s="177" customFormat="1" ht="15.75" spans="12:12">
      <c r="L217" s="218"/>
    </row>
    <row r="218" s="177" customFormat="1" ht="15.75" spans="12:12">
      <c r="L218" s="218"/>
    </row>
    <row r="219" s="177" customFormat="1" ht="15.75" spans="12:12">
      <c r="L219" s="218"/>
    </row>
    <row r="220" s="177" customFormat="1" ht="15.75" spans="12:12">
      <c r="L220" s="218"/>
    </row>
    <row r="221" s="177" customFormat="1" ht="15.75" spans="12:12">
      <c r="L221" s="218"/>
    </row>
    <row r="222" s="177" customFormat="1" ht="15.75" spans="12:12">
      <c r="L222" s="218"/>
    </row>
    <row r="223" s="177" customFormat="1" ht="15.75" spans="12:12">
      <c r="L223" s="218"/>
    </row>
    <row r="224" s="177" customFormat="1" ht="15.75" spans="12:12">
      <c r="L224" s="218"/>
    </row>
    <row r="225" s="177" customFormat="1" ht="15.75" spans="12:12">
      <c r="L225" s="218"/>
    </row>
    <row r="226" s="177" customFormat="1" ht="15.75" spans="12:12">
      <c r="L226" s="218"/>
    </row>
    <row r="227" s="177" customFormat="1" ht="15.75" spans="12:12">
      <c r="L227" s="218"/>
    </row>
    <row r="228" s="177" customFormat="1" ht="15.75" spans="12:12">
      <c r="L228" s="218"/>
    </row>
    <row r="229" s="177" customFormat="1" ht="15.75" spans="12:12">
      <c r="L229" s="218"/>
    </row>
    <row r="230" s="177" customFormat="1" ht="15.75" spans="12:12">
      <c r="L230" s="218"/>
    </row>
    <row r="231" s="177" customFormat="1" ht="15.75" spans="12:12">
      <c r="L231" s="218"/>
    </row>
    <row r="232" s="177" customFormat="1" ht="15.75" spans="12:12">
      <c r="L232" s="218"/>
    </row>
    <row r="233" s="177" customFormat="1" ht="15.75" spans="12:12">
      <c r="L233" s="218"/>
    </row>
    <row r="234" s="177" customFormat="1" ht="15.75" spans="12:12">
      <c r="L234" s="218"/>
    </row>
    <row r="235" s="177" customFormat="1" ht="15.75" spans="12:12">
      <c r="L235" s="218"/>
    </row>
    <row r="236" s="177" customFormat="1" ht="15.75" spans="12:12">
      <c r="L236" s="218"/>
    </row>
    <row r="237" s="177" customFormat="1" ht="15.75" spans="12:12">
      <c r="L237" s="218"/>
    </row>
    <row r="238" s="177" customFormat="1" ht="15.75" spans="12:12">
      <c r="L238" s="218"/>
    </row>
    <row r="239" s="177" customFormat="1" ht="15.75" spans="12:12">
      <c r="L239" s="218"/>
    </row>
    <row r="240" s="177" customFormat="1" ht="15.75" spans="12:12">
      <c r="L240" s="218"/>
    </row>
    <row r="241" s="177" customFormat="1" ht="15.75" spans="12:12">
      <c r="L241" s="218"/>
    </row>
    <row r="242" s="177" customFormat="1" ht="15.75" spans="12:12">
      <c r="L242" s="218"/>
    </row>
    <row r="243" s="177" customFormat="1" ht="15.75" spans="12:12">
      <c r="L243" s="218"/>
    </row>
    <row r="244" s="177" customFormat="1" ht="15.75" spans="12:12">
      <c r="L244" s="218"/>
    </row>
    <row r="245" s="177" customFormat="1" ht="15.75" spans="12:12">
      <c r="L245" s="218"/>
    </row>
    <row r="246" s="177" customFormat="1" ht="15.75" spans="12:12">
      <c r="L246" s="218"/>
    </row>
    <row r="247" s="177" customFormat="1" ht="15.75" spans="12:12">
      <c r="L247" s="218"/>
    </row>
    <row r="248" s="177" customFormat="1" ht="15.75" spans="12:12">
      <c r="L248" s="218"/>
    </row>
    <row r="249" s="177" customFormat="1" ht="15.75" spans="12:12">
      <c r="L249" s="218"/>
    </row>
    <row r="250" s="177" customFormat="1" ht="15.75" spans="12:12">
      <c r="L250" s="218"/>
    </row>
  </sheetData>
  <autoFilter ref="A6:L33">
    <extLst/>
  </autoFilter>
  <mergeCells count="14">
    <mergeCell ref="A2:L2"/>
    <mergeCell ref="K3:L3"/>
    <mergeCell ref="B4:I4"/>
    <mergeCell ref="J4:L4"/>
    <mergeCell ref="H5:I5"/>
    <mergeCell ref="K5:L5"/>
    <mergeCell ref="A4:A6"/>
    <mergeCell ref="B5:B6"/>
    <mergeCell ref="C5:C6"/>
    <mergeCell ref="D5:D6"/>
    <mergeCell ref="E5:E6"/>
    <mergeCell ref="F5:F6"/>
    <mergeCell ref="G5:G6"/>
    <mergeCell ref="J5:J6"/>
  </mergeCells>
  <pageMargins left="0.357638888888889" right="0.357638888888889" top="0.275" bottom="0.432638888888889" header="0.5" footer="0.156944444444444"/>
  <pageSetup paperSize="9" scale="97" firstPageNumber="103" fitToHeight="0" orientation="landscape" useFirstPageNumber="1" horizontalDpi="600"/>
  <headerFooter>
    <oddFooter>&amp;C第 &amp;P 页</oddFooter>
  </headerFooter>
  <ignoredErrors>
    <ignoredError sqref="H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8"/>
  <sheetViews>
    <sheetView showZeros="0" workbookViewId="0">
      <pane xSplit="1" ySplit="6" topLeftCell="B47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"/>
  <cols>
    <col min="1" max="1" width="27.4666666666667" style="92" customWidth="1"/>
    <col min="2" max="2" width="9.38333333333333" style="93" customWidth="1"/>
    <col min="3" max="3" width="10.8833333333333" style="92" customWidth="1"/>
    <col min="4" max="4" width="9.63333333333333" style="94" customWidth="1"/>
    <col min="5" max="5" width="8.73333333333333" style="92" customWidth="1"/>
    <col min="6" max="6" width="10" style="92" customWidth="1"/>
    <col min="7" max="7" width="9.63333333333333" style="92" customWidth="1"/>
    <col min="8" max="8" width="9.88333333333333" style="92" customWidth="1"/>
    <col min="9" max="9" width="10" style="95" customWidth="1"/>
    <col min="10" max="10" width="10.1333333333333" style="96" customWidth="1"/>
    <col min="11" max="11" width="8.63333333333333" style="96" customWidth="1"/>
    <col min="12" max="12" width="7.75" style="96" customWidth="1"/>
    <col min="13" max="13" width="8.25" style="96" customWidth="1"/>
    <col min="14" max="14" width="9.13333333333333" style="92" customWidth="1"/>
    <col min="15" max="15" width="10.3833333333333" style="92" customWidth="1"/>
    <col min="16" max="16384" width="9" style="92"/>
  </cols>
  <sheetData>
    <row r="1" ht="23.1" customHeight="1" spans="1:1">
      <c r="A1" s="97" t="s">
        <v>1648</v>
      </c>
    </row>
    <row r="2" s="86" customFormat="1" ht="30.95" customHeight="1" spans="1:15">
      <c r="A2" s="6" t="s">
        <v>1649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86" customFormat="1" ht="21.95" customHeight="1" spans="1:15">
      <c r="A3" s="98"/>
      <c r="B3" s="99"/>
      <c r="C3" s="99"/>
      <c r="D3" s="99"/>
      <c r="E3" s="100"/>
      <c r="F3" s="100"/>
      <c r="G3" s="99"/>
      <c r="H3" s="99"/>
      <c r="I3" s="147"/>
      <c r="J3" s="148"/>
      <c r="K3" s="148"/>
      <c r="L3" s="148"/>
      <c r="M3" s="148"/>
      <c r="N3" s="149" t="s">
        <v>113</v>
      </c>
      <c r="O3" s="149"/>
    </row>
    <row r="4" s="87" customFormat="1" ht="27" customHeight="1" spans="1:15">
      <c r="A4" s="101" t="s">
        <v>3</v>
      </c>
      <c r="B4" s="102" t="s">
        <v>1610</v>
      </c>
      <c r="C4" s="103"/>
      <c r="D4" s="103"/>
      <c r="E4" s="103"/>
      <c r="F4" s="103"/>
      <c r="G4" s="103"/>
      <c r="H4" s="103"/>
      <c r="I4" s="103"/>
      <c r="J4" s="150" t="s">
        <v>1611</v>
      </c>
      <c r="K4" s="150"/>
      <c r="L4" s="150"/>
      <c r="M4" s="150"/>
      <c r="N4" s="106"/>
      <c r="O4" s="106"/>
    </row>
    <row r="5" s="87" customFormat="1" ht="30.95" customHeight="1" spans="1:15">
      <c r="A5" s="101"/>
      <c r="B5" s="104" t="s">
        <v>114</v>
      </c>
      <c r="C5" s="104" t="s">
        <v>115</v>
      </c>
      <c r="D5" s="104" t="s">
        <v>1650</v>
      </c>
      <c r="E5" s="105" t="s">
        <v>1651</v>
      </c>
      <c r="F5" s="105" t="s">
        <v>1652</v>
      </c>
      <c r="G5" s="104" t="s">
        <v>1653</v>
      </c>
      <c r="H5" s="106" t="s">
        <v>1654</v>
      </c>
      <c r="I5" s="102"/>
      <c r="J5" s="151" t="s">
        <v>12</v>
      </c>
      <c r="K5" s="152" t="s">
        <v>1655</v>
      </c>
      <c r="L5" s="152"/>
      <c r="M5" s="152"/>
      <c r="N5" s="106" t="s">
        <v>1656</v>
      </c>
      <c r="O5" s="106"/>
    </row>
    <row r="6" s="88" customFormat="1" ht="30.95" customHeight="1" spans="1:15">
      <c r="A6" s="101"/>
      <c r="B6" s="107"/>
      <c r="C6" s="107"/>
      <c r="D6" s="107"/>
      <c r="E6" s="108"/>
      <c r="F6" s="108"/>
      <c r="G6" s="107"/>
      <c r="H6" s="109" t="s">
        <v>14</v>
      </c>
      <c r="I6" s="109" t="s">
        <v>1620</v>
      </c>
      <c r="J6" s="153"/>
      <c r="K6" s="150" t="s">
        <v>1657</v>
      </c>
      <c r="L6" s="150" t="s">
        <v>1658</v>
      </c>
      <c r="M6" s="150" t="s">
        <v>1659</v>
      </c>
      <c r="N6" s="109" t="s">
        <v>14</v>
      </c>
      <c r="O6" s="109" t="s">
        <v>1620</v>
      </c>
    </row>
    <row r="7" s="87" customFormat="1" ht="30" customHeight="1" spans="1:16">
      <c r="A7" s="110" t="s">
        <v>1660</v>
      </c>
      <c r="B7" s="111">
        <f>B8</f>
        <v>0</v>
      </c>
      <c r="C7" s="111">
        <v>13</v>
      </c>
      <c r="D7" s="111">
        <f>D8</f>
        <v>4</v>
      </c>
      <c r="E7" s="112"/>
      <c r="F7" s="113">
        <f t="shared" ref="F7:F28" si="0">D7/C7</f>
        <v>0.307692307692308</v>
      </c>
      <c r="G7" s="114">
        <f>G8</f>
        <v>0</v>
      </c>
      <c r="H7" s="111">
        <f t="shared" ref="H7:H15" si="1">D7-G7</f>
        <v>4</v>
      </c>
      <c r="I7" s="154"/>
      <c r="J7" s="111">
        <f>J8</f>
        <v>9</v>
      </c>
      <c r="K7" s="111">
        <f>K8</f>
        <v>0</v>
      </c>
      <c r="L7" s="111">
        <f>L8</f>
        <v>0</v>
      </c>
      <c r="M7" s="111">
        <f>M8</f>
        <v>9</v>
      </c>
      <c r="N7" s="127">
        <f t="shared" ref="N7:N14" si="2">J7-D7</f>
        <v>5</v>
      </c>
      <c r="O7" s="155">
        <f>N7/D7</f>
        <v>1.25</v>
      </c>
      <c r="P7" s="156"/>
    </row>
    <row r="8" s="88" customFormat="1" ht="29.1" customHeight="1" spans="1:16">
      <c r="A8" s="115" t="s">
        <v>1661</v>
      </c>
      <c r="B8" s="116">
        <f>B9</f>
        <v>0</v>
      </c>
      <c r="C8" s="116">
        <f>C9</f>
        <v>13</v>
      </c>
      <c r="D8" s="116">
        <f>D9</f>
        <v>4</v>
      </c>
      <c r="E8" s="117"/>
      <c r="F8" s="118">
        <f t="shared" si="0"/>
        <v>0.307692307692308</v>
      </c>
      <c r="G8" s="119">
        <f>G9</f>
        <v>0</v>
      </c>
      <c r="H8" s="120">
        <f t="shared" si="1"/>
        <v>4</v>
      </c>
      <c r="I8" s="154"/>
      <c r="J8" s="124">
        <f>SUM(K8:M8)</f>
        <v>9</v>
      </c>
      <c r="K8" s="116">
        <f>K9</f>
        <v>0</v>
      </c>
      <c r="L8" s="116">
        <f>L9</f>
        <v>0</v>
      </c>
      <c r="M8" s="116">
        <f>M9</f>
        <v>9</v>
      </c>
      <c r="N8" s="124">
        <f t="shared" si="2"/>
        <v>5</v>
      </c>
      <c r="O8" s="157">
        <f t="shared" ref="O8:O16" si="3">N8/D8</f>
        <v>1.25</v>
      </c>
      <c r="P8" s="158"/>
    </row>
    <row r="9" s="88" customFormat="1" ht="26.1" customHeight="1" spans="1:16">
      <c r="A9" s="121" t="s">
        <v>1662</v>
      </c>
      <c r="B9" s="116"/>
      <c r="C9" s="119">
        <v>13</v>
      </c>
      <c r="D9" s="119">
        <v>4</v>
      </c>
      <c r="E9" s="117"/>
      <c r="F9" s="118">
        <f t="shared" si="0"/>
        <v>0.307692307692308</v>
      </c>
      <c r="G9" s="119"/>
      <c r="H9" s="120">
        <f t="shared" si="1"/>
        <v>4</v>
      </c>
      <c r="I9" s="154"/>
      <c r="J9" s="124">
        <f>K9+L9+M9</f>
        <v>9</v>
      </c>
      <c r="K9" s="116"/>
      <c r="L9" s="116"/>
      <c r="M9" s="116">
        <v>9</v>
      </c>
      <c r="N9" s="124">
        <f t="shared" si="2"/>
        <v>5</v>
      </c>
      <c r="O9" s="157">
        <f t="shared" si="3"/>
        <v>1.25</v>
      </c>
      <c r="P9" s="158"/>
    </row>
    <row r="10" s="87" customFormat="1" ht="30" customHeight="1" spans="1:16">
      <c r="A10" s="110" t="s">
        <v>1663</v>
      </c>
      <c r="B10" s="122">
        <f>B11</f>
        <v>51</v>
      </c>
      <c r="C10" s="122">
        <v>739</v>
      </c>
      <c r="D10" s="122">
        <f>D11</f>
        <v>239</v>
      </c>
      <c r="E10" s="112">
        <f t="shared" ref="E10:E16" si="4">D10/B10</f>
        <v>4.68627450980392</v>
      </c>
      <c r="F10" s="113">
        <f t="shared" si="0"/>
        <v>0.3234100135318</v>
      </c>
      <c r="G10" s="123">
        <f>G11</f>
        <v>49</v>
      </c>
      <c r="H10" s="111">
        <f t="shared" si="1"/>
        <v>190</v>
      </c>
      <c r="I10" s="154">
        <f t="shared" ref="I10:I14" si="5">H10/G10</f>
        <v>3.87755102040816</v>
      </c>
      <c r="J10" s="127">
        <f>J11</f>
        <v>500</v>
      </c>
      <c r="K10" s="127">
        <f>K11</f>
        <v>0</v>
      </c>
      <c r="L10" s="127">
        <f>L11</f>
        <v>0</v>
      </c>
      <c r="M10" s="127">
        <f>M11</f>
        <v>500</v>
      </c>
      <c r="N10" s="127">
        <f t="shared" si="2"/>
        <v>261</v>
      </c>
      <c r="O10" s="155">
        <f t="shared" si="3"/>
        <v>1.09205020920502</v>
      </c>
      <c r="P10" s="156"/>
    </row>
    <row r="11" s="88" customFormat="1" ht="36" customHeight="1" spans="1:16">
      <c r="A11" s="115" t="s">
        <v>1664</v>
      </c>
      <c r="B11" s="116">
        <f>B12+B13</f>
        <v>51</v>
      </c>
      <c r="C11" s="119">
        <v>739</v>
      </c>
      <c r="D11" s="119">
        <f>D12+D13</f>
        <v>239</v>
      </c>
      <c r="E11" s="117">
        <f t="shared" si="4"/>
        <v>4.68627450980392</v>
      </c>
      <c r="F11" s="118">
        <f t="shared" si="0"/>
        <v>0.3234100135318</v>
      </c>
      <c r="G11" s="119">
        <f>G12+G13</f>
        <v>49</v>
      </c>
      <c r="H11" s="120">
        <f t="shared" si="1"/>
        <v>190</v>
      </c>
      <c r="I11" s="159">
        <f t="shared" si="5"/>
        <v>3.87755102040816</v>
      </c>
      <c r="J11" s="124">
        <f>J12+J13</f>
        <v>500</v>
      </c>
      <c r="K11" s="116">
        <f>K12+K13</f>
        <v>0</v>
      </c>
      <c r="L11" s="116">
        <f>L12+L13</f>
        <v>0</v>
      </c>
      <c r="M11" s="116">
        <f>M12+M13</f>
        <v>500</v>
      </c>
      <c r="N11" s="124">
        <f t="shared" si="2"/>
        <v>261</v>
      </c>
      <c r="O11" s="157">
        <f t="shared" si="3"/>
        <v>1.09205020920502</v>
      </c>
      <c r="P11" s="158"/>
    </row>
    <row r="12" s="88" customFormat="1" ht="29" customHeight="1" spans="1:16">
      <c r="A12" s="121" t="s">
        <v>1665</v>
      </c>
      <c r="B12" s="124">
        <v>49</v>
      </c>
      <c r="C12" s="125">
        <v>99</v>
      </c>
      <c r="D12" s="126">
        <v>50</v>
      </c>
      <c r="E12" s="117">
        <f t="shared" si="4"/>
        <v>1.02040816326531</v>
      </c>
      <c r="F12" s="118">
        <f t="shared" si="0"/>
        <v>0.505050505050505</v>
      </c>
      <c r="G12" s="125">
        <v>49</v>
      </c>
      <c r="H12" s="120">
        <f t="shared" si="1"/>
        <v>1</v>
      </c>
      <c r="I12" s="159">
        <f t="shared" si="5"/>
        <v>0.0204081632653061</v>
      </c>
      <c r="J12" s="124">
        <f>K12+L12+M12</f>
        <v>50</v>
      </c>
      <c r="K12" s="124"/>
      <c r="L12" s="124"/>
      <c r="M12" s="124">
        <v>50</v>
      </c>
      <c r="N12" s="124">
        <f t="shared" si="2"/>
        <v>0</v>
      </c>
      <c r="O12" s="157">
        <f t="shared" si="3"/>
        <v>0</v>
      </c>
      <c r="P12" s="158"/>
    </row>
    <row r="13" s="88" customFormat="1" ht="30" customHeight="1" spans="1:16">
      <c r="A13" s="121" t="s">
        <v>1666</v>
      </c>
      <c r="B13" s="124">
        <v>2</v>
      </c>
      <c r="C13" s="125">
        <v>640</v>
      </c>
      <c r="D13" s="126">
        <v>189</v>
      </c>
      <c r="E13" s="117">
        <f t="shared" si="4"/>
        <v>94.5</v>
      </c>
      <c r="F13" s="118">
        <f t="shared" si="0"/>
        <v>0.2953125</v>
      </c>
      <c r="G13" s="125">
        <v>0</v>
      </c>
      <c r="H13" s="120">
        <f t="shared" si="1"/>
        <v>189</v>
      </c>
      <c r="I13" s="159"/>
      <c r="J13" s="124">
        <f>K13+L13+M13</f>
        <v>450</v>
      </c>
      <c r="K13" s="124"/>
      <c r="L13" s="124"/>
      <c r="M13" s="124">
        <v>450</v>
      </c>
      <c r="N13" s="124">
        <f t="shared" si="2"/>
        <v>261</v>
      </c>
      <c r="O13" s="157">
        <f t="shared" si="3"/>
        <v>1.38095238095238</v>
      </c>
      <c r="P13" s="158"/>
    </row>
    <row r="14" s="87" customFormat="1" ht="30" customHeight="1" spans="1:16">
      <c r="A14" s="110" t="s">
        <v>1667</v>
      </c>
      <c r="B14" s="127">
        <f>B15+B27+B29</f>
        <v>38162</v>
      </c>
      <c r="C14" s="127">
        <f>C15+C27+C29</f>
        <v>35087</v>
      </c>
      <c r="D14" s="127">
        <f>D15+D27+D29</f>
        <v>26695</v>
      </c>
      <c r="E14" s="112">
        <f t="shared" si="4"/>
        <v>0.699517844976678</v>
      </c>
      <c r="F14" s="113">
        <f t="shared" si="0"/>
        <v>0.760823096873486</v>
      </c>
      <c r="G14" s="128">
        <f>G15+G27+G29</f>
        <v>21110</v>
      </c>
      <c r="H14" s="111">
        <f t="shared" si="1"/>
        <v>5585</v>
      </c>
      <c r="I14" s="154">
        <f>H14/G14</f>
        <v>0.264566556134533</v>
      </c>
      <c r="J14" s="127">
        <f>K14+L14+M14</f>
        <v>29215</v>
      </c>
      <c r="K14" s="127">
        <f>K15+K27+K29</f>
        <v>20850</v>
      </c>
      <c r="L14" s="127">
        <f>L15+L27+L29</f>
        <v>0</v>
      </c>
      <c r="M14" s="127">
        <f>M15+M27+M29</f>
        <v>8365</v>
      </c>
      <c r="N14" s="127">
        <f t="shared" si="2"/>
        <v>2520</v>
      </c>
      <c r="O14" s="155">
        <f t="shared" si="3"/>
        <v>0.0943997003184117</v>
      </c>
      <c r="P14" s="156"/>
    </row>
    <row r="15" s="88" customFormat="1" ht="28.05" customHeight="1" spans="1:16">
      <c r="A15" s="115" t="s">
        <v>1668</v>
      </c>
      <c r="B15" s="116">
        <f>SUM(B16:B26)</f>
        <v>37312</v>
      </c>
      <c r="C15" s="116">
        <f>SUM(C16:C26)</f>
        <v>31905</v>
      </c>
      <c r="D15" s="116">
        <f>SUM(D16:D26)</f>
        <v>26152</v>
      </c>
      <c r="E15" s="117">
        <f t="shared" si="4"/>
        <v>0.70090051457976</v>
      </c>
      <c r="F15" s="118">
        <f t="shared" si="0"/>
        <v>0.819683435198245</v>
      </c>
      <c r="G15" s="116">
        <f>SUM(G16:G26)</f>
        <v>20330</v>
      </c>
      <c r="H15" s="120">
        <f t="shared" si="1"/>
        <v>5822</v>
      </c>
      <c r="I15" s="159">
        <f>H15/G15</f>
        <v>0.286374815543532</v>
      </c>
      <c r="J15" s="116">
        <f>K15+L15+M15</f>
        <v>25726</v>
      </c>
      <c r="K15" s="116">
        <f>SUM(K16:K25)</f>
        <v>20000</v>
      </c>
      <c r="L15" s="116">
        <f>SUM(L16:L25)</f>
        <v>0</v>
      </c>
      <c r="M15" s="116">
        <f>SUM(M16:M25)</f>
        <v>5726</v>
      </c>
      <c r="N15" s="124">
        <f t="shared" ref="N15:N26" si="6">J15-D15</f>
        <v>-426</v>
      </c>
      <c r="O15" s="157">
        <f t="shared" ref="O15:O26" si="7">N15/D15</f>
        <v>-0.0162893851330682</v>
      </c>
      <c r="P15" s="158"/>
    </row>
    <row r="16" s="88" customFormat="1" ht="21" customHeight="1" spans="1:16">
      <c r="A16" s="121" t="s">
        <v>1669</v>
      </c>
      <c r="B16" s="129">
        <v>34712</v>
      </c>
      <c r="C16" s="130">
        <f>16741+1000</f>
        <v>17741</v>
      </c>
      <c r="D16" s="131">
        <v>12886</v>
      </c>
      <c r="E16" s="117">
        <f t="shared" si="4"/>
        <v>0.37122608896059</v>
      </c>
      <c r="F16" s="118">
        <f t="shared" si="0"/>
        <v>0.726340116115213</v>
      </c>
      <c r="G16" s="131">
        <v>11238</v>
      </c>
      <c r="H16" s="120">
        <f t="shared" ref="H16:H22" si="8">D16-G16</f>
        <v>1648</v>
      </c>
      <c r="I16" s="159">
        <f t="shared" ref="I16:I22" si="9">H16/G16</f>
        <v>0.146645310553479</v>
      </c>
      <c r="J16" s="124">
        <f>K16+L16+M16</f>
        <v>18676</v>
      </c>
      <c r="K16" s="129">
        <v>12950</v>
      </c>
      <c r="L16" s="129"/>
      <c r="M16" s="129">
        <f>3855+1871</f>
        <v>5726</v>
      </c>
      <c r="N16" s="124">
        <f t="shared" si="6"/>
        <v>5790</v>
      </c>
      <c r="O16" s="157">
        <f t="shared" si="7"/>
        <v>0.449324848672978</v>
      </c>
      <c r="P16" s="158"/>
    </row>
    <row r="17" s="88" customFormat="1" ht="21" customHeight="1" spans="1:16">
      <c r="A17" s="121" t="s">
        <v>1670</v>
      </c>
      <c r="B17" s="129"/>
      <c r="C17" s="130">
        <v>1401</v>
      </c>
      <c r="D17" s="131">
        <v>1401</v>
      </c>
      <c r="E17" s="117"/>
      <c r="F17" s="118">
        <f t="shared" si="0"/>
        <v>1</v>
      </c>
      <c r="G17" s="131">
        <v>6077</v>
      </c>
      <c r="H17" s="120">
        <f t="shared" si="8"/>
        <v>-4676</v>
      </c>
      <c r="I17" s="159">
        <f t="shared" si="9"/>
        <v>-0.769458614447918</v>
      </c>
      <c r="J17" s="124">
        <f t="shared" ref="J17:J27" si="10">K17+L17+M17</f>
        <v>1947</v>
      </c>
      <c r="K17" s="129">
        <f>2000-53</f>
        <v>1947</v>
      </c>
      <c r="L17" s="129"/>
      <c r="M17" s="129"/>
      <c r="N17" s="124">
        <f t="shared" si="6"/>
        <v>546</v>
      </c>
      <c r="O17" s="157">
        <f t="shared" si="7"/>
        <v>0.389721627408994</v>
      </c>
      <c r="P17" s="158"/>
    </row>
    <row r="18" s="88" customFormat="1" ht="21" customHeight="1" spans="1:16">
      <c r="A18" s="121" t="s">
        <v>1671</v>
      </c>
      <c r="B18" s="129"/>
      <c r="C18" s="130">
        <v>135</v>
      </c>
      <c r="D18" s="131">
        <v>135</v>
      </c>
      <c r="E18" s="117"/>
      <c r="F18" s="118">
        <f t="shared" si="0"/>
        <v>1</v>
      </c>
      <c r="G18" s="131">
        <v>35</v>
      </c>
      <c r="H18" s="120">
        <f t="shared" si="8"/>
        <v>100</v>
      </c>
      <c r="I18" s="159">
        <f t="shared" si="9"/>
        <v>2.85714285714286</v>
      </c>
      <c r="J18" s="124">
        <f t="shared" si="10"/>
        <v>150</v>
      </c>
      <c r="K18" s="129">
        <v>150</v>
      </c>
      <c r="L18" s="129"/>
      <c r="M18" s="129"/>
      <c r="N18" s="124">
        <f t="shared" si="6"/>
        <v>15</v>
      </c>
      <c r="O18" s="157">
        <f t="shared" si="7"/>
        <v>0.111111111111111</v>
      </c>
      <c r="P18" s="158"/>
    </row>
    <row r="19" s="88" customFormat="1" ht="26" customHeight="1" spans="1:16">
      <c r="A19" s="121" t="s">
        <v>1672</v>
      </c>
      <c r="B19" s="129">
        <v>2000</v>
      </c>
      <c r="C19" s="130">
        <v>1060</v>
      </c>
      <c r="D19" s="131">
        <v>1060</v>
      </c>
      <c r="E19" s="117">
        <f>D19/B19</f>
        <v>0.53</v>
      </c>
      <c r="F19" s="118">
        <f t="shared" si="0"/>
        <v>1</v>
      </c>
      <c r="G19" s="131">
        <v>2368</v>
      </c>
      <c r="H19" s="120">
        <f t="shared" si="8"/>
        <v>-1308</v>
      </c>
      <c r="I19" s="159">
        <f t="shared" si="9"/>
        <v>-0.552364864864865</v>
      </c>
      <c r="J19" s="124">
        <f t="shared" si="10"/>
        <v>1000</v>
      </c>
      <c r="K19" s="129">
        <v>1000</v>
      </c>
      <c r="L19" s="129"/>
      <c r="M19" s="129"/>
      <c r="N19" s="124">
        <f t="shared" si="6"/>
        <v>-60</v>
      </c>
      <c r="O19" s="157">
        <f t="shared" si="7"/>
        <v>-0.0566037735849057</v>
      </c>
      <c r="P19" s="158"/>
    </row>
    <row r="20" s="88" customFormat="1" ht="26" customHeight="1" spans="1:16">
      <c r="A20" s="121" t="s">
        <v>1673</v>
      </c>
      <c r="B20" s="129"/>
      <c r="C20" s="130">
        <v>853</v>
      </c>
      <c r="D20" s="131">
        <v>853</v>
      </c>
      <c r="E20" s="117"/>
      <c r="F20" s="118">
        <f t="shared" si="0"/>
        <v>1</v>
      </c>
      <c r="G20" s="131"/>
      <c r="H20" s="120">
        <f t="shared" si="8"/>
        <v>853</v>
      </c>
      <c r="I20" s="159"/>
      <c r="J20" s="124">
        <f t="shared" si="10"/>
        <v>853</v>
      </c>
      <c r="K20" s="129">
        <f>800+53</f>
        <v>853</v>
      </c>
      <c r="L20" s="129"/>
      <c r="M20" s="129"/>
      <c r="N20" s="124">
        <f t="shared" si="6"/>
        <v>0</v>
      </c>
      <c r="O20" s="157">
        <f t="shared" si="7"/>
        <v>0</v>
      </c>
      <c r="P20" s="158"/>
    </row>
    <row r="21" s="88" customFormat="1" ht="26" customHeight="1" spans="1:16">
      <c r="A21" s="121" t="s">
        <v>1674</v>
      </c>
      <c r="B21" s="129"/>
      <c r="C21" s="130">
        <v>614</v>
      </c>
      <c r="D21" s="131">
        <v>614</v>
      </c>
      <c r="E21" s="117"/>
      <c r="F21" s="118">
        <f t="shared" si="0"/>
        <v>1</v>
      </c>
      <c r="G21" s="131">
        <v>41</v>
      </c>
      <c r="H21" s="120">
        <f t="shared" si="8"/>
        <v>573</v>
      </c>
      <c r="I21" s="159">
        <f t="shared" si="9"/>
        <v>13.9756097560976</v>
      </c>
      <c r="J21" s="124">
        <f t="shared" si="10"/>
        <v>600</v>
      </c>
      <c r="K21" s="129">
        <v>600</v>
      </c>
      <c r="L21" s="129"/>
      <c r="M21" s="129"/>
      <c r="N21" s="124">
        <f t="shared" si="6"/>
        <v>-14</v>
      </c>
      <c r="O21" s="157">
        <f t="shared" si="7"/>
        <v>-0.0228013029315961</v>
      </c>
      <c r="P21" s="158"/>
    </row>
    <row r="22" s="88" customFormat="1" ht="32" customHeight="1" spans="1:16">
      <c r="A22" s="121" t="s">
        <v>1675</v>
      </c>
      <c r="B22" s="129"/>
      <c r="C22" s="130">
        <v>30</v>
      </c>
      <c r="D22" s="131">
        <v>30</v>
      </c>
      <c r="E22" s="117"/>
      <c r="F22" s="118">
        <f t="shared" si="0"/>
        <v>1</v>
      </c>
      <c r="G22" s="131"/>
      <c r="H22" s="120">
        <f t="shared" si="8"/>
        <v>30</v>
      </c>
      <c r="I22" s="159"/>
      <c r="J22" s="124">
        <f t="shared" si="10"/>
        <v>0</v>
      </c>
      <c r="K22" s="129"/>
      <c r="L22" s="129"/>
      <c r="M22" s="129"/>
      <c r="N22" s="124">
        <f t="shared" si="6"/>
        <v>-30</v>
      </c>
      <c r="O22" s="157">
        <f t="shared" si="7"/>
        <v>-1</v>
      </c>
      <c r="P22" s="158"/>
    </row>
    <row r="23" s="88" customFormat="1" ht="33.95" customHeight="1" spans="1:16">
      <c r="A23" s="121" t="s">
        <v>1676</v>
      </c>
      <c r="B23" s="129">
        <v>600</v>
      </c>
      <c r="C23" s="132">
        <v>2026</v>
      </c>
      <c r="D23" s="131">
        <v>3026</v>
      </c>
      <c r="E23" s="117">
        <f>D23/B23</f>
        <v>5.04333333333333</v>
      </c>
      <c r="F23" s="118">
        <f t="shared" si="0"/>
        <v>1.49358341559724</v>
      </c>
      <c r="G23" s="130"/>
      <c r="H23" s="120">
        <f t="shared" ref="H23:H28" si="11">D23-G23</f>
        <v>3026</v>
      </c>
      <c r="I23" s="159"/>
      <c r="J23" s="124">
        <f t="shared" si="10"/>
        <v>2500</v>
      </c>
      <c r="K23" s="129">
        <v>2500</v>
      </c>
      <c r="L23" s="129"/>
      <c r="M23" s="129"/>
      <c r="N23" s="124">
        <f t="shared" si="6"/>
        <v>-526</v>
      </c>
      <c r="O23" s="157">
        <f t="shared" si="7"/>
        <v>-0.173826834104428</v>
      </c>
      <c r="P23" s="158"/>
    </row>
    <row r="24" s="88" customFormat="1" ht="26.1" customHeight="1" spans="1:17">
      <c r="A24" s="121" t="s">
        <v>1677</v>
      </c>
      <c r="B24" s="124"/>
      <c r="C24" s="125">
        <v>145</v>
      </c>
      <c r="D24" s="133">
        <v>145</v>
      </c>
      <c r="E24" s="117"/>
      <c r="F24" s="118">
        <f t="shared" si="0"/>
        <v>1</v>
      </c>
      <c r="G24" s="125"/>
      <c r="H24" s="120">
        <f t="shared" si="11"/>
        <v>145</v>
      </c>
      <c r="I24" s="159"/>
      <c r="J24" s="124">
        <f t="shared" si="10"/>
        <v>0</v>
      </c>
      <c r="K24" s="124"/>
      <c r="L24" s="124"/>
      <c r="M24" s="124"/>
      <c r="N24" s="124">
        <f t="shared" si="6"/>
        <v>-145</v>
      </c>
      <c r="O24" s="157">
        <f t="shared" si="7"/>
        <v>-1</v>
      </c>
      <c r="P24" s="158"/>
      <c r="Q24" s="88">
        <f>SUM(Q25:Q28)</f>
        <v>0</v>
      </c>
    </row>
    <row r="25" s="88" customFormat="1" ht="21.95" customHeight="1" spans="1:16">
      <c r="A25" s="121" t="s">
        <v>1678</v>
      </c>
      <c r="B25" s="124"/>
      <c r="C25" s="125">
        <v>748</v>
      </c>
      <c r="D25" s="131">
        <v>748</v>
      </c>
      <c r="E25" s="117"/>
      <c r="F25" s="118">
        <f t="shared" si="0"/>
        <v>1</v>
      </c>
      <c r="G25" s="125">
        <v>0</v>
      </c>
      <c r="H25" s="120">
        <f t="shared" si="11"/>
        <v>748</v>
      </c>
      <c r="I25" s="159"/>
      <c r="J25" s="124">
        <f t="shared" si="10"/>
        <v>0</v>
      </c>
      <c r="K25" s="124"/>
      <c r="L25" s="124"/>
      <c r="M25" s="124"/>
      <c r="N25" s="124">
        <f t="shared" si="6"/>
        <v>-748</v>
      </c>
      <c r="O25" s="157">
        <f t="shared" si="7"/>
        <v>-1</v>
      </c>
      <c r="P25" s="158"/>
    </row>
    <row r="26" s="88" customFormat="1" ht="29" customHeight="1" spans="1:16">
      <c r="A26" s="121" t="s">
        <v>1679</v>
      </c>
      <c r="B26" s="124"/>
      <c r="C26" s="125">
        <f>6250+902</f>
        <v>7152</v>
      </c>
      <c r="D26" s="131">
        <v>5254</v>
      </c>
      <c r="E26" s="117"/>
      <c r="F26" s="118">
        <f t="shared" si="0"/>
        <v>0.734619686800895</v>
      </c>
      <c r="G26" s="125">
        <v>571</v>
      </c>
      <c r="H26" s="120">
        <f t="shared" si="11"/>
        <v>4683</v>
      </c>
      <c r="I26" s="159"/>
      <c r="J26" s="124">
        <f t="shared" si="10"/>
        <v>0</v>
      </c>
      <c r="K26" s="124"/>
      <c r="L26" s="124"/>
      <c r="M26" s="124"/>
      <c r="N26" s="124">
        <f t="shared" si="6"/>
        <v>-5254</v>
      </c>
      <c r="O26" s="157">
        <f t="shared" si="7"/>
        <v>-1</v>
      </c>
      <c r="P26" s="158"/>
    </row>
    <row r="27" s="88" customFormat="1" ht="26" customHeight="1" spans="1:16">
      <c r="A27" s="115" t="s">
        <v>1680</v>
      </c>
      <c r="B27" s="120">
        <f>B28</f>
        <v>300</v>
      </c>
      <c r="C27" s="120">
        <v>2639</v>
      </c>
      <c r="D27" s="120">
        <f t="shared" ref="D27:N27" si="12">D28</f>
        <v>0</v>
      </c>
      <c r="E27" s="117">
        <f>D27/B27</f>
        <v>0</v>
      </c>
      <c r="F27" s="118">
        <f t="shared" si="0"/>
        <v>0</v>
      </c>
      <c r="G27" s="120">
        <f t="shared" si="12"/>
        <v>0</v>
      </c>
      <c r="H27" s="120">
        <f t="shared" si="11"/>
        <v>0</v>
      </c>
      <c r="I27" s="159"/>
      <c r="J27" s="124">
        <f t="shared" si="10"/>
        <v>2939</v>
      </c>
      <c r="K27" s="120">
        <f t="shared" si="12"/>
        <v>300</v>
      </c>
      <c r="L27" s="120">
        <f t="shared" si="12"/>
        <v>0</v>
      </c>
      <c r="M27" s="120">
        <f t="shared" si="12"/>
        <v>2639</v>
      </c>
      <c r="N27" s="120">
        <f t="shared" si="12"/>
        <v>2939</v>
      </c>
      <c r="O27" s="157"/>
      <c r="P27" s="158"/>
    </row>
    <row r="28" s="88" customFormat="1" ht="33" customHeight="1" spans="1:16">
      <c r="A28" s="115" t="s">
        <v>1681</v>
      </c>
      <c r="B28" s="116">
        <v>300</v>
      </c>
      <c r="C28" s="119">
        <v>2639</v>
      </c>
      <c r="D28" s="119"/>
      <c r="E28" s="117">
        <f>D28/B28</f>
        <v>0</v>
      </c>
      <c r="F28" s="118">
        <f t="shared" si="0"/>
        <v>0</v>
      </c>
      <c r="G28" s="119"/>
      <c r="H28" s="120">
        <f t="shared" si="11"/>
        <v>0</v>
      </c>
      <c r="I28" s="159"/>
      <c r="J28" s="116">
        <f>SUM(K28:M28)</f>
        <v>2939</v>
      </c>
      <c r="K28" s="116">
        <v>300</v>
      </c>
      <c r="L28" s="116"/>
      <c r="M28" s="116">
        <v>2639</v>
      </c>
      <c r="N28" s="124">
        <f>J28-D28</f>
        <v>2939</v>
      </c>
      <c r="O28" s="157"/>
      <c r="P28" s="158"/>
    </row>
    <row r="29" s="88" customFormat="1" ht="24" customHeight="1" spans="1:16">
      <c r="A29" s="115" t="s">
        <v>1682</v>
      </c>
      <c r="B29" s="116">
        <f>B30</f>
        <v>550</v>
      </c>
      <c r="C29" s="116">
        <v>543</v>
      </c>
      <c r="D29" s="116">
        <f>D30</f>
        <v>543</v>
      </c>
      <c r="E29" s="117">
        <f>D29/B29</f>
        <v>0.987272727272727</v>
      </c>
      <c r="F29" s="118">
        <f t="shared" ref="F28:F33" si="13">D29/C29</f>
        <v>1</v>
      </c>
      <c r="G29" s="119">
        <f>G30</f>
        <v>780</v>
      </c>
      <c r="H29" s="120">
        <f t="shared" ref="H28:H33" si="14">D29-G29</f>
        <v>-237</v>
      </c>
      <c r="I29" s="159">
        <f>H29/G29</f>
        <v>-0.303846153846154</v>
      </c>
      <c r="J29" s="116">
        <f>J30</f>
        <v>550</v>
      </c>
      <c r="K29" s="116">
        <f>K30</f>
        <v>550</v>
      </c>
      <c r="L29" s="116">
        <f>L30</f>
        <v>0</v>
      </c>
      <c r="M29" s="116">
        <f>M30</f>
        <v>0</v>
      </c>
      <c r="N29" s="124">
        <f>J29-D29</f>
        <v>7</v>
      </c>
      <c r="O29" s="157">
        <f t="shared" ref="O29:O33" si="15">N29/D29</f>
        <v>0.0128913443830571</v>
      </c>
      <c r="P29" s="158"/>
    </row>
    <row r="30" s="88" customFormat="1" ht="25" customHeight="1" spans="1:16">
      <c r="A30" s="115" t="s">
        <v>1683</v>
      </c>
      <c r="B30" s="116">
        <v>550</v>
      </c>
      <c r="C30" s="119">
        <v>543</v>
      </c>
      <c r="D30" s="119">
        <v>543</v>
      </c>
      <c r="E30" s="117">
        <f>D30/B30</f>
        <v>0.987272727272727</v>
      </c>
      <c r="F30" s="118">
        <f t="shared" si="13"/>
        <v>1</v>
      </c>
      <c r="G30" s="119">
        <v>780</v>
      </c>
      <c r="H30" s="120">
        <f t="shared" si="14"/>
        <v>-237</v>
      </c>
      <c r="I30" s="159">
        <f>H30/G30</f>
        <v>-0.303846153846154</v>
      </c>
      <c r="J30" s="116">
        <f>SUM(K30:M30)</f>
        <v>550</v>
      </c>
      <c r="K30" s="116">
        <v>550</v>
      </c>
      <c r="L30" s="116"/>
      <c r="M30" s="116"/>
      <c r="N30" s="124">
        <f>J30-D30</f>
        <v>7</v>
      </c>
      <c r="O30" s="157">
        <f t="shared" si="15"/>
        <v>0.0128913443830571</v>
      </c>
      <c r="P30" s="158"/>
    </row>
    <row r="31" s="87" customFormat="1" ht="30" customHeight="1" spans="1:16">
      <c r="A31" s="110" t="s">
        <v>1684</v>
      </c>
      <c r="B31" s="122">
        <f>B32</f>
        <v>0</v>
      </c>
      <c r="C31" s="122">
        <f>C32</f>
        <v>224</v>
      </c>
      <c r="D31" s="122">
        <f>D32</f>
        <v>84</v>
      </c>
      <c r="E31" s="117"/>
      <c r="F31" s="113">
        <f t="shared" si="13"/>
        <v>0.375</v>
      </c>
      <c r="G31" s="123">
        <v>0</v>
      </c>
      <c r="H31" s="111">
        <f t="shared" si="14"/>
        <v>84</v>
      </c>
      <c r="I31" s="159"/>
      <c r="J31" s="122">
        <f>SUM(K31:M31)</f>
        <v>319.32</v>
      </c>
      <c r="K31" s="122">
        <f>K32</f>
        <v>0</v>
      </c>
      <c r="L31" s="122">
        <f>L32</f>
        <v>179.32</v>
      </c>
      <c r="M31" s="122">
        <f>M32</f>
        <v>140</v>
      </c>
      <c r="N31" s="127">
        <f>J31-D31</f>
        <v>235.32</v>
      </c>
      <c r="O31" s="155">
        <f t="shared" si="15"/>
        <v>2.80142857142857</v>
      </c>
      <c r="P31" s="156"/>
    </row>
    <row r="32" s="88" customFormat="1" ht="28.5" spans="1:16">
      <c r="A32" s="115" t="s">
        <v>1685</v>
      </c>
      <c r="B32" s="116">
        <f>B33+B34</f>
        <v>0</v>
      </c>
      <c r="C32" s="116">
        <f>C33+C34</f>
        <v>224</v>
      </c>
      <c r="D32" s="116">
        <f t="shared" ref="D32:N32" si="16">D33+D34</f>
        <v>84</v>
      </c>
      <c r="E32" s="117"/>
      <c r="F32" s="118">
        <f t="shared" si="13"/>
        <v>0.375</v>
      </c>
      <c r="G32" s="116">
        <f t="shared" si="16"/>
        <v>0</v>
      </c>
      <c r="H32" s="116">
        <f t="shared" si="16"/>
        <v>84</v>
      </c>
      <c r="I32" s="159"/>
      <c r="J32" s="116">
        <f t="shared" si="16"/>
        <v>319.32</v>
      </c>
      <c r="K32" s="116">
        <f t="shared" si="16"/>
        <v>0</v>
      </c>
      <c r="L32" s="116">
        <f t="shared" si="16"/>
        <v>179.32</v>
      </c>
      <c r="M32" s="116">
        <f t="shared" si="16"/>
        <v>140</v>
      </c>
      <c r="N32" s="116">
        <f t="shared" si="16"/>
        <v>235.32</v>
      </c>
      <c r="O32" s="157">
        <f t="shared" si="15"/>
        <v>2.80142857142857</v>
      </c>
      <c r="P32" s="158"/>
    </row>
    <row r="33" s="88" customFormat="1" ht="24" customHeight="1" spans="1:16">
      <c r="A33" s="115" t="s">
        <v>1686</v>
      </c>
      <c r="B33" s="116"/>
      <c r="C33" s="119">
        <v>224</v>
      </c>
      <c r="D33" s="126">
        <v>84</v>
      </c>
      <c r="E33" s="117"/>
      <c r="F33" s="118">
        <f t="shared" si="13"/>
        <v>0.375</v>
      </c>
      <c r="G33" s="119"/>
      <c r="H33" s="120">
        <f t="shared" si="14"/>
        <v>84</v>
      </c>
      <c r="I33" s="159"/>
      <c r="J33" s="116">
        <f>SUM(K33:M33)</f>
        <v>270</v>
      </c>
      <c r="K33" s="116"/>
      <c r="L33" s="116">
        <v>130</v>
      </c>
      <c r="M33" s="116">
        <v>140</v>
      </c>
      <c r="N33" s="124">
        <f>J33-D33</f>
        <v>186</v>
      </c>
      <c r="O33" s="157">
        <f t="shared" si="15"/>
        <v>2.21428571428571</v>
      </c>
      <c r="P33" s="158"/>
    </row>
    <row r="34" s="88" customFormat="1" ht="24" customHeight="1" spans="1:16">
      <c r="A34" s="115" t="s">
        <v>1687</v>
      </c>
      <c r="B34" s="116"/>
      <c r="C34" s="119"/>
      <c r="D34" s="119"/>
      <c r="E34" s="117"/>
      <c r="F34" s="118"/>
      <c r="G34" s="119"/>
      <c r="H34" s="120"/>
      <c r="I34" s="159"/>
      <c r="J34" s="116">
        <f>SUM(K34:M34)</f>
        <v>49.32</v>
      </c>
      <c r="K34" s="116"/>
      <c r="L34" s="116">
        <v>49.32</v>
      </c>
      <c r="M34" s="116"/>
      <c r="N34" s="124">
        <f>J34-D34</f>
        <v>49.32</v>
      </c>
      <c r="O34" s="157"/>
      <c r="P34" s="158"/>
    </row>
    <row r="35" s="87" customFormat="1" ht="30" customHeight="1" spans="1:16">
      <c r="A35" s="110" t="s">
        <v>1688</v>
      </c>
      <c r="B35" s="127">
        <f>B36+B39</f>
        <v>264</v>
      </c>
      <c r="C35" s="127">
        <f>C36+C39</f>
        <v>76607</v>
      </c>
      <c r="D35" s="127">
        <f t="shared" ref="D35:N35" si="17">D36+D39</f>
        <v>67948</v>
      </c>
      <c r="E35" s="117">
        <f>D35/B35</f>
        <v>257.378787878788</v>
      </c>
      <c r="F35" s="118">
        <f>D35/C35</f>
        <v>0.886968553787513</v>
      </c>
      <c r="G35" s="127">
        <f t="shared" si="17"/>
        <v>27705</v>
      </c>
      <c r="H35" s="127">
        <f t="shared" si="17"/>
        <v>80486</v>
      </c>
      <c r="I35" s="159">
        <f>H35/G35</f>
        <v>2.90510738133911</v>
      </c>
      <c r="J35" s="127">
        <f t="shared" si="17"/>
        <v>9223.7</v>
      </c>
      <c r="K35" s="127">
        <f t="shared" si="17"/>
        <v>80</v>
      </c>
      <c r="L35" s="127">
        <f t="shared" si="17"/>
        <v>457.7</v>
      </c>
      <c r="M35" s="127">
        <f t="shared" si="17"/>
        <v>8686</v>
      </c>
      <c r="N35" s="127">
        <f t="shared" si="17"/>
        <v>-58724.3</v>
      </c>
      <c r="O35" s="155">
        <f t="shared" ref="O35:O44" si="18">N35/D35</f>
        <v>-0.864253546829929</v>
      </c>
      <c r="P35" s="156"/>
    </row>
    <row r="36" s="88" customFormat="1" ht="32" customHeight="1" spans="1:16">
      <c r="A36" s="115" t="s">
        <v>1689</v>
      </c>
      <c r="B36" s="124">
        <f>B37+B38</f>
        <v>80</v>
      </c>
      <c r="C36" s="124">
        <f>C37+C38</f>
        <v>75527</v>
      </c>
      <c r="D36" s="124">
        <f>D37+D38</f>
        <v>67396</v>
      </c>
      <c r="E36" s="117">
        <f>D36/B36</f>
        <v>842.45</v>
      </c>
      <c r="F36" s="118">
        <f>D36/C36</f>
        <v>0.892343135567413</v>
      </c>
      <c r="G36" s="124">
        <f t="shared" ref="D36:N36" si="19">G37+G38</f>
        <v>27300</v>
      </c>
      <c r="H36" s="124">
        <f t="shared" si="19"/>
        <v>80339</v>
      </c>
      <c r="I36" s="159">
        <f>H36/G36</f>
        <v>2.94282051282051</v>
      </c>
      <c r="J36" s="124">
        <f>J37+J38</f>
        <v>8238</v>
      </c>
      <c r="K36" s="124">
        <f t="shared" si="19"/>
        <v>80</v>
      </c>
      <c r="L36" s="124">
        <f t="shared" si="19"/>
        <v>0</v>
      </c>
      <c r="M36" s="124">
        <f t="shared" si="19"/>
        <v>8158</v>
      </c>
      <c r="N36" s="124">
        <f t="shared" si="19"/>
        <v>-59158</v>
      </c>
      <c r="O36" s="157">
        <f t="shared" si="18"/>
        <v>-0.877767226541635</v>
      </c>
      <c r="P36" s="158"/>
    </row>
    <row r="37" s="88" customFormat="1" ht="30" customHeight="1" spans="1:16">
      <c r="A37" s="134" t="s">
        <v>1690</v>
      </c>
      <c r="B37" s="124">
        <v>80</v>
      </c>
      <c r="C37" s="125">
        <v>131</v>
      </c>
      <c r="D37" s="125"/>
      <c r="E37" s="117">
        <f>D37/B37</f>
        <v>0</v>
      </c>
      <c r="F37" s="118">
        <f>D37/C37</f>
        <v>0</v>
      </c>
      <c r="G37" s="125"/>
      <c r="H37" s="124">
        <f>H38+H39</f>
        <v>40243</v>
      </c>
      <c r="I37" s="159"/>
      <c r="J37" s="116">
        <f>K37+L37+M37</f>
        <v>211</v>
      </c>
      <c r="K37" s="124">
        <v>80</v>
      </c>
      <c r="L37" s="124"/>
      <c r="M37" s="124">
        <v>131</v>
      </c>
      <c r="N37" s="124">
        <f t="shared" ref="N37:N49" si="20">J37-D37</f>
        <v>211</v>
      </c>
      <c r="O37" s="157"/>
      <c r="P37" s="158"/>
    </row>
    <row r="38" s="88" customFormat="1" ht="33" customHeight="1" spans="1:16">
      <c r="A38" s="134" t="s">
        <v>1691</v>
      </c>
      <c r="B38" s="124"/>
      <c r="C38" s="125">
        <v>75396</v>
      </c>
      <c r="D38" s="126">
        <v>67396</v>
      </c>
      <c r="E38" s="117"/>
      <c r="F38" s="118">
        <f t="shared" ref="F37:F44" si="21">D38/C38</f>
        <v>0.893893575255982</v>
      </c>
      <c r="G38" s="135">
        <v>27300</v>
      </c>
      <c r="H38" s="120">
        <f>D38-G38</f>
        <v>40096</v>
      </c>
      <c r="I38" s="159">
        <f>H38/G38</f>
        <v>1.46871794871795</v>
      </c>
      <c r="J38" s="116">
        <f>K38+L38+M38</f>
        <v>8027</v>
      </c>
      <c r="K38" s="116"/>
      <c r="L38" s="116"/>
      <c r="M38" s="116">
        <v>8027</v>
      </c>
      <c r="N38" s="124">
        <f t="shared" si="20"/>
        <v>-59369</v>
      </c>
      <c r="O38" s="157">
        <f t="shared" si="18"/>
        <v>-0.880897976141017</v>
      </c>
      <c r="P38" s="158"/>
    </row>
    <row r="39" s="88" customFormat="1" ht="23.1" customHeight="1" spans="1:16">
      <c r="A39" s="134" t="s">
        <v>1692</v>
      </c>
      <c r="B39" s="124">
        <f>B40+B41+B42+B43+B44+B45</f>
        <v>184</v>
      </c>
      <c r="C39" s="124">
        <f>C40+C41+C42+C43+C44+C45</f>
        <v>1080</v>
      </c>
      <c r="D39" s="124">
        <f t="shared" ref="D39:N39" si="22">D40+D41+D42+D43+D44+D45</f>
        <v>552</v>
      </c>
      <c r="E39" s="117">
        <f>D39/B39</f>
        <v>3</v>
      </c>
      <c r="F39" s="124">
        <f t="shared" si="22"/>
        <v>2.9053829321663</v>
      </c>
      <c r="G39" s="124">
        <f t="shared" si="22"/>
        <v>405</v>
      </c>
      <c r="H39" s="124">
        <f t="shared" si="22"/>
        <v>147</v>
      </c>
      <c r="I39" s="159">
        <f>H39/G39</f>
        <v>0.362962962962963</v>
      </c>
      <c r="J39" s="124">
        <f t="shared" si="22"/>
        <v>985.7</v>
      </c>
      <c r="K39" s="124">
        <f t="shared" si="22"/>
        <v>0</v>
      </c>
      <c r="L39" s="124">
        <f t="shared" si="22"/>
        <v>457.7</v>
      </c>
      <c r="M39" s="124">
        <f t="shared" si="22"/>
        <v>528</v>
      </c>
      <c r="N39" s="124">
        <f t="shared" si="22"/>
        <v>433.7</v>
      </c>
      <c r="O39" s="157">
        <f t="shared" si="18"/>
        <v>0.785688405797101</v>
      </c>
      <c r="P39" s="158"/>
    </row>
    <row r="40" s="88" customFormat="1" ht="30" customHeight="1" spans="1:16">
      <c r="A40" s="134" t="s">
        <v>1693</v>
      </c>
      <c r="B40" s="124">
        <v>16</v>
      </c>
      <c r="C40" s="119">
        <v>457</v>
      </c>
      <c r="D40" s="119">
        <v>103</v>
      </c>
      <c r="E40" s="117">
        <f>D40/B40</f>
        <v>6.4375</v>
      </c>
      <c r="F40" s="118">
        <f t="shared" si="21"/>
        <v>0.225382932166302</v>
      </c>
      <c r="G40" s="119">
        <v>69</v>
      </c>
      <c r="H40" s="120">
        <f>D40-G40</f>
        <v>34</v>
      </c>
      <c r="I40" s="159">
        <f>H40/G40</f>
        <v>0.492753623188406</v>
      </c>
      <c r="J40" s="116">
        <f>K40+L40+M40</f>
        <v>470</v>
      </c>
      <c r="K40" s="116"/>
      <c r="L40" s="116">
        <v>270</v>
      </c>
      <c r="M40" s="116">
        <v>200</v>
      </c>
      <c r="N40" s="124">
        <f t="shared" si="20"/>
        <v>367</v>
      </c>
      <c r="O40" s="157">
        <f t="shared" si="18"/>
        <v>3.5631067961165</v>
      </c>
      <c r="P40" s="158"/>
    </row>
    <row r="41" s="88" customFormat="1" ht="31.05" customHeight="1" spans="1:16">
      <c r="A41" s="134" t="s">
        <v>1694</v>
      </c>
      <c r="B41" s="124"/>
      <c r="C41" s="119">
        <v>50</v>
      </c>
      <c r="D41" s="119">
        <v>14</v>
      </c>
      <c r="E41" s="117"/>
      <c r="F41" s="118">
        <f t="shared" si="21"/>
        <v>0.28</v>
      </c>
      <c r="G41" s="119"/>
      <c r="H41" s="120">
        <f>D41-G41</f>
        <v>14</v>
      </c>
      <c r="I41" s="159"/>
      <c r="J41" s="116">
        <f>K41+L41+M41</f>
        <v>254.5</v>
      </c>
      <c r="K41" s="116"/>
      <c r="L41" s="116">
        <v>104.5</v>
      </c>
      <c r="M41" s="116">
        <v>150</v>
      </c>
      <c r="N41" s="124">
        <f t="shared" si="20"/>
        <v>240.5</v>
      </c>
      <c r="O41" s="157">
        <f t="shared" si="18"/>
        <v>17.1785714285714</v>
      </c>
      <c r="P41" s="158"/>
    </row>
    <row r="42" s="88" customFormat="1" ht="28.5" spans="1:16">
      <c r="A42" s="134" t="s">
        <v>1695</v>
      </c>
      <c r="B42" s="124">
        <v>17</v>
      </c>
      <c r="C42" s="119">
        <v>230</v>
      </c>
      <c r="D42" s="119">
        <v>92</v>
      </c>
      <c r="E42" s="117">
        <f>D42/B42</f>
        <v>5.41176470588235</v>
      </c>
      <c r="F42" s="118">
        <f t="shared" si="21"/>
        <v>0.4</v>
      </c>
      <c r="G42" s="119"/>
      <c r="H42" s="120">
        <f>D42-G42</f>
        <v>92</v>
      </c>
      <c r="I42" s="159"/>
      <c r="J42" s="116"/>
      <c r="K42" s="116"/>
      <c r="L42" s="116"/>
      <c r="M42" s="116"/>
      <c r="N42" s="124">
        <f t="shared" si="20"/>
        <v>-92</v>
      </c>
      <c r="O42" s="157">
        <f t="shared" si="18"/>
        <v>-1</v>
      </c>
      <c r="P42" s="158"/>
    </row>
    <row r="43" s="88" customFormat="1" ht="37.05" customHeight="1" spans="1:16">
      <c r="A43" s="134" t="s">
        <v>1696</v>
      </c>
      <c r="B43" s="124">
        <v>88</v>
      </c>
      <c r="C43" s="119">
        <v>153</v>
      </c>
      <c r="D43" s="119">
        <v>153</v>
      </c>
      <c r="E43" s="117">
        <f>D43/B43</f>
        <v>1.73863636363636</v>
      </c>
      <c r="F43" s="118">
        <f t="shared" si="21"/>
        <v>1</v>
      </c>
      <c r="G43" s="119">
        <v>188</v>
      </c>
      <c r="H43" s="120">
        <f>D43-G43</f>
        <v>-35</v>
      </c>
      <c r="I43" s="159">
        <f>H43/G43</f>
        <v>-0.186170212765957</v>
      </c>
      <c r="J43" s="116">
        <f>K43+L43+M43</f>
        <v>94</v>
      </c>
      <c r="K43" s="116"/>
      <c r="L43" s="116">
        <v>44</v>
      </c>
      <c r="M43" s="116">
        <v>50</v>
      </c>
      <c r="N43" s="124">
        <f t="shared" si="20"/>
        <v>-59</v>
      </c>
      <c r="O43" s="157">
        <f t="shared" si="18"/>
        <v>-0.38562091503268</v>
      </c>
      <c r="P43" s="158"/>
    </row>
    <row r="44" s="88" customFormat="1" ht="36" customHeight="1" spans="1:16">
      <c r="A44" s="134" t="s">
        <v>1697</v>
      </c>
      <c r="B44" s="124">
        <v>63</v>
      </c>
      <c r="C44" s="125">
        <v>190</v>
      </c>
      <c r="D44" s="125">
        <v>190</v>
      </c>
      <c r="E44" s="117">
        <f>D44/B44</f>
        <v>3.01587301587302</v>
      </c>
      <c r="F44" s="118">
        <f t="shared" si="21"/>
        <v>1</v>
      </c>
      <c r="G44" s="125">
        <v>148</v>
      </c>
      <c r="H44" s="120">
        <f>D44-G44</f>
        <v>42</v>
      </c>
      <c r="I44" s="159">
        <f>H44/G44</f>
        <v>0.283783783783784</v>
      </c>
      <c r="J44" s="116"/>
      <c r="K44" s="124"/>
      <c r="L44" s="124"/>
      <c r="M44" s="124"/>
      <c r="N44" s="124">
        <f t="shared" si="20"/>
        <v>-190</v>
      </c>
      <c r="O44" s="157">
        <f t="shared" si="18"/>
        <v>-1</v>
      </c>
      <c r="P44" s="158"/>
    </row>
    <row r="45" s="88" customFormat="1" ht="33" customHeight="1" spans="1:16">
      <c r="A45" s="134" t="s">
        <v>1698</v>
      </c>
      <c r="B45" s="124"/>
      <c r="C45" s="125"/>
      <c r="D45" s="125"/>
      <c r="E45" s="117"/>
      <c r="F45" s="118"/>
      <c r="G45" s="125"/>
      <c r="H45" s="120"/>
      <c r="I45" s="159"/>
      <c r="J45" s="116">
        <f>K45+L45+M45</f>
        <v>167.2</v>
      </c>
      <c r="K45" s="124"/>
      <c r="L45" s="124">
        <v>39.2</v>
      </c>
      <c r="M45" s="124">
        <v>128</v>
      </c>
      <c r="N45" s="124">
        <f t="shared" si="20"/>
        <v>167.2</v>
      </c>
      <c r="O45" s="157"/>
      <c r="P45" s="158"/>
    </row>
    <row r="46" s="87" customFormat="1" ht="30" customHeight="1" spans="1:16">
      <c r="A46" s="136" t="s">
        <v>1699</v>
      </c>
      <c r="B46" s="137">
        <f>B47</f>
        <v>0</v>
      </c>
      <c r="C46" s="137">
        <f>C47</f>
        <v>2330</v>
      </c>
      <c r="D46" s="137">
        <f>D47</f>
        <v>2330</v>
      </c>
      <c r="E46" s="117"/>
      <c r="F46" s="113">
        <f t="shared" ref="F46:F52" si="23">D46/C46</f>
        <v>1</v>
      </c>
      <c r="G46" s="138">
        <f>G47</f>
        <v>1225</v>
      </c>
      <c r="H46" s="111">
        <f>D46-G46</f>
        <v>1105</v>
      </c>
      <c r="I46" s="154">
        <f t="shared" ref="I46:I52" si="24">H46/G46</f>
        <v>0.902040816326531</v>
      </c>
      <c r="J46" s="122"/>
      <c r="K46" s="122"/>
      <c r="L46" s="122"/>
      <c r="M46" s="122"/>
      <c r="N46" s="127">
        <f t="shared" si="20"/>
        <v>-2330</v>
      </c>
      <c r="O46" s="155">
        <f>N46/D46</f>
        <v>-1</v>
      </c>
      <c r="P46" s="156"/>
    </row>
    <row r="47" s="88" customFormat="1" ht="33" customHeight="1" spans="1:16">
      <c r="A47" s="139" t="s">
        <v>1700</v>
      </c>
      <c r="B47" s="124"/>
      <c r="C47" s="125">
        <v>2330</v>
      </c>
      <c r="D47" s="125">
        <v>2330</v>
      </c>
      <c r="E47" s="117"/>
      <c r="F47" s="118">
        <f t="shared" si="23"/>
        <v>1</v>
      </c>
      <c r="G47" s="125">
        <v>1225</v>
      </c>
      <c r="H47" s="120">
        <f>D47-G47</f>
        <v>1105</v>
      </c>
      <c r="I47" s="159">
        <f t="shared" si="24"/>
        <v>0.902040816326531</v>
      </c>
      <c r="J47" s="116"/>
      <c r="K47" s="124"/>
      <c r="L47" s="124"/>
      <c r="M47" s="124"/>
      <c r="N47" s="124">
        <f t="shared" si="20"/>
        <v>-2330</v>
      </c>
      <c r="O47" s="157">
        <f>N47/D47</f>
        <v>-1</v>
      </c>
      <c r="P47" s="158"/>
    </row>
    <row r="48" s="87" customFormat="1" ht="29" customHeight="1" spans="1:16">
      <c r="A48" s="136" t="s">
        <v>1701</v>
      </c>
      <c r="B48" s="140">
        <f>B49</f>
        <v>0</v>
      </c>
      <c r="C48" s="141">
        <f>C49</f>
        <v>55</v>
      </c>
      <c r="D48" s="141">
        <f>D49</f>
        <v>55</v>
      </c>
      <c r="E48" s="117"/>
      <c r="F48" s="113">
        <f t="shared" si="23"/>
        <v>1</v>
      </c>
      <c r="G48" s="142">
        <f>G49</f>
        <v>40</v>
      </c>
      <c r="H48" s="111">
        <f>D48-G48</f>
        <v>15</v>
      </c>
      <c r="I48" s="154">
        <f t="shared" si="24"/>
        <v>0.375</v>
      </c>
      <c r="J48" s="122"/>
      <c r="K48" s="122"/>
      <c r="L48" s="122"/>
      <c r="M48" s="122"/>
      <c r="N48" s="127">
        <f t="shared" si="20"/>
        <v>-55</v>
      </c>
      <c r="O48" s="155">
        <f>N48/D48</f>
        <v>-1</v>
      </c>
      <c r="P48" s="156"/>
    </row>
    <row r="49" s="88" customFormat="1" ht="32" customHeight="1" spans="1:16">
      <c r="A49" s="139" t="s">
        <v>1702</v>
      </c>
      <c r="B49" s="124"/>
      <c r="C49" s="125">
        <v>55</v>
      </c>
      <c r="D49" s="125">
        <v>55</v>
      </c>
      <c r="E49" s="117"/>
      <c r="F49" s="118">
        <f t="shared" si="23"/>
        <v>1</v>
      </c>
      <c r="G49" s="125">
        <v>40</v>
      </c>
      <c r="H49" s="120">
        <f>D49-G49</f>
        <v>15</v>
      </c>
      <c r="I49" s="159">
        <f t="shared" si="24"/>
        <v>0.375</v>
      </c>
      <c r="J49" s="116"/>
      <c r="K49" s="124"/>
      <c r="L49" s="124"/>
      <c r="M49" s="124"/>
      <c r="N49" s="124">
        <f t="shared" si="20"/>
        <v>-55</v>
      </c>
      <c r="O49" s="157">
        <f>N49/D49</f>
        <v>-1</v>
      </c>
      <c r="P49" s="158"/>
    </row>
    <row r="50" s="87" customFormat="1" ht="30" customHeight="1" spans="1:16">
      <c r="A50" s="143" t="s">
        <v>1703</v>
      </c>
      <c r="B50" s="127">
        <f>SUM(B7,B10,B14,B31,B35,B46,B48)</f>
        <v>38477</v>
      </c>
      <c r="C50" s="127">
        <f>SUM(C7,C10,C14,C31,C35,C46,C48)</f>
        <v>115055</v>
      </c>
      <c r="D50" s="127">
        <f>SUM(D7,D10,D14,D31,D35,D46,D48)</f>
        <v>97355</v>
      </c>
      <c r="E50" s="112">
        <f>D50/B50</f>
        <v>2.53021285443252</v>
      </c>
      <c r="F50" s="113">
        <f t="shared" si="23"/>
        <v>0.846160531919517</v>
      </c>
      <c r="G50" s="128">
        <f>SUM(G7,G10,G14,G31,G35,G46,G48)</f>
        <v>50129</v>
      </c>
      <c r="H50" s="111">
        <f>D50-G50</f>
        <v>47226</v>
      </c>
      <c r="I50" s="154">
        <f t="shared" si="24"/>
        <v>0.942089409323944</v>
      </c>
      <c r="J50" s="128">
        <f t="shared" ref="J50:N50" si="25">SUM(J7,J10,J14,J31,J35,J46,J48)</f>
        <v>39267.02</v>
      </c>
      <c r="K50" s="128">
        <f t="shared" si="25"/>
        <v>20930</v>
      </c>
      <c r="L50" s="128">
        <f t="shared" si="25"/>
        <v>637.02</v>
      </c>
      <c r="M50" s="128">
        <f t="shared" si="25"/>
        <v>17700</v>
      </c>
      <c r="N50" s="122">
        <f t="shared" si="25"/>
        <v>-58087.98</v>
      </c>
      <c r="O50" s="155">
        <f t="shared" ref="O50:O52" si="26">N50/D50</f>
        <v>-0.596661496584664</v>
      </c>
      <c r="P50" s="156"/>
    </row>
    <row r="51" s="87" customFormat="1" ht="30" customHeight="1" spans="1:16">
      <c r="A51" s="144" t="s">
        <v>1704</v>
      </c>
      <c r="B51" s="122">
        <f t="shared" ref="B51:G51" si="27">SUM(B52,B59)</f>
        <v>0</v>
      </c>
      <c r="C51" s="123">
        <f t="shared" si="27"/>
        <v>0</v>
      </c>
      <c r="D51" s="123">
        <f t="shared" si="27"/>
        <v>28700</v>
      </c>
      <c r="E51" s="112"/>
      <c r="F51" s="113"/>
      <c r="G51" s="123">
        <f t="shared" si="27"/>
        <v>25825</v>
      </c>
      <c r="H51" s="111">
        <f t="shared" ref="H51:H67" si="28">D51-G51</f>
        <v>2875</v>
      </c>
      <c r="I51" s="154">
        <f t="shared" si="24"/>
        <v>0.111326234269119</v>
      </c>
      <c r="J51" s="122">
        <f t="shared" ref="J51:J59" si="29">SUM(K51:M51)</f>
        <v>0</v>
      </c>
      <c r="K51" s="122">
        <f t="shared" ref="K51:M51" si="30">SUM(K52,K59)</f>
        <v>0</v>
      </c>
      <c r="L51" s="122">
        <f t="shared" si="30"/>
        <v>0</v>
      </c>
      <c r="M51" s="122">
        <f t="shared" si="30"/>
        <v>0</v>
      </c>
      <c r="N51" s="127">
        <f t="shared" ref="N51:N68" si="31">J51-D51</f>
        <v>-28700</v>
      </c>
      <c r="O51" s="155">
        <f t="shared" si="26"/>
        <v>-1</v>
      </c>
      <c r="P51" s="156"/>
    </row>
    <row r="52" s="87" customFormat="1" ht="27" customHeight="1" spans="1:16">
      <c r="A52" s="144" t="s">
        <v>1705</v>
      </c>
      <c r="B52" s="122">
        <f>B53+B56+B57+B58</f>
        <v>0</v>
      </c>
      <c r="C52" s="122">
        <f>C53+C56+C57+C58</f>
        <v>0</v>
      </c>
      <c r="D52" s="122">
        <f>D53+D56+D57+D58</f>
        <v>28700</v>
      </c>
      <c r="E52" s="112"/>
      <c r="F52" s="113"/>
      <c r="G52" s="123">
        <f>SUM(G53,G56:G58)</f>
        <v>25825</v>
      </c>
      <c r="H52" s="111">
        <f t="shared" si="28"/>
        <v>2875</v>
      </c>
      <c r="I52" s="154">
        <f t="shared" si="24"/>
        <v>0.111326234269119</v>
      </c>
      <c r="J52" s="122">
        <f t="shared" si="29"/>
        <v>0</v>
      </c>
      <c r="K52" s="122">
        <f>SUM(K53,K56:K58)</f>
        <v>0</v>
      </c>
      <c r="L52" s="122">
        <f t="shared" ref="L52:M52" si="32">SUM(L53,L56:L58)</f>
        <v>0</v>
      </c>
      <c r="M52" s="122">
        <f t="shared" si="32"/>
        <v>0</v>
      </c>
      <c r="N52" s="127">
        <f t="shared" si="31"/>
        <v>-28700</v>
      </c>
      <c r="O52" s="155">
        <f t="shared" si="26"/>
        <v>-1</v>
      </c>
      <c r="P52" s="156"/>
    </row>
    <row r="53" s="88" customFormat="1" ht="21" customHeight="1" spans="1:16">
      <c r="A53" s="145" t="s">
        <v>1706</v>
      </c>
      <c r="B53" s="116">
        <f>B54+B55</f>
        <v>0</v>
      </c>
      <c r="C53" s="116">
        <f>C54+C55</f>
        <v>0</v>
      </c>
      <c r="D53" s="116">
        <f>D54+D55</f>
        <v>0</v>
      </c>
      <c r="E53" s="117"/>
      <c r="F53" s="113"/>
      <c r="G53" s="119"/>
      <c r="H53" s="120">
        <f t="shared" si="28"/>
        <v>0</v>
      </c>
      <c r="I53" s="154"/>
      <c r="J53" s="116">
        <f t="shared" si="29"/>
        <v>0</v>
      </c>
      <c r="K53" s="116"/>
      <c r="L53" s="116"/>
      <c r="M53" s="116"/>
      <c r="N53" s="124">
        <f t="shared" si="31"/>
        <v>0</v>
      </c>
      <c r="O53" s="157"/>
      <c r="P53" s="158"/>
    </row>
    <row r="54" s="88" customFormat="1" ht="21" customHeight="1" spans="1:16">
      <c r="A54" s="145" t="s">
        <v>1707</v>
      </c>
      <c r="B54" s="116"/>
      <c r="C54" s="119">
        <v>0</v>
      </c>
      <c r="D54" s="119">
        <v>0</v>
      </c>
      <c r="E54" s="117"/>
      <c r="F54" s="113"/>
      <c r="G54" s="119"/>
      <c r="H54" s="120">
        <f t="shared" si="28"/>
        <v>0</v>
      </c>
      <c r="I54" s="154"/>
      <c r="J54" s="116">
        <f t="shared" si="29"/>
        <v>0</v>
      </c>
      <c r="K54" s="116"/>
      <c r="L54" s="116"/>
      <c r="M54" s="116"/>
      <c r="N54" s="124">
        <f t="shared" si="31"/>
        <v>0</v>
      </c>
      <c r="O54" s="157"/>
      <c r="P54" s="158"/>
    </row>
    <row r="55" s="88" customFormat="1" ht="21" customHeight="1" spans="1:16">
      <c r="A55" s="145" t="s">
        <v>1708</v>
      </c>
      <c r="B55" s="116"/>
      <c r="C55" s="119"/>
      <c r="D55" s="119"/>
      <c r="E55" s="117"/>
      <c r="F55" s="113"/>
      <c r="G55" s="119"/>
      <c r="H55" s="120">
        <f t="shared" si="28"/>
        <v>0</v>
      </c>
      <c r="I55" s="154"/>
      <c r="J55" s="116">
        <f t="shared" si="29"/>
        <v>0</v>
      </c>
      <c r="K55" s="116"/>
      <c r="L55" s="116"/>
      <c r="M55" s="116"/>
      <c r="N55" s="124">
        <f t="shared" si="31"/>
        <v>0</v>
      </c>
      <c r="O55" s="157"/>
      <c r="P55" s="158"/>
    </row>
    <row r="56" s="88" customFormat="1" ht="21" customHeight="1" spans="1:16">
      <c r="A56" s="145" t="s">
        <v>1709</v>
      </c>
      <c r="B56" s="116"/>
      <c r="C56" s="119"/>
      <c r="D56" s="119">
        <v>11000</v>
      </c>
      <c r="E56" s="117"/>
      <c r="F56" s="118"/>
      <c r="G56" s="119">
        <v>11240</v>
      </c>
      <c r="H56" s="120">
        <f t="shared" si="28"/>
        <v>-240</v>
      </c>
      <c r="I56" s="159">
        <f>H56/G56</f>
        <v>-0.0213523131672598</v>
      </c>
      <c r="J56" s="116">
        <f t="shared" si="29"/>
        <v>0</v>
      </c>
      <c r="K56" s="116"/>
      <c r="L56" s="116"/>
      <c r="M56" s="116"/>
      <c r="N56" s="124">
        <f t="shared" si="31"/>
        <v>-11000</v>
      </c>
      <c r="O56" s="157">
        <f>N56/D56</f>
        <v>-1</v>
      </c>
      <c r="P56" s="158"/>
    </row>
    <row r="57" s="88" customFormat="1" ht="21" customHeight="1" spans="1:16">
      <c r="A57" s="145" t="s">
        <v>1710</v>
      </c>
      <c r="B57" s="116"/>
      <c r="C57" s="119"/>
      <c r="D57" s="119">
        <v>17700</v>
      </c>
      <c r="E57" s="117"/>
      <c r="F57" s="118"/>
      <c r="G57" s="119">
        <v>14585</v>
      </c>
      <c r="H57" s="120">
        <f t="shared" si="28"/>
        <v>3115</v>
      </c>
      <c r="I57" s="159">
        <f>H57/G57</f>
        <v>0.213575591360987</v>
      </c>
      <c r="J57" s="116">
        <f t="shared" si="29"/>
        <v>0</v>
      </c>
      <c r="K57" s="116"/>
      <c r="L57" s="116"/>
      <c r="M57" s="116"/>
      <c r="N57" s="124">
        <f t="shared" si="31"/>
        <v>-17700</v>
      </c>
      <c r="O57" s="157">
        <f>N57/D57</f>
        <v>-1</v>
      </c>
      <c r="P57" s="158"/>
    </row>
    <row r="58" s="88" customFormat="1" ht="21" customHeight="1" spans="1:16">
      <c r="A58" s="145" t="s">
        <v>1711</v>
      </c>
      <c r="B58" s="116"/>
      <c r="C58" s="119"/>
      <c r="D58" s="119"/>
      <c r="E58" s="117"/>
      <c r="F58" s="118"/>
      <c r="G58" s="119"/>
      <c r="H58" s="120">
        <f t="shared" si="28"/>
        <v>0</v>
      </c>
      <c r="I58" s="159"/>
      <c r="J58" s="116">
        <f t="shared" si="29"/>
        <v>0</v>
      </c>
      <c r="K58" s="116"/>
      <c r="L58" s="116"/>
      <c r="M58" s="116"/>
      <c r="N58" s="124">
        <f t="shared" si="31"/>
        <v>0</v>
      </c>
      <c r="O58" s="157"/>
      <c r="P58" s="158"/>
    </row>
    <row r="59" s="88" customFormat="1" ht="28.05" customHeight="1" spans="1:16">
      <c r="A59" s="144" t="s">
        <v>158</v>
      </c>
      <c r="B59" s="146"/>
      <c r="C59" s="119"/>
      <c r="D59" s="119"/>
      <c r="E59" s="117"/>
      <c r="F59" s="118"/>
      <c r="G59" s="119"/>
      <c r="H59" s="120">
        <f t="shared" si="28"/>
        <v>0</v>
      </c>
      <c r="I59" s="159"/>
      <c r="J59" s="116">
        <f t="shared" si="29"/>
        <v>0</v>
      </c>
      <c r="K59" s="116"/>
      <c r="L59" s="116"/>
      <c r="M59" s="116"/>
      <c r="N59" s="124">
        <f t="shared" si="31"/>
        <v>0</v>
      </c>
      <c r="O59" s="157"/>
      <c r="P59" s="158"/>
    </row>
    <row r="60" s="89" customFormat="1" ht="21" hidden="1" customHeight="1" spans="1:16">
      <c r="A60" s="145" t="s">
        <v>1712</v>
      </c>
      <c r="B60" s="116"/>
      <c r="C60" s="125"/>
      <c r="D60" s="125"/>
      <c r="E60" s="117"/>
      <c r="F60" s="118"/>
      <c r="G60" s="125"/>
      <c r="H60" s="120">
        <f t="shared" si="28"/>
        <v>0</v>
      </c>
      <c r="I60" s="154"/>
      <c r="J60" s="116">
        <v>0</v>
      </c>
      <c r="K60" s="124"/>
      <c r="L60" s="124"/>
      <c r="M60" s="124"/>
      <c r="N60" s="124">
        <f t="shared" si="31"/>
        <v>0</v>
      </c>
      <c r="O60" s="157"/>
      <c r="P60" s="160"/>
    </row>
    <row r="61" s="89" customFormat="1" ht="21" hidden="1" customHeight="1" spans="1:16">
      <c r="A61" s="139" t="s">
        <v>1713</v>
      </c>
      <c r="B61" s="116"/>
      <c r="C61" s="119"/>
      <c r="D61" s="119"/>
      <c r="E61" s="117"/>
      <c r="F61" s="118"/>
      <c r="G61" s="119"/>
      <c r="H61" s="120">
        <f t="shared" si="28"/>
        <v>0</v>
      </c>
      <c r="I61" s="154"/>
      <c r="J61" s="116">
        <v>0</v>
      </c>
      <c r="K61" s="116"/>
      <c r="L61" s="116"/>
      <c r="M61" s="116"/>
      <c r="N61" s="124">
        <f t="shared" si="31"/>
        <v>0</v>
      </c>
      <c r="O61" s="157"/>
      <c r="P61" s="160"/>
    </row>
    <row r="62" s="89" customFormat="1" ht="21" hidden="1" customHeight="1" spans="1:16">
      <c r="A62" s="139" t="s">
        <v>1714</v>
      </c>
      <c r="B62" s="116"/>
      <c r="C62" s="119"/>
      <c r="D62" s="119"/>
      <c r="E62" s="117"/>
      <c r="F62" s="118"/>
      <c r="G62" s="119"/>
      <c r="H62" s="120">
        <f t="shared" si="28"/>
        <v>0</v>
      </c>
      <c r="I62" s="154"/>
      <c r="J62" s="116">
        <v>0</v>
      </c>
      <c r="K62" s="116"/>
      <c r="L62" s="116"/>
      <c r="M62" s="116"/>
      <c r="N62" s="124">
        <f t="shared" si="31"/>
        <v>0</v>
      </c>
      <c r="O62" s="157"/>
      <c r="P62" s="160"/>
    </row>
    <row r="63" s="89" customFormat="1" ht="21" hidden="1" customHeight="1" spans="1:16">
      <c r="A63" s="115" t="s">
        <v>1715</v>
      </c>
      <c r="B63" s="116"/>
      <c r="C63" s="119"/>
      <c r="D63" s="119"/>
      <c r="E63" s="117"/>
      <c r="F63" s="118"/>
      <c r="G63" s="119"/>
      <c r="H63" s="120">
        <f t="shared" si="28"/>
        <v>0</v>
      </c>
      <c r="I63" s="154"/>
      <c r="J63" s="116">
        <v>0</v>
      </c>
      <c r="K63" s="116"/>
      <c r="L63" s="116"/>
      <c r="M63" s="116"/>
      <c r="N63" s="124">
        <f t="shared" si="31"/>
        <v>0</v>
      </c>
      <c r="O63" s="157"/>
      <c r="P63" s="160"/>
    </row>
    <row r="64" s="89" customFormat="1" ht="21" hidden="1" customHeight="1" spans="1:16">
      <c r="A64" s="115" t="s">
        <v>1716</v>
      </c>
      <c r="B64" s="116"/>
      <c r="C64" s="119"/>
      <c r="D64" s="119"/>
      <c r="E64" s="117"/>
      <c r="F64" s="118"/>
      <c r="G64" s="119"/>
      <c r="H64" s="120">
        <f t="shared" si="28"/>
        <v>0</v>
      </c>
      <c r="I64" s="154"/>
      <c r="J64" s="116">
        <v>0</v>
      </c>
      <c r="K64" s="116"/>
      <c r="L64" s="116"/>
      <c r="M64" s="116"/>
      <c r="N64" s="124">
        <f t="shared" si="31"/>
        <v>0</v>
      </c>
      <c r="O64" s="157"/>
      <c r="P64" s="160"/>
    </row>
    <row r="65" s="89" customFormat="1" ht="21" hidden="1" customHeight="1" spans="1:16">
      <c r="A65" s="115" t="s">
        <v>1717</v>
      </c>
      <c r="B65" s="116"/>
      <c r="C65" s="119"/>
      <c r="D65" s="119"/>
      <c r="E65" s="117"/>
      <c r="F65" s="118"/>
      <c r="G65" s="119"/>
      <c r="H65" s="120">
        <f t="shared" si="28"/>
        <v>0</v>
      </c>
      <c r="I65" s="154"/>
      <c r="J65" s="116">
        <v>0</v>
      </c>
      <c r="K65" s="116"/>
      <c r="L65" s="116"/>
      <c r="M65" s="116"/>
      <c r="N65" s="124">
        <f t="shared" si="31"/>
        <v>0</v>
      </c>
      <c r="O65" s="157"/>
      <c r="P65" s="160"/>
    </row>
    <row r="66" s="89" customFormat="1" ht="21" hidden="1" customHeight="1" spans="1:16">
      <c r="A66" s="115" t="s">
        <v>1718</v>
      </c>
      <c r="B66" s="116"/>
      <c r="C66" s="119"/>
      <c r="D66" s="119"/>
      <c r="E66" s="117"/>
      <c r="F66" s="118"/>
      <c r="G66" s="119"/>
      <c r="H66" s="120">
        <f t="shared" si="28"/>
        <v>0</v>
      </c>
      <c r="I66" s="154"/>
      <c r="J66" s="116">
        <v>0</v>
      </c>
      <c r="K66" s="116"/>
      <c r="L66" s="116"/>
      <c r="M66" s="116"/>
      <c r="N66" s="124">
        <f t="shared" si="31"/>
        <v>0</v>
      </c>
      <c r="O66" s="157"/>
      <c r="P66" s="160"/>
    </row>
    <row r="67" s="89" customFormat="1" ht="21" hidden="1" customHeight="1" spans="1:16">
      <c r="A67" s="145"/>
      <c r="B67" s="116"/>
      <c r="C67" s="119"/>
      <c r="D67" s="119"/>
      <c r="E67" s="117"/>
      <c r="F67" s="118"/>
      <c r="G67" s="119"/>
      <c r="H67" s="120">
        <f t="shared" si="28"/>
        <v>0</v>
      </c>
      <c r="I67" s="154"/>
      <c r="J67" s="116">
        <v>0</v>
      </c>
      <c r="K67" s="116"/>
      <c r="L67" s="116"/>
      <c r="M67" s="116"/>
      <c r="N67" s="124">
        <f t="shared" si="31"/>
        <v>0</v>
      </c>
      <c r="O67" s="157"/>
      <c r="P67" s="160"/>
    </row>
    <row r="68" s="90" customFormat="1" ht="32" customHeight="1" spans="1:16">
      <c r="A68" s="143" t="s">
        <v>166</v>
      </c>
      <c r="B68" s="122">
        <f t="shared" ref="B68:M68" si="33">SUM(B50:B51)</f>
        <v>38477</v>
      </c>
      <c r="C68" s="123">
        <f t="shared" si="33"/>
        <v>115055</v>
      </c>
      <c r="D68" s="123">
        <f t="shared" si="33"/>
        <v>126055</v>
      </c>
      <c r="E68" s="112">
        <f>D68/B68</f>
        <v>3.27611300257297</v>
      </c>
      <c r="F68" s="113">
        <f>D68/C68</f>
        <v>1.09560644908957</v>
      </c>
      <c r="G68" s="123">
        <f>SUM(G50:G51)</f>
        <v>75954</v>
      </c>
      <c r="H68" s="122">
        <f t="shared" si="33"/>
        <v>50101</v>
      </c>
      <c r="I68" s="154">
        <f>H68/G68</f>
        <v>0.659622929667957</v>
      </c>
      <c r="J68" s="122">
        <f>SUM(J50:J51)</f>
        <v>39267.02</v>
      </c>
      <c r="K68" s="122">
        <f t="shared" si="33"/>
        <v>20930</v>
      </c>
      <c r="L68" s="122">
        <f t="shared" si="33"/>
        <v>637.02</v>
      </c>
      <c r="M68" s="122">
        <f t="shared" si="33"/>
        <v>17700</v>
      </c>
      <c r="N68" s="127">
        <f t="shared" si="31"/>
        <v>-86787.98</v>
      </c>
      <c r="O68" s="155">
        <f>N68/D68</f>
        <v>-0.688492959422474</v>
      </c>
      <c r="P68" s="165"/>
    </row>
    <row r="69" s="86" customFormat="1" ht="15.75" spans="1:16">
      <c r="A69" s="161"/>
      <c r="B69" s="162"/>
      <c r="C69" s="162"/>
      <c r="D69" s="162"/>
      <c r="E69" s="162"/>
      <c r="F69" s="162"/>
      <c r="G69" s="162"/>
      <c r="H69" s="163"/>
      <c r="I69" s="166"/>
      <c r="J69" s="162"/>
      <c r="K69" s="162"/>
      <c r="L69" s="162"/>
      <c r="M69" s="162"/>
      <c r="N69" s="163"/>
      <c r="O69" s="163"/>
      <c r="P69" s="167"/>
    </row>
    <row r="70" s="86" customFormat="1" ht="15.75" spans="1:16">
      <c r="A70" s="98"/>
      <c r="B70" s="148"/>
      <c r="C70" s="148"/>
      <c r="D70" s="148"/>
      <c r="E70" s="148"/>
      <c r="F70" s="148"/>
      <c r="G70" s="148"/>
      <c r="H70" s="148"/>
      <c r="I70" s="168"/>
      <c r="J70" s="148"/>
      <c r="K70" s="148"/>
      <c r="L70" s="148"/>
      <c r="M70" s="148"/>
      <c r="N70" s="148"/>
      <c r="O70" s="148"/>
      <c r="P70" s="167"/>
    </row>
    <row r="71" s="86" customFormat="1" ht="15.75" spans="1:16">
      <c r="A71" s="98"/>
      <c r="B71" s="148"/>
      <c r="C71" s="148"/>
      <c r="D71" s="148"/>
      <c r="E71" s="148"/>
      <c r="F71" s="148"/>
      <c r="G71" s="148"/>
      <c r="H71" s="148"/>
      <c r="I71" s="168"/>
      <c r="J71" s="148"/>
      <c r="K71" s="148"/>
      <c r="L71" s="148"/>
      <c r="M71" s="148"/>
      <c r="N71" s="148"/>
      <c r="O71" s="148"/>
      <c r="P71" s="167"/>
    </row>
    <row r="72" s="86" customFormat="1" ht="15.75" spans="1:15">
      <c r="A72" s="98"/>
      <c r="B72" s="99"/>
      <c r="C72" s="99"/>
      <c r="D72" s="99"/>
      <c r="E72" s="100"/>
      <c r="F72" s="100"/>
      <c r="G72" s="99"/>
      <c r="H72" s="99"/>
      <c r="I72" s="147"/>
      <c r="J72" s="148"/>
      <c r="K72" s="148"/>
      <c r="L72" s="148"/>
      <c r="M72" s="148"/>
      <c r="N72" s="169"/>
      <c r="O72" s="100"/>
    </row>
    <row r="73" s="91" customFormat="1" ht="15.75" spans="2:13">
      <c r="B73" s="164"/>
      <c r="D73" s="164"/>
      <c r="I73" s="95"/>
      <c r="J73" s="170"/>
      <c r="K73" s="170"/>
      <c r="L73" s="170"/>
      <c r="M73" s="170"/>
    </row>
    <row r="74" s="91" customFormat="1" ht="15.75" spans="2:13">
      <c r="B74" s="164"/>
      <c r="D74" s="164"/>
      <c r="I74" s="95"/>
      <c r="J74" s="170"/>
      <c r="K74" s="170"/>
      <c r="L74" s="170"/>
      <c r="M74" s="170"/>
    </row>
    <row r="75" s="91" customFormat="1" ht="15.75" spans="2:13">
      <c r="B75" s="164"/>
      <c r="D75" s="164"/>
      <c r="I75" s="95"/>
      <c r="J75" s="170"/>
      <c r="K75" s="170"/>
      <c r="L75" s="170"/>
      <c r="M75" s="170"/>
    </row>
    <row r="76" s="91" customFormat="1" ht="15.75" spans="2:13">
      <c r="B76" s="164"/>
      <c r="D76" s="164"/>
      <c r="I76" s="95"/>
      <c r="J76" s="170"/>
      <c r="K76" s="170"/>
      <c r="L76" s="170"/>
      <c r="M76" s="170"/>
    </row>
    <row r="77" s="91" customFormat="1" ht="15.75" spans="2:13">
      <c r="B77" s="164"/>
      <c r="D77" s="164"/>
      <c r="I77" s="95"/>
      <c r="J77" s="170"/>
      <c r="K77" s="170"/>
      <c r="L77" s="170"/>
      <c r="M77" s="170"/>
    </row>
    <row r="78" s="91" customFormat="1" ht="15.75" spans="2:13">
      <c r="B78" s="164"/>
      <c r="D78" s="164"/>
      <c r="I78" s="95"/>
      <c r="J78" s="170"/>
      <c r="K78" s="170"/>
      <c r="L78" s="170"/>
      <c r="M78" s="170"/>
    </row>
    <row r="79" s="91" customFormat="1" ht="15.75" spans="2:13">
      <c r="B79" s="164"/>
      <c r="D79" s="164"/>
      <c r="I79" s="95"/>
      <c r="J79" s="170"/>
      <c r="K79" s="170"/>
      <c r="L79" s="170"/>
      <c r="M79" s="170"/>
    </row>
    <row r="80" s="91" customFormat="1" ht="15.75" spans="2:13">
      <c r="B80" s="164"/>
      <c r="D80" s="164"/>
      <c r="I80" s="95"/>
      <c r="J80" s="170"/>
      <c r="K80" s="170"/>
      <c r="L80" s="170"/>
      <c r="M80" s="170"/>
    </row>
    <row r="81" s="91" customFormat="1" ht="15.75" spans="2:13">
      <c r="B81" s="164"/>
      <c r="D81" s="164"/>
      <c r="I81" s="95"/>
      <c r="J81" s="170"/>
      <c r="K81" s="170"/>
      <c r="L81" s="170"/>
      <c r="M81" s="170"/>
    </row>
    <row r="82" s="91" customFormat="1" ht="15.75" spans="2:13">
      <c r="B82" s="164"/>
      <c r="D82" s="164"/>
      <c r="I82" s="95"/>
      <c r="J82" s="170"/>
      <c r="K82" s="170"/>
      <c r="L82" s="170"/>
      <c r="M82" s="170"/>
    </row>
    <row r="83" s="91" customFormat="1" ht="15.75" spans="2:13">
      <c r="B83" s="164"/>
      <c r="D83" s="164"/>
      <c r="I83" s="95"/>
      <c r="J83" s="170"/>
      <c r="K83" s="170"/>
      <c r="L83" s="170"/>
      <c r="M83" s="170"/>
    </row>
    <row r="84" s="91" customFormat="1" ht="15.75" spans="2:13">
      <c r="B84" s="164"/>
      <c r="D84" s="164"/>
      <c r="I84" s="95"/>
      <c r="J84" s="170"/>
      <c r="K84" s="170"/>
      <c r="L84" s="170"/>
      <c r="M84" s="170"/>
    </row>
    <row r="85" s="91" customFormat="1" ht="15.75" spans="2:13">
      <c r="B85" s="164"/>
      <c r="D85" s="164"/>
      <c r="I85" s="95"/>
      <c r="J85" s="170"/>
      <c r="K85" s="170"/>
      <c r="L85" s="170"/>
      <c r="M85" s="170"/>
    </row>
    <row r="86" s="91" customFormat="1" ht="15.75" spans="2:13">
      <c r="B86" s="164"/>
      <c r="D86" s="164"/>
      <c r="I86" s="95"/>
      <c r="J86" s="170"/>
      <c r="K86" s="170"/>
      <c r="L86" s="170"/>
      <c r="M86" s="170"/>
    </row>
    <row r="87" s="91" customFormat="1" ht="15.75" spans="2:13">
      <c r="B87" s="164"/>
      <c r="D87" s="164"/>
      <c r="I87" s="95"/>
      <c r="J87" s="170"/>
      <c r="K87" s="170"/>
      <c r="L87" s="170"/>
      <c r="M87" s="170"/>
    </row>
    <row r="88" s="91" customFormat="1" ht="15.75" spans="2:13">
      <c r="B88" s="164"/>
      <c r="D88" s="164"/>
      <c r="I88" s="95"/>
      <c r="J88" s="170"/>
      <c r="K88" s="170"/>
      <c r="L88" s="170"/>
      <c r="M88" s="170"/>
    </row>
    <row r="89" s="91" customFormat="1" ht="15.75" spans="2:13">
      <c r="B89" s="164"/>
      <c r="D89" s="164"/>
      <c r="I89" s="95"/>
      <c r="J89" s="170"/>
      <c r="K89" s="170"/>
      <c r="L89" s="170"/>
      <c r="M89" s="170"/>
    </row>
    <row r="90" s="91" customFormat="1" ht="15.75" spans="2:13">
      <c r="B90" s="164"/>
      <c r="D90" s="164"/>
      <c r="I90" s="95"/>
      <c r="J90" s="170"/>
      <c r="K90" s="170"/>
      <c r="L90" s="170"/>
      <c r="M90" s="170"/>
    </row>
    <row r="91" s="91" customFormat="1" ht="15.75" spans="2:13">
      <c r="B91" s="164"/>
      <c r="D91" s="164"/>
      <c r="I91" s="95"/>
      <c r="J91" s="170"/>
      <c r="K91" s="170"/>
      <c r="L91" s="170"/>
      <c r="M91" s="170"/>
    </row>
    <row r="92" s="91" customFormat="1" ht="15.75" spans="2:13">
      <c r="B92" s="164"/>
      <c r="D92" s="164"/>
      <c r="I92" s="95"/>
      <c r="J92" s="170"/>
      <c r="K92" s="170"/>
      <c r="L92" s="170"/>
      <c r="M92" s="170"/>
    </row>
    <row r="93" s="91" customFormat="1" ht="15.75" spans="2:13">
      <c r="B93" s="164"/>
      <c r="D93" s="164"/>
      <c r="I93" s="95"/>
      <c r="J93" s="170"/>
      <c r="K93" s="170"/>
      <c r="L93" s="170"/>
      <c r="M93" s="170"/>
    </row>
    <row r="94" s="91" customFormat="1" ht="15.75" spans="2:13">
      <c r="B94" s="164"/>
      <c r="D94" s="164"/>
      <c r="I94" s="95"/>
      <c r="J94" s="170"/>
      <c r="K94" s="170"/>
      <c r="L94" s="170"/>
      <c r="M94" s="170"/>
    </row>
    <row r="95" s="91" customFormat="1" ht="15.75" spans="2:13">
      <c r="B95" s="164"/>
      <c r="D95" s="164"/>
      <c r="I95" s="95"/>
      <c r="J95" s="170"/>
      <c r="K95" s="170"/>
      <c r="L95" s="170"/>
      <c r="M95" s="170"/>
    </row>
    <row r="96" s="91" customFormat="1" ht="15.75" spans="2:13">
      <c r="B96" s="164"/>
      <c r="D96" s="164"/>
      <c r="I96" s="95"/>
      <c r="J96" s="170"/>
      <c r="K96" s="170"/>
      <c r="L96" s="170"/>
      <c r="M96" s="170"/>
    </row>
    <row r="97" s="91" customFormat="1" ht="15.75" spans="2:13">
      <c r="B97" s="164"/>
      <c r="D97" s="164"/>
      <c r="I97" s="95"/>
      <c r="J97" s="170"/>
      <c r="K97" s="170"/>
      <c r="L97" s="170"/>
      <c r="M97" s="170"/>
    </row>
    <row r="98" s="91" customFormat="1" ht="15.75" spans="2:13">
      <c r="B98" s="164"/>
      <c r="D98" s="164"/>
      <c r="I98" s="95"/>
      <c r="J98" s="170"/>
      <c r="K98" s="170"/>
      <c r="L98" s="170"/>
      <c r="M98" s="170"/>
    </row>
    <row r="99" s="91" customFormat="1" ht="15.75" spans="2:13">
      <c r="B99" s="164"/>
      <c r="D99" s="164"/>
      <c r="I99" s="95"/>
      <c r="J99" s="170"/>
      <c r="K99" s="170"/>
      <c r="L99" s="170"/>
      <c r="M99" s="170"/>
    </row>
    <row r="100" s="91" customFormat="1" ht="15.75" spans="2:13">
      <c r="B100" s="164"/>
      <c r="D100" s="164"/>
      <c r="I100" s="95"/>
      <c r="J100" s="170"/>
      <c r="K100" s="170"/>
      <c r="L100" s="170"/>
      <c r="M100" s="170"/>
    </row>
    <row r="101" s="91" customFormat="1" ht="15.75" spans="2:13">
      <c r="B101" s="164"/>
      <c r="D101" s="164"/>
      <c r="I101" s="95"/>
      <c r="J101" s="170"/>
      <c r="K101" s="170"/>
      <c r="L101" s="170"/>
      <c r="M101" s="170"/>
    </row>
    <row r="102" s="91" customFormat="1" ht="15.75" spans="2:13">
      <c r="B102" s="164"/>
      <c r="D102" s="164"/>
      <c r="I102" s="95"/>
      <c r="J102" s="170"/>
      <c r="K102" s="170"/>
      <c r="L102" s="170"/>
      <c r="M102" s="170"/>
    </row>
    <row r="103" s="91" customFormat="1" ht="15.75" spans="2:13">
      <c r="B103" s="164"/>
      <c r="D103" s="164"/>
      <c r="I103" s="95"/>
      <c r="J103" s="170"/>
      <c r="K103" s="170"/>
      <c r="L103" s="170"/>
      <c r="M103" s="170"/>
    </row>
    <row r="104" s="91" customFormat="1" ht="15.75" spans="2:13">
      <c r="B104" s="164"/>
      <c r="D104" s="164"/>
      <c r="I104" s="95"/>
      <c r="J104" s="170"/>
      <c r="K104" s="170"/>
      <c r="L104" s="170"/>
      <c r="M104" s="170"/>
    </row>
    <row r="105" s="91" customFormat="1" ht="15.75" spans="2:13">
      <c r="B105" s="164"/>
      <c r="D105" s="164"/>
      <c r="I105" s="95"/>
      <c r="J105" s="170"/>
      <c r="K105" s="170"/>
      <c r="L105" s="170"/>
      <c r="M105" s="170"/>
    </row>
    <row r="106" s="91" customFormat="1" ht="15.75" spans="2:13">
      <c r="B106" s="164"/>
      <c r="D106" s="164"/>
      <c r="I106" s="95"/>
      <c r="J106" s="170"/>
      <c r="K106" s="170"/>
      <c r="L106" s="170"/>
      <c r="M106" s="170"/>
    </row>
    <row r="107" s="91" customFormat="1" ht="15.75" spans="2:13">
      <c r="B107" s="164"/>
      <c r="D107" s="164"/>
      <c r="I107" s="95"/>
      <c r="J107" s="170"/>
      <c r="K107" s="170"/>
      <c r="L107" s="170"/>
      <c r="M107" s="170"/>
    </row>
    <row r="108" s="91" customFormat="1" ht="15.75" spans="2:13">
      <c r="B108" s="164"/>
      <c r="D108" s="164"/>
      <c r="I108" s="95"/>
      <c r="J108" s="170"/>
      <c r="K108" s="170"/>
      <c r="L108" s="170"/>
      <c r="M108" s="170"/>
    </row>
    <row r="109" s="91" customFormat="1" ht="15.75" spans="2:13">
      <c r="B109" s="164"/>
      <c r="D109" s="164"/>
      <c r="I109" s="95"/>
      <c r="J109" s="170"/>
      <c r="K109" s="170"/>
      <c r="L109" s="170"/>
      <c r="M109" s="170"/>
    </row>
    <row r="110" s="91" customFormat="1" ht="15.75" spans="2:13">
      <c r="B110" s="164"/>
      <c r="D110" s="164"/>
      <c r="I110" s="95"/>
      <c r="J110" s="170"/>
      <c r="K110" s="170"/>
      <c r="L110" s="170"/>
      <c r="M110" s="170"/>
    </row>
    <row r="111" s="91" customFormat="1" ht="15.75" spans="2:13">
      <c r="B111" s="164"/>
      <c r="D111" s="164"/>
      <c r="I111" s="95"/>
      <c r="J111" s="170"/>
      <c r="K111" s="170"/>
      <c r="L111" s="170"/>
      <c r="M111" s="170"/>
    </row>
    <row r="112" s="91" customFormat="1" ht="15.75" spans="2:13">
      <c r="B112" s="164"/>
      <c r="D112" s="164"/>
      <c r="I112" s="95"/>
      <c r="J112" s="170"/>
      <c r="K112" s="170"/>
      <c r="L112" s="170"/>
      <c r="M112" s="170"/>
    </row>
    <row r="113" s="91" customFormat="1" ht="15.75" spans="2:13">
      <c r="B113" s="164"/>
      <c r="D113" s="164"/>
      <c r="I113" s="95"/>
      <c r="J113" s="170"/>
      <c r="K113" s="170"/>
      <c r="L113" s="170"/>
      <c r="M113" s="170"/>
    </row>
    <row r="114" s="91" customFormat="1" ht="15.75" spans="2:13">
      <c r="B114" s="164"/>
      <c r="D114" s="164"/>
      <c r="I114" s="95"/>
      <c r="J114" s="170"/>
      <c r="K114" s="170"/>
      <c r="L114" s="170"/>
      <c r="M114" s="170"/>
    </row>
    <row r="115" s="91" customFormat="1" ht="15.75" spans="2:13">
      <c r="B115" s="164"/>
      <c r="D115" s="164"/>
      <c r="I115" s="95"/>
      <c r="J115" s="170"/>
      <c r="K115" s="170"/>
      <c r="L115" s="170"/>
      <c r="M115" s="170"/>
    </row>
    <row r="116" s="91" customFormat="1" ht="15.75" spans="2:13">
      <c r="B116" s="164"/>
      <c r="D116" s="164"/>
      <c r="I116" s="95"/>
      <c r="J116" s="170"/>
      <c r="K116" s="170"/>
      <c r="L116" s="170"/>
      <c r="M116" s="170"/>
    </row>
    <row r="117" s="91" customFormat="1" ht="15.75" spans="2:13">
      <c r="B117" s="164"/>
      <c r="D117" s="164"/>
      <c r="I117" s="95"/>
      <c r="J117" s="170"/>
      <c r="K117" s="170"/>
      <c r="L117" s="170"/>
      <c r="M117" s="170"/>
    </row>
    <row r="118" s="91" customFormat="1" ht="15.75" spans="2:13">
      <c r="B118" s="164"/>
      <c r="D118" s="164"/>
      <c r="I118" s="95"/>
      <c r="J118" s="170"/>
      <c r="K118" s="170"/>
      <c r="L118" s="170"/>
      <c r="M118" s="170"/>
    </row>
    <row r="119" s="91" customFormat="1" ht="15.75" spans="2:13">
      <c r="B119" s="164"/>
      <c r="D119" s="164"/>
      <c r="I119" s="95"/>
      <c r="J119" s="170"/>
      <c r="K119" s="170"/>
      <c r="L119" s="170"/>
      <c r="M119" s="170"/>
    </row>
    <row r="120" s="91" customFormat="1" ht="15.75" spans="2:13">
      <c r="B120" s="164"/>
      <c r="D120" s="164"/>
      <c r="I120" s="95"/>
      <c r="J120" s="170"/>
      <c r="K120" s="170"/>
      <c r="L120" s="170"/>
      <c r="M120" s="170"/>
    </row>
    <row r="121" s="91" customFormat="1" ht="15.75" spans="2:13">
      <c r="B121" s="164"/>
      <c r="D121" s="164"/>
      <c r="I121" s="95"/>
      <c r="J121" s="170"/>
      <c r="K121" s="170"/>
      <c r="L121" s="170"/>
      <c r="M121" s="170"/>
    </row>
    <row r="122" s="91" customFormat="1" ht="15.75" spans="2:13">
      <c r="B122" s="164"/>
      <c r="D122" s="164"/>
      <c r="I122" s="95"/>
      <c r="J122" s="170"/>
      <c r="K122" s="170"/>
      <c r="L122" s="170"/>
      <c r="M122" s="170"/>
    </row>
    <row r="123" s="91" customFormat="1" ht="15.75" spans="2:13">
      <c r="B123" s="164"/>
      <c r="D123" s="164"/>
      <c r="I123" s="95"/>
      <c r="J123" s="170"/>
      <c r="K123" s="170"/>
      <c r="L123" s="170"/>
      <c r="M123" s="170"/>
    </row>
    <row r="124" s="91" customFormat="1" ht="15.75" spans="2:13">
      <c r="B124" s="164"/>
      <c r="D124" s="164"/>
      <c r="I124" s="95"/>
      <c r="J124" s="170"/>
      <c r="K124" s="170"/>
      <c r="L124" s="170"/>
      <c r="M124" s="170"/>
    </row>
    <row r="125" s="91" customFormat="1" ht="15.75" spans="2:13">
      <c r="B125" s="164"/>
      <c r="D125" s="164"/>
      <c r="I125" s="95"/>
      <c r="J125" s="170"/>
      <c r="K125" s="170"/>
      <c r="L125" s="170"/>
      <c r="M125" s="170"/>
    </row>
    <row r="126" s="91" customFormat="1" ht="15.75" spans="2:13">
      <c r="B126" s="164"/>
      <c r="D126" s="164"/>
      <c r="I126" s="95"/>
      <c r="J126" s="170"/>
      <c r="K126" s="170"/>
      <c r="L126" s="170"/>
      <c r="M126" s="170"/>
    </row>
    <row r="127" s="91" customFormat="1" ht="15.75" spans="2:13">
      <c r="B127" s="164"/>
      <c r="D127" s="164"/>
      <c r="I127" s="95"/>
      <c r="J127" s="170"/>
      <c r="K127" s="170"/>
      <c r="L127" s="170"/>
      <c r="M127" s="170"/>
    </row>
    <row r="128" s="91" customFormat="1" ht="15.75" spans="2:13">
      <c r="B128" s="164"/>
      <c r="D128" s="164"/>
      <c r="I128" s="95"/>
      <c r="J128" s="170"/>
      <c r="K128" s="170"/>
      <c r="L128" s="170"/>
      <c r="M128" s="170"/>
    </row>
    <row r="129" s="91" customFormat="1" ht="15.75" spans="2:13">
      <c r="B129" s="164"/>
      <c r="D129" s="164"/>
      <c r="I129" s="95"/>
      <c r="J129" s="170"/>
      <c r="K129" s="170"/>
      <c r="L129" s="170"/>
      <c r="M129" s="170"/>
    </row>
    <row r="130" s="91" customFormat="1" ht="15.75" spans="2:13">
      <c r="B130" s="164"/>
      <c r="D130" s="164"/>
      <c r="I130" s="95"/>
      <c r="J130" s="170"/>
      <c r="K130" s="170"/>
      <c r="L130" s="170"/>
      <c r="M130" s="170"/>
    </row>
    <row r="131" s="91" customFormat="1" ht="15.75" spans="2:13">
      <c r="B131" s="164"/>
      <c r="D131" s="164"/>
      <c r="I131" s="95"/>
      <c r="J131" s="170"/>
      <c r="K131" s="170"/>
      <c r="L131" s="170"/>
      <c r="M131" s="170"/>
    </row>
    <row r="132" s="91" customFormat="1" ht="15.75" spans="2:13">
      <c r="B132" s="164"/>
      <c r="D132" s="164"/>
      <c r="I132" s="95"/>
      <c r="J132" s="170"/>
      <c r="K132" s="170"/>
      <c r="L132" s="170"/>
      <c r="M132" s="170"/>
    </row>
    <row r="133" s="91" customFormat="1" ht="15.75" spans="2:13">
      <c r="B133" s="164"/>
      <c r="D133" s="164"/>
      <c r="I133" s="95"/>
      <c r="J133" s="170"/>
      <c r="K133" s="170"/>
      <c r="L133" s="170"/>
      <c r="M133" s="170"/>
    </row>
    <row r="134" s="91" customFormat="1" ht="15.75" spans="2:13">
      <c r="B134" s="164"/>
      <c r="D134" s="164"/>
      <c r="I134" s="95"/>
      <c r="J134" s="170"/>
      <c r="K134" s="170"/>
      <c r="L134" s="170"/>
      <c r="M134" s="170"/>
    </row>
    <row r="135" s="91" customFormat="1" ht="15.75" spans="2:13">
      <c r="B135" s="164"/>
      <c r="D135" s="164"/>
      <c r="I135" s="95"/>
      <c r="J135" s="170"/>
      <c r="K135" s="170"/>
      <c r="L135" s="170"/>
      <c r="M135" s="170"/>
    </row>
    <row r="136" s="91" customFormat="1" ht="15.75" spans="2:13">
      <c r="B136" s="164"/>
      <c r="D136" s="164"/>
      <c r="I136" s="95"/>
      <c r="J136" s="170"/>
      <c r="K136" s="170"/>
      <c r="L136" s="170"/>
      <c r="M136" s="170"/>
    </row>
    <row r="137" s="91" customFormat="1" ht="15.75" spans="2:13">
      <c r="B137" s="164"/>
      <c r="D137" s="164"/>
      <c r="I137" s="95"/>
      <c r="J137" s="170"/>
      <c r="K137" s="170"/>
      <c r="L137" s="170"/>
      <c r="M137" s="170"/>
    </row>
    <row r="138" s="91" customFormat="1" ht="15.75" spans="2:13">
      <c r="B138" s="164"/>
      <c r="D138" s="164"/>
      <c r="I138" s="95"/>
      <c r="J138" s="170"/>
      <c r="K138" s="170"/>
      <c r="L138" s="170"/>
      <c r="M138" s="170"/>
    </row>
    <row r="139" s="91" customFormat="1" ht="15.75" spans="2:13">
      <c r="B139" s="164"/>
      <c r="D139" s="164"/>
      <c r="I139" s="95"/>
      <c r="J139" s="170"/>
      <c r="K139" s="170"/>
      <c r="L139" s="170"/>
      <c r="M139" s="170"/>
    </row>
    <row r="140" s="91" customFormat="1" ht="15.75" spans="2:13">
      <c r="B140" s="164"/>
      <c r="D140" s="164"/>
      <c r="I140" s="95"/>
      <c r="J140" s="170"/>
      <c r="K140" s="170"/>
      <c r="L140" s="170"/>
      <c r="M140" s="170"/>
    </row>
    <row r="141" s="91" customFormat="1" ht="15.75" spans="2:13">
      <c r="B141" s="164"/>
      <c r="D141" s="164"/>
      <c r="I141" s="95"/>
      <c r="J141" s="170"/>
      <c r="K141" s="170"/>
      <c r="L141" s="170"/>
      <c r="M141" s="170"/>
    </row>
    <row r="142" s="91" customFormat="1" ht="15.75" spans="2:13">
      <c r="B142" s="164"/>
      <c r="D142" s="164"/>
      <c r="I142" s="95"/>
      <c r="J142" s="170"/>
      <c r="K142" s="170"/>
      <c r="L142" s="170"/>
      <c r="M142" s="170"/>
    </row>
    <row r="143" s="91" customFormat="1" ht="15.75" spans="2:13">
      <c r="B143" s="164"/>
      <c r="D143" s="164"/>
      <c r="I143" s="95"/>
      <c r="J143" s="170"/>
      <c r="K143" s="170"/>
      <c r="L143" s="170"/>
      <c r="M143" s="170"/>
    </row>
    <row r="144" s="91" customFormat="1" ht="15.75" spans="2:13">
      <c r="B144" s="164"/>
      <c r="D144" s="164"/>
      <c r="I144" s="95"/>
      <c r="J144" s="170"/>
      <c r="K144" s="170"/>
      <c r="L144" s="170"/>
      <c r="M144" s="170"/>
    </row>
    <row r="145" s="91" customFormat="1" ht="15.75" spans="2:13">
      <c r="B145" s="164"/>
      <c r="D145" s="164"/>
      <c r="I145" s="95"/>
      <c r="J145" s="170"/>
      <c r="K145" s="170"/>
      <c r="L145" s="170"/>
      <c r="M145" s="170"/>
    </row>
    <row r="146" s="91" customFormat="1" ht="15.75" spans="2:13">
      <c r="B146" s="164"/>
      <c r="D146" s="164"/>
      <c r="I146" s="95"/>
      <c r="J146" s="170"/>
      <c r="K146" s="170"/>
      <c r="L146" s="170"/>
      <c r="M146" s="170"/>
    </row>
    <row r="147" s="91" customFormat="1" ht="15.75" spans="2:13">
      <c r="B147" s="164"/>
      <c r="D147" s="164"/>
      <c r="I147" s="95"/>
      <c r="J147" s="170"/>
      <c r="K147" s="170"/>
      <c r="L147" s="170"/>
      <c r="M147" s="170"/>
    </row>
    <row r="148" s="91" customFormat="1" ht="15.75" spans="2:13">
      <c r="B148" s="164"/>
      <c r="D148" s="164"/>
      <c r="I148" s="95"/>
      <c r="J148" s="170"/>
      <c r="K148" s="170"/>
      <c r="L148" s="170"/>
      <c r="M148" s="170"/>
    </row>
    <row r="149" s="91" customFormat="1" ht="15.75" spans="2:13">
      <c r="B149" s="164"/>
      <c r="D149" s="164"/>
      <c r="I149" s="95"/>
      <c r="J149" s="170"/>
      <c r="K149" s="170"/>
      <c r="L149" s="170"/>
      <c r="M149" s="170"/>
    </row>
    <row r="150" s="91" customFormat="1" ht="15.75" spans="2:13">
      <c r="B150" s="164"/>
      <c r="D150" s="164"/>
      <c r="I150" s="95"/>
      <c r="J150" s="170"/>
      <c r="K150" s="170"/>
      <c r="L150" s="170"/>
      <c r="M150" s="170"/>
    </row>
    <row r="151" s="91" customFormat="1" ht="15.75" spans="2:13">
      <c r="B151" s="164"/>
      <c r="D151" s="164"/>
      <c r="I151" s="95"/>
      <c r="J151" s="170"/>
      <c r="K151" s="170"/>
      <c r="L151" s="170"/>
      <c r="M151" s="170"/>
    </row>
    <row r="152" s="91" customFormat="1" ht="15.75" spans="2:13">
      <c r="B152" s="164"/>
      <c r="D152" s="164"/>
      <c r="I152" s="95"/>
      <c r="J152" s="170"/>
      <c r="K152" s="170"/>
      <c r="L152" s="170"/>
      <c r="M152" s="170"/>
    </row>
    <row r="153" s="91" customFormat="1" ht="15.75" spans="2:13">
      <c r="B153" s="164"/>
      <c r="D153" s="164"/>
      <c r="I153" s="95"/>
      <c r="J153" s="170"/>
      <c r="K153" s="170"/>
      <c r="L153" s="170"/>
      <c r="M153" s="170"/>
    </row>
    <row r="154" s="91" customFormat="1" ht="15.75" spans="2:13">
      <c r="B154" s="164"/>
      <c r="D154" s="164"/>
      <c r="I154" s="95"/>
      <c r="J154" s="170"/>
      <c r="K154" s="170"/>
      <c r="L154" s="170"/>
      <c r="M154" s="170"/>
    </row>
    <row r="155" s="91" customFormat="1" ht="15.75" spans="2:13">
      <c r="B155" s="164"/>
      <c r="D155" s="164"/>
      <c r="I155" s="95"/>
      <c r="J155" s="170"/>
      <c r="K155" s="170"/>
      <c r="L155" s="170"/>
      <c r="M155" s="170"/>
    </row>
    <row r="156" s="91" customFormat="1" ht="15.75" spans="2:13">
      <c r="B156" s="164"/>
      <c r="D156" s="164"/>
      <c r="I156" s="95"/>
      <c r="J156" s="170"/>
      <c r="K156" s="170"/>
      <c r="L156" s="170"/>
      <c r="M156" s="170"/>
    </row>
    <row r="157" s="91" customFormat="1" ht="15.75" spans="2:13">
      <c r="B157" s="164"/>
      <c r="D157" s="164"/>
      <c r="I157" s="95"/>
      <c r="J157" s="170"/>
      <c r="K157" s="170"/>
      <c r="L157" s="170"/>
      <c r="M157" s="170"/>
    </row>
    <row r="158" s="91" customFormat="1" ht="15.75" spans="2:13">
      <c r="B158" s="164"/>
      <c r="D158" s="164"/>
      <c r="I158" s="95"/>
      <c r="J158" s="170"/>
      <c r="K158" s="170"/>
      <c r="L158" s="170"/>
      <c r="M158" s="170"/>
    </row>
    <row r="159" s="91" customFormat="1" ht="15.75" spans="2:13">
      <c r="B159" s="164"/>
      <c r="D159" s="164"/>
      <c r="I159" s="95"/>
      <c r="J159" s="170"/>
      <c r="K159" s="170"/>
      <c r="L159" s="170"/>
      <c r="M159" s="170"/>
    </row>
    <row r="160" s="91" customFormat="1" ht="15.75" spans="2:13">
      <c r="B160" s="164"/>
      <c r="D160" s="164"/>
      <c r="I160" s="95"/>
      <c r="J160" s="170"/>
      <c r="K160" s="170"/>
      <c r="L160" s="170"/>
      <c r="M160" s="170"/>
    </row>
    <row r="161" s="91" customFormat="1" ht="15.75" spans="2:13">
      <c r="B161" s="164"/>
      <c r="D161" s="164"/>
      <c r="I161" s="95"/>
      <c r="J161" s="170"/>
      <c r="K161" s="170"/>
      <c r="L161" s="170"/>
      <c r="M161" s="170"/>
    </row>
    <row r="162" s="91" customFormat="1" ht="15.75" spans="2:13">
      <c r="B162" s="164"/>
      <c r="D162" s="164"/>
      <c r="I162" s="95"/>
      <c r="J162" s="170"/>
      <c r="K162" s="170"/>
      <c r="L162" s="170"/>
      <c r="M162" s="170"/>
    </row>
    <row r="163" s="91" customFormat="1" ht="15.75" spans="2:13">
      <c r="B163" s="164"/>
      <c r="D163" s="164"/>
      <c r="I163" s="95"/>
      <c r="J163" s="170"/>
      <c r="K163" s="170"/>
      <c r="L163" s="170"/>
      <c r="M163" s="170"/>
    </row>
    <row r="164" s="91" customFormat="1" ht="15.75" spans="2:13">
      <c r="B164" s="164"/>
      <c r="D164" s="164"/>
      <c r="I164" s="95"/>
      <c r="J164" s="170"/>
      <c r="K164" s="170"/>
      <c r="L164" s="170"/>
      <c r="M164" s="170"/>
    </row>
    <row r="165" s="91" customFormat="1" ht="15.75" spans="2:13">
      <c r="B165" s="164"/>
      <c r="D165" s="164"/>
      <c r="I165" s="95"/>
      <c r="J165" s="170"/>
      <c r="K165" s="170"/>
      <c r="L165" s="170"/>
      <c r="M165" s="170"/>
    </row>
    <row r="166" s="91" customFormat="1" ht="15.75" spans="2:13">
      <c r="B166" s="164"/>
      <c r="D166" s="164"/>
      <c r="I166" s="95"/>
      <c r="J166" s="170"/>
      <c r="K166" s="170"/>
      <c r="L166" s="170"/>
      <c r="M166" s="170"/>
    </row>
    <row r="167" s="91" customFormat="1" ht="15.75" spans="2:13">
      <c r="B167" s="164"/>
      <c r="D167" s="164"/>
      <c r="I167" s="95"/>
      <c r="J167" s="170"/>
      <c r="K167" s="170"/>
      <c r="L167" s="170"/>
      <c r="M167" s="170"/>
    </row>
    <row r="168" s="91" customFormat="1" ht="15.75" spans="2:13">
      <c r="B168" s="164"/>
      <c r="D168" s="164"/>
      <c r="I168" s="95"/>
      <c r="J168" s="170"/>
      <c r="K168" s="170"/>
      <c r="L168" s="170"/>
      <c r="M168" s="170"/>
    </row>
    <row r="169" s="91" customFormat="1" ht="15.75" spans="2:13">
      <c r="B169" s="164"/>
      <c r="D169" s="164"/>
      <c r="I169" s="95"/>
      <c r="J169" s="170"/>
      <c r="K169" s="170"/>
      <c r="L169" s="170"/>
      <c r="M169" s="170"/>
    </row>
    <row r="170" s="91" customFormat="1" ht="15.75" spans="2:13">
      <c r="B170" s="164"/>
      <c r="D170" s="164"/>
      <c r="I170" s="95"/>
      <c r="J170" s="170"/>
      <c r="K170" s="170"/>
      <c r="L170" s="170"/>
      <c r="M170" s="170"/>
    </row>
    <row r="171" s="91" customFormat="1" ht="15.75" spans="2:13">
      <c r="B171" s="164"/>
      <c r="D171" s="164"/>
      <c r="I171" s="95"/>
      <c r="J171" s="170"/>
      <c r="K171" s="170"/>
      <c r="L171" s="170"/>
      <c r="M171" s="170"/>
    </row>
    <row r="172" s="91" customFormat="1" ht="15.75" spans="2:13">
      <c r="B172" s="164"/>
      <c r="D172" s="164"/>
      <c r="I172" s="95"/>
      <c r="J172" s="170"/>
      <c r="K172" s="170"/>
      <c r="L172" s="170"/>
      <c r="M172" s="170"/>
    </row>
    <row r="173" s="91" customFormat="1" ht="15.75" spans="2:13">
      <c r="B173" s="164"/>
      <c r="D173" s="164"/>
      <c r="I173" s="95"/>
      <c r="J173" s="170"/>
      <c r="K173" s="170"/>
      <c r="L173" s="170"/>
      <c r="M173" s="170"/>
    </row>
    <row r="174" s="91" customFormat="1" ht="15.75" spans="2:13">
      <c r="B174" s="164"/>
      <c r="D174" s="164"/>
      <c r="I174" s="95"/>
      <c r="J174" s="170"/>
      <c r="K174" s="170"/>
      <c r="L174" s="170"/>
      <c r="M174" s="170"/>
    </row>
    <row r="175" s="91" customFormat="1" ht="15.75" spans="2:13">
      <c r="B175" s="164"/>
      <c r="D175" s="164"/>
      <c r="I175" s="95"/>
      <c r="J175" s="170"/>
      <c r="K175" s="170"/>
      <c r="L175" s="170"/>
      <c r="M175" s="170"/>
    </row>
    <row r="176" s="91" customFormat="1" ht="15.75" spans="2:13">
      <c r="B176" s="164"/>
      <c r="D176" s="164"/>
      <c r="I176" s="95"/>
      <c r="J176" s="170"/>
      <c r="K176" s="170"/>
      <c r="L176" s="170"/>
      <c r="M176" s="170"/>
    </row>
    <row r="177" s="91" customFormat="1" ht="15.75" spans="2:13">
      <c r="B177" s="164"/>
      <c r="D177" s="164"/>
      <c r="I177" s="95"/>
      <c r="J177" s="170"/>
      <c r="K177" s="170"/>
      <c r="L177" s="170"/>
      <c r="M177" s="170"/>
    </row>
    <row r="178" s="91" customFormat="1" ht="15.75" spans="2:13">
      <c r="B178" s="164"/>
      <c r="D178" s="164"/>
      <c r="I178" s="95"/>
      <c r="J178" s="170"/>
      <c r="K178" s="170"/>
      <c r="L178" s="170"/>
      <c r="M178" s="170"/>
    </row>
    <row r="179" s="91" customFormat="1" ht="15.75" spans="2:13">
      <c r="B179" s="164"/>
      <c r="D179" s="164"/>
      <c r="I179" s="95"/>
      <c r="J179" s="170"/>
      <c r="K179" s="170"/>
      <c r="L179" s="170"/>
      <c r="M179" s="170"/>
    </row>
    <row r="180" s="91" customFormat="1" ht="15.75" spans="2:13">
      <c r="B180" s="164"/>
      <c r="D180" s="164"/>
      <c r="I180" s="95"/>
      <c r="J180" s="170"/>
      <c r="K180" s="170"/>
      <c r="L180" s="170"/>
      <c r="M180" s="170"/>
    </row>
    <row r="181" s="91" customFormat="1" ht="15.75" spans="2:13">
      <c r="B181" s="164"/>
      <c r="D181" s="164"/>
      <c r="I181" s="95"/>
      <c r="J181" s="170"/>
      <c r="K181" s="170"/>
      <c r="L181" s="170"/>
      <c r="M181" s="170"/>
    </row>
    <row r="182" s="91" customFormat="1" ht="15.75" spans="2:13">
      <c r="B182" s="164"/>
      <c r="D182" s="164"/>
      <c r="I182" s="95"/>
      <c r="J182" s="170"/>
      <c r="K182" s="170"/>
      <c r="L182" s="170"/>
      <c r="M182" s="170"/>
    </row>
    <row r="183" s="91" customFormat="1" ht="15.75" spans="2:13">
      <c r="B183" s="164"/>
      <c r="D183" s="164"/>
      <c r="I183" s="95"/>
      <c r="J183" s="170"/>
      <c r="K183" s="170"/>
      <c r="L183" s="170"/>
      <c r="M183" s="170"/>
    </row>
    <row r="184" s="91" customFormat="1" ht="15.75" spans="2:13">
      <c r="B184" s="164"/>
      <c r="D184" s="164"/>
      <c r="I184" s="95"/>
      <c r="J184" s="170"/>
      <c r="K184" s="170"/>
      <c r="L184" s="170"/>
      <c r="M184" s="170"/>
    </row>
    <row r="185" s="91" customFormat="1" ht="15.75" spans="2:13">
      <c r="B185" s="164"/>
      <c r="D185" s="164"/>
      <c r="I185" s="95"/>
      <c r="J185" s="170"/>
      <c r="K185" s="170"/>
      <c r="L185" s="170"/>
      <c r="M185" s="170"/>
    </row>
    <row r="186" s="91" customFormat="1" ht="15.75" spans="2:13">
      <c r="B186" s="164"/>
      <c r="D186" s="164"/>
      <c r="I186" s="95"/>
      <c r="J186" s="170"/>
      <c r="K186" s="170"/>
      <c r="L186" s="170"/>
      <c r="M186" s="170"/>
    </row>
    <row r="187" s="91" customFormat="1" ht="15.75" spans="2:13">
      <c r="B187" s="164"/>
      <c r="D187" s="164"/>
      <c r="I187" s="95"/>
      <c r="J187" s="170"/>
      <c r="K187" s="170"/>
      <c r="L187" s="170"/>
      <c r="M187" s="170"/>
    </row>
    <row r="188" s="91" customFormat="1" ht="15.75" spans="2:13">
      <c r="B188" s="164"/>
      <c r="D188" s="164"/>
      <c r="I188" s="95"/>
      <c r="J188" s="170"/>
      <c r="K188" s="170"/>
      <c r="L188" s="170"/>
      <c r="M188" s="170"/>
    </row>
    <row r="189" s="91" customFormat="1" ht="15.75" spans="2:13">
      <c r="B189" s="164"/>
      <c r="D189" s="164"/>
      <c r="I189" s="95"/>
      <c r="J189" s="170"/>
      <c r="K189" s="170"/>
      <c r="L189" s="170"/>
      <c r="M189" s="170"/>
    </row>
    <row r="190" s="91" customFormat="1" ht="15.75" spans="2:13">
      <c r="B190" s="164"/>
      <c r="D190" s="164"/>
      <c r="I190" s="95"/>
      <c r="J190" s="170"/>
      <c r="K190" s="170"/>
      <c r="L190" s="170"/>
      <c r="M190" s="170"/>
    </row>
    <row r="191" s="91" customFormat="1" ht="15.75" spans="2:13">
      <c r="B191" s="164"/>
      <c r="D191" s="164"/>
      <c r="I191" s="95"/>
      <c r="J191" s="170"/>
      <c r="K191" s="170"/>
      <c r="L191" s="170"/>
      <c r="M191" s="170"/>
    </row>
    <row r="192" s="91" customFormat="1" ht="15.75" spans="2:13">
      <c r="B192" s="164"/>
      <c r="D192" s="164"/>
      <c r="I192" s="95"/>
      <c r="J192" s="170"/>
      <c r="K192" s="170"/>
      <c r="L192" s="170"/>
      <c r="M192" s="170"/>
    </row>
    <row r="193" s="91" customFormat="1" ht="15.75" spans="2:13">
      <c r="B193" s="164"/>
      <c r="D193" s="164"/>
      <c r="I193" s="95"/>
      <c r="J193" s="170"/>
      <c r="K193" s="170"/>
      <c r="L193" s="170"/>
      <c r="M193" s="170"/>
    </row>
    <row r="194" s="91" customFormat="1" ht="15.75" spans="2:13">
      <c r="B194" s="164"/>
      <c r="D194" s="164"/>
      <c r="I194" s="95"/>
      <c r="J194" s="170"/>
      <c r="K194" s="170"/>
      <c r="L194" s="170"/>
      <c r="M194" s="170"/>
    </row>
    <row r="195" s="91" customFormat="1" ht="15.75" spans="2:13">
      <c r="B195" s="164"/>
      <c r="D195" s="164"/>
      <c r="I195" s="95"/>
      <c r="J195" s="170"/>
      <c r="K195" s="170"/>
      <c r="L195" s="170"/>
      <c r="M195" s="170"/>
    </row>
    <row r="196" s="91" customFormat="1" ht="15.75" spans="2:13">
      <c r="B196" s="164"/>
      <c r="D196" s="164"/>
      <c r="I196" s="95"/>
      <c r="J196" s="170"/>
      <c r="K196" s="170"/>
      <c r="L196" s="170"/>
      <c r="M196" s="170"/>
    </row>
    <row r="197" s="91" customFormat="1" ht="15.75" spans="2:13">
      <c r="B197" s="164"/>
      <c r="D197" s="164"/>
      <c r="I197" s="95"/>
      <c r="J197" s="170"/>
      <c r="K197" s="170"/>
      <c r="L197" s="170"/>
      <c r="M197" s="170"/>
    </row>
    <row r="198" s="91" customFormat="1" ht="15.75" spans="2:13">
      <c r="B198" s="164"/>
      <c r="D198" s="164"/>
      <c r="I198" s="95"/>
      <c r="J198" s="170"/>
      <c r="K198" s="170"/>
      <c r="L198" s="170"/>
      <c r="M198" s="170"/>
    </row>
    <row r="199" s="91" customFormat="1" ht="15.75" spans="2:13">
      <c r="B199" s="164"/>
      <c r="D199" s="164"/>
      <c r="I199" s="95"/>
      <c r="J199" s="170"/>
      <c r="K199" s="170"/>
      <c r="L199" s="170"/>
      <c r="M199" s="170"/>
    </row>
    <row r="200" s="91" customFormat="1" ht="15.75" spans="2:13">
      <c r="B200" s="164"/>
      <c r="D200" s="164"/>
      <c r="I200" s="95"/>
      <c r="J200" s="170"/>
      <c r="K200" s="170"/>
      <c r="L200" s="170"/>
      <c r="M200" s="170"/>
    </row>
    <row r="201" s="91" customFormat="1" ht="15.75" spans="2:13">
      <c r="B201" s="164"/>
      <c r="D201" s="164"/>
      <c r="I201" s="95"/>
      <c r="J201" s="170"/>
      <c r="K201" s="170"/>
      <c r="L201" s="170"/>
      <c r="M201" s="170"/>
    </row>
    <row r="202" s="91" customFormat="1" ht="15.75" spans="2:13">
      <c r="B202" s="164"/>
      <c r="D202" s="164"/>
      <c r="I202" s="95"/>
      <c r="J202" s="170"/>
      <c r="K202" s="170"/>
      <c r="L202" s="170"/>
      <c r="M202" s="170"/>
    </row>
    <row r="203" s="91" customFormat="1" ht="15.75" spans="2:13">
      <c r="B203" s="164"/>
      <c r="D203" s="164"/>
      <c r="I203" s="95"/>
      <c r="J203" s="170"/>
      <c r="K203" s="170"/>
      <c r="L203" s="170"/>
      <c r="M203" s="170"/>
    </row>
    <row r="204" s="91" customFormat="1" ht="15.75" spans="2:13">
      <c r="B204" s="164"/>
      <c r="D204" s="164"/>
      <c r="I204" s="95"/>
      <c r="J204" s="170"/>
      <c r="K204" s="170"/>
      <c r="L204" s="170"/>
      <c r="M204" s="170"/>
    </row>
    <row r="205" s="91" customFormat="1" ht="15.75" spans="2:13">
      <c r="B205" s="164"/>
      <c r="D205" s="164"/>
      <c r="I205" s="95"/>
      <c r="J205" s="170"/>
      <c r="K205" s="170"/>
      <c r="L205" s="170"/>
      <c r="M205" s="170"/>
    </row>
    <row r="206" s="91" customFormat="1" ht="15.75" spans="2:13">
      <c r="B206" s="164"/>
      <c r="D206" s="164"/>
      <c r="I206" s="95"/>
      <c r="J206" s="170"/>
      <c r="K206" s="170"/>
      <c r="L206" s="170"/>
      <c r="M206" s="170"/>
    </row>
    <row r="207" s="91" customFormat="1" ht="15.75" spans="2:13">
      <c r="B207" s="164"/>
      <c r="D207" s="164"/>
      <c r="I207" s="95"/>
      <c r="J207" s="170"/>
      <c r="K207" s="170"/>
      <c r="L207" s="170"/>
      <c r="M207" s="170"/>
    </row>
    <row r="208" s="91" customFormat="1" ht="15.75" spans="2:13">
      <c r="B208" s="164"/>
      <c r="D208" s="164"/>
      <c r="I208" s="95"/>
      <c r="J208" s="170"/>
      <c r="K208" s="170"/>
      <c r="L208" s="170"/>
      <c r="M208" s="170"/>
    </row>
    <row r="209" s="91" customFormat="1" ht="15.75" spans="2:13">
      <c r="B209" s="164"/>
      <c r="D209" s="164"/>
      <c r="I209" s="95"/>
      <c r="J209" s="170"/>
      <c r="K209" s="170"/>
      <c r="L209" s="170"/>
      <c r="M209" s="170"/>
    </row>
    <row r="210" s="91" customFormat="1" ht="15.75" spans="2:13">
      <c r="B210" s="164"/>
      <c r="D210" s="164"/>
      <c r="I210" s="95"/>
      <c r="J210" s="170"/>
      <c r="K210" s="170"/>
      <c r="L210" s="170"/>
      <c r="M210" s="170"/>
    </row>
    <row r="211" s="91" customFormat="1" ht="15.75" spans="2:13">
      <c r="B211" s="164"/>
      <c r="D211" s="164"/>
      <c r="I211" s="95"/>
      <c r="J211" s="170"/>
      <c r="K211" s="170"/>
      <c r="L211" s="170"/>
      <c r="M211" s="170"/>
    </row>
    <row r="212" s="91" customFormat="1" ht="15.75" spans="2:13">
      <c r="B212" s="164"/>
      <c r="D212" s="164"/>
      <c r="I212" s="95"/>
      <c r="J212" s="170"/>
      <c r="K212" s="170"/>
      <c r="L212" s="170"/>
      <c r="M212" s="170"/>
    </row>
    <row r="213" s="91" customFormat="1" ht="15.75" spans="2:13">
      <c r="B213" s="164"/>
      <c r="D213" s="164"/>
      <c r="I213" s="95"/>
      <c r="J213" s="170"/>
      <c r="K213" s="170"/>
      <c r="L213" s="170"/>
      <c r="M213" s="170"/>
    </row>
    <row r="214" s="91" customFormat="1" ht="15.75" spans="2:13">
      <c r="B214" s="164"/>
      <c r="D214" s="164"/>
      <c r="I214" s="95"/>
      <c r="J214" s="170"/>
      <c r="K214" s="170"/>
      <c r="L214" s="170"/>
      <c r="M214" s="170"/>
    </row>
    <row r="215" s="91" customFormat="1" ht="15.75" spans="2:13">
      <c r="B215" s="164"/>
      <c r="D215" s="164"/>
      <c r="I215" s="95"/>
      <c r="J215" s="170"/>
      <c r="K215" s="170"/>
      <c r="L215" s="170"/>
      <c r="M215" s="170"/>
    </row>
    <row r="216" s="91" customFormat="1" ht="15.75" spans="2:13">
      <c r="B216" s="164"/>
      <c r="D216" s="164"/>
      <c r="I216" s="95"/>
      <c r="J216" s="170"/>
      <c r="K216" s="170"/>
      <c r="L216" s="170"/>
      <c r="M216" s="170"/>
    </row>
    <row r="217" s="91" customFormat="1" ht="15.75" spans="2:13">
      <c r="B217" s="164"/>
      <c r="D217" s="164"/>
      <c r="I217" s="95"/>
      <c r="J217" s="170"/>
      <c r="K217" s="170"/>
      <c r="L217" s="170"/>
      <c r="M217" s="170"/>
    </row>
    <row r="218" s="91" customFormat="1" ht="15.75" spans="2:13">
      <c r="B218" s="164"/>
      <c r="D218" s="164"/>
      <c r="I218" s="95"/>
      <c r="J218" s="170"/>
      <c r="K218" s="170"/>
      <c r="L218" s="170"/>
      <c r="M218" s="170"/>
    </row>
  </sheetData>
  <autoFilter ref="A6:Q69">
    <extLst/>
  </autoFilter>
  <mergeCells count="15">
    <mergeCell ref="A2:O2"/>
    <mergeCell ref="N3:O3"/>
    <mergeCell ref="B4:I4"/>
    <mergeCell ref="J4:O4"/>
    <mergeCell ref="H5:I5"/>
    <mergeCell ref="K5:M5"/>
    <mergeCell ref="N5:O5"/>
    <mergeCell ref="A4:A6"/>
    <mergeCell ref="B5:B6"/>
    <mergeCell ref="C5:C6"/>
    <mergeCell ref="D5:D6"/>
    <mergeCell ref="E5:E6"/>
    <mergeCell ref="F5:F6"/>
    <mergeCell ref="G5:G6"/>
    <mergeCell ref="J5:J6"/>
  </mergeCells>
  <pageMargins left="0.393055555555556" right="0.161111111111111" top="0.275" bottom="0.472222222222222" header="0.5" footer="0.156944444444444"/>
  <pageSetup paperSize="9" scale="90" firstPageNumber="105" fitToHeight="0" orientation="landscape" useFirstPageNumber="1" horizontalDpi="600"/>
  <headerFooter>
    <oddFooter>&amp;C第 &amp;P 页</oddFooter>
  </headerFooter>
  <ignoredErrors>
    <ignoredError sqref="J28:J29 J39 J10" formula="1" unlockedFormula="1"/>
    <ignoredError sqref="J30 J40:J41 J35 J8:J9 J31 M14:M15 M31 K35:L35 M8 M32 J37 L39:M39 J43 J45 J51:K51 M10:M11 J12:J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showZeros="0" workbookViewId="0">
      <pane ySplit="5" topLeftCell="A11" activePane="bottomLeft" state="frozen"/>
      <selection/>
      <selection pane="bottomLeft" activeCell="A1" sqref="A1"/>
    </sheetView>
  </sheetViews>
  <sheetFormatPr defaultColWidth="10" defaultRowHeight="14.25"/>
  <cols>
    <col min="1" max="1" width="12.2" style="44" customWidth="1"/>
    <col min="2" max="2" width="27.5" style="44" customWidth="1"/>
    <col min="3" max="3" width="17.75" style="45" customWidth="1"/>
    <col min="4" max="4" width="14.25" style="46" customWidth="1"/>
    <col min="5" max="5" width="13.6" style="46" customWidth="1"/>
    <col min="6" max="6" width="13.6" style="47" customWidth="1"/>
    <col min="7" max="7" width="11.5333333333333" style="47" customWidth="1"/>
    <col min="8" max="8" width="26.8833333333333" style="48" customWidth="1"/>
    <col min="9" max="9" width="3.06666666666667" style="44" hidden="1" customWidth="1"/>
    <col min="10" max="16384" width="10" style="44"/>
  </cols>
  <sheetData>
    <row r="1" ht="24" customHeight="1" spans="1:1">
      <c r="A1" s="5" t="s">
        <v>1719</v>
      </c>
    </row>
    <row r="2" ht="33" customHeight="1" spans="1:9">
      <c r="A2" s="6" t="s">
        <v>1720</v>
      </c>
      <c r="B2" s="6"/>
      <c r="C2" s="6"/>
      <c r="D2" s="6"/>
      <c r="E2" s="6"/>
      <c r="F2" s="6"/>
      <c r="G2" s="6"/>
      <c r="H2" s="6"/>
      <c r="I2" s="78"/>
    </row>
    <row r="3" ht="24" customHeight="1" spans="8:9">
      <c r="H3" s="49" t="s">
        <v>113</v>
      </c>
      <c r="I3" s="44" t="s">
        <v>113</v>
      </c>
    </row>
    <row r="4" s="41" customFormat="1" ht="27" customHeight="1" spans="1:9">
      <c r="A4" s="50" t="s">
        <v>285</v>
      </c>
      <c r="B4" s="51" t="s">
        <v>286</v>
      </c>
      <c r="C4" s="51" t="s">
        <v>287</v>
      </c>
      <c r="D4" s="52" t="s">
        <v>122</v>
      </c>
      <c r="E4" s="53" t="s">
        <v>1657</v>
      </c>
      <c r="F4" s="53" t="s">
        <v>296</v>
      </c>
      <c r="G4" s="53" t="s">
        <v>1721</v>
      </c>
      <c r="H4" s="51" t="s">
        <v>173</v>
      </c>
      <c r="I4" s="79" t="s">
        <v>173</v>
      </c>
    </row>
    <row r="5" s="41" customFormat="1" ht="12" customHeight="1" spans="1:9">
      <c r="A5" s="50"/>
      <c r="B5" s="51"/>
      <c r="C5" s="51"/>
      <c r="D5" s="52"/>
      <c r="E5" s="54"/>
      <c r="F5" s="54"/>
      <c r="G5" s="54"/>
      <c r="H5" s="51"/>
      <c r="I5" s="79"/>
    </row>
    <row r="6" ht="25.05" customHeight="1" spans="1:9">
      <c r="A6" s="55"/>
      <c r="B6" s="56" t="s">
        <v>1722</v>
      </c>
      <c r="C6" s="57"/>
      <c r="D6" s="58">
        <f>SUM(D7,D11,D15,D32,D28)</f>
        <v>39267.02</v>
      </c>
      <c r="E6" s="58">
        <f>SUM(E7,E15,E32)</f>
        <v>20930</v>
      </c>
      <c r="F6" s="58">
        <f>SUM(F7,F15,F32,F11,F28)</f>
        <v>637.02</v>
      </c>
      <c r="G6" s="58">
        <f>SUM(G7,G15,G28,G2,G11,G32)</f>
        <v>17700</v>
      </c>
      <c r="H6" s="59"/>
      <c r="I6" s="80"/>
    </row>
    <row r="7" s="42" customFormat="1" ht="33" customHeight="1" spans="1:9">
      <c r="A7" s="60">
        <v>207</v>
      </c>
      <c r="B7" s="61" t="s">
        <v>1723</v>
      </c>
      <c r="C7" s="59"/>
      <c r="D7" s="58">
        <f t="shared" ref="D7:G7" si="0">D8</f>
        <v>9</v>
      </c>
      <c r="E7" s="58">
        <f t="shared" si="0"/>
        <v>0</v>
      </c>
      <c r="F7" s="58">
        <f t="shared" si="0"/>
        <v>0</v>
      </c>
      <c r="G7" s="58">
        <f t="shared" si="0"/>
        <v>9</v>
      </c>
      <c r="H7" s="59"/>
      <c r="I7" s="80"/>
    </row>
    <row r="8" s="43" customFormat="1" ht="32" customHeight="1" spans="1:9">
      <c r="A8" s="62">
        <v>20707</v>
      </c>
      <c r="B8" s="63" t="s">
        <v>1724</v>
      </c>
      <c r="C8" s="64"/>
      <c r="D8" s="65">
        <f>SUM(D9:D10)</f>
        <v>9</v>
      </c>
      <c r="E8" s="65">
        <f>SUM(E9:E10)</f>
        <v>0</v>
      </c>
      <c r="F8" s="65">
        <f>SUM(F9:F10)</f>
        <v>0</v>
      </c>
      <c r="G8" s="65">
        <f>SUM(G9:G10)</f>
        <v>9</v>
      </c>
      <c r="H8" s="66"/>
      <c r="I8" s="81"/>
    </row>
    <row r="9" s="43" customFormat="1" ht="28.05" customHeight="1" spans="1:9">
      <c r="A9" s="67">
        <v>2070701</v>
      </c>
      <c r="B9" s="63" t="s">
        <v>1725</v>
      </c>
      <c r="C9" s="66" t="s">
        <v>1726</v>
      </c>
      <c r="D9" s="65">
        <f>SUM(E9:G9)</f>
        <v>0</v>
      </c>
      <c r="E9" s="65"/>
      <c r="F9" s="65">
        <v>0</v>
      </c>
      <c r="G9" s="65"/>
      <c r="H9" s="63" t="s">
        <v>1727</v>
      </c>
      <c r="I9" s="81"/>
    </row>
    <row r="10" s="43" customFormat="1" ht="29" customHeight="1" spans="1:9">
      <c r="A10" s="67">
        <v>2070702</v>
      </c>
      <c r="B10" s="68" t="s">
        <v>1728</v>
      </c>
      <c r="C10" s="66" t="s">
        <v>1726</v>
      </c>
      <c r="D10" s="65">
        <f>SUM(E10:G10)</f>
        <v>9</v>
      </c>
      <c r="E10" s="65"/>
      <c r="F10" s="65">
        <v>0</v>
      </c>
      <c r="G10" s="65">
        <v>9</v>
      </c>
      <c r="H10" s="63"/>
      <c r="I10" s="82" t="s">
        <v>1729</v>
      </c>
    </row>
    <row r="11" s="43" customFormat="1" ht="29" customHeight="1" spans="1:9">
      <c r="A11" s="60">
        <v>208</v>
      </c>
      <c r="B11" s="69" t="s">
        <v>1730</v>
      </c>
      <c r="C11" s="66"/>
      <c r="D11" s="58">
        <f>D12</f>
        <v>500</v>
      </c>
      <c r="E11" s="58"/>
      <c r="F11" s="58">
        <f>F12</f>
        <v>0</v>
      </c>
      <c r="G11" s="58">
        <f>G12</f>
        <v>500</v>
      </c>
      <c r="H11" s="63"/>
      <c r="I11" s="82"/>
    </row>
    <row r="12" s="43" customFormat="1" ht="29" customHeight="1" spans="1:9">
      <c r="A12" s="62">
        <v>20822</v>
      </c>
      <c r="B12" s="63" t="s">
        <v>1731</v>
      </c>
      <c r="C12" s="66"/>
      <c r="D12" s="65">
        <f t="shared" ref="D12:D17" si="1">SUM(E12:G12)</f>
        <v>500</v>
      </c>
      <c r="E12" s="65">
        <f>E13+E14</f>
        <v>0</v>
      </c>
      <c r="F12" s="65">
        <f>F13+F14</f>
        <v>0</v>
      </c>
      <c r="G12" s="65">
        <f>G13+G14</f>
        <v>500</v>
      </c>
      <c r="H12" s="63" t="s">
        <v>1732</v>
      </c>
      <c r="I12" s="82"/>
    </row>
    <row r="13" s="43" customFormat="1" ht="29" customHeight="1" spans="1:9">
      <c r="A13" s="67">
        <v>2082201</v>
      </c>
      <c r="B13" s="63" t="s">
        <v>1732</v>
      </c>
      <c r="C13" s="66" t="s">
        <v>1733</v>
      </c>
      <c r="D13" s="65">
        <f t="shared" si="1"/>
        <v>50</v>
      </c>
      <c r="E13" s="65"/>
      <c r="F13" s="70"/>
      <c r="G13" s="65">
        <v>50</v>
      </c>
      <c r="H13" s="63"/>
      <c r="I13" s="82"/>
    </row>
    <row r="14" s="43" customFormat="1" ht="29" customHeight="1" spans="1:9">
      <c r="A14" s="67">
        <v>2082202</v>
      </c>
      <c r="B14" s="63" t="s">
        <v>1734</v>
      </c>
      <c r="C14" s="66" t="s">
        <v>1733</v>
      </c>
      <c r="D14" s="65">
        <f t="shared" si="1"/>
        <v>450</v>
      </c>
      <c r="E14" s="65"/>
      <c r="F14" s="70"/>
      <c r="G14" s="65">
        <v>450</v>
      </c>
      <c r="H14" s="63" t="s">
        <v>1735</v>
      </c>
      <c r="I14" s="82"/>
    </row>
    <row r="15" s="42" customFormat="1" ht="24" customHeight="1" spans="1:9">
      <c r="A15" s="60">
        <v>212</v>
      </c>
      <c r="B15" s="69" t="s">
        <v>1736</v>
      </c>
      <c r="C15" s="59"/>
      <c r="D15" s="58">
        <f t="shared" si="1"/>
        <v>29215</v>
      </c>
      <c r="E15" s="58">
        <f>SUM(E16,E24,E26)</f>
        <v>20850</v>
      </c>
      <c r="F15" s="58">
        <f>SUM(F16,F24,F26)</f>
        <v>0</v>
      </c>
      <c r="G15" s="58">
        <f>SUM(G16,G24,G26)</f>
        <v>8365</v>
      </c>
      <c r="H15" s="71"/>
      <c r="I15" s="83"/>
    </row>
    <row r="16" s="43" customFormat="1" ht="33" customHeight="1" spans="1:9">
      <c r="A16" s="62">
        <v>21208</v>
      </c>
      <c r="B16" s="68" t="s">
        <v>1737</v>
      </c>
      <c r="C16" s="66"/>
      <c r="D16" s="65">
        <f t="shared" si="1"/>
        <v>25726</v>
      </c>
      <c r="E16" s="72">
        <f>SUM(E17:E23)</f>
        <v>20000</v>
      </c>
      <c r="F16" s="72">
        <f>SUM(F17:F23)</f>
        <v>0</v>
      </c>
      <c r="G16" s="72">
        <f>SUM(G17:G23)</f>
        <v>5726</v>
      </c>
      <c r="H16" s="68"/>
      <c r="I16" s="84"/>
    </row>
    <row r="17" s="43" customFormat="1" ht="30" customHeight="1" spans="1:9">
      <c r="A17" s="67">
        <v>2120801</v>
      </c>
      <c r="B17" s="73" t="s">
        <v>1738</v>
      </c>
      <c r="C17" s="66" t="s">
        <v>1739</v>
      </c>
      <c r="D17" s="65">
        <f t="shared" si="1"/>
        <v>18676</v>
      </c>
      <c r="E17" s="74">
        <v>12950</v>
      </c>
      <c r="F17" s="72">
        <v>0</v>
      </c>
      <c r="G17" s="74">
        <f>3855+1871</f>
        <v>5726</v>
      </c>
      <c r="H17" s="68"/>
      <c r="I17" s="84" t="s">
        <v>1740</v>
      </c>
    </row>
    <row r="18" s="43" customFormat="1" ht="30" customHeight="1" spans="1:9">
      <c r="A18" s="67">
        <v>2120802</v>
      </c>
      <c r="B18" s="75" t="s">
        <v>1741</v>
      </c>
      <c r="C18" s="66"/>
      <c r="D18" s="65">
        <f t="shared" ref="D18:D27" si="2">SUM(E18:G18)</f>
        <v>1947</v>
      </c>
      <c r="E18" s="70">
        <v>1947</v>
      </c>
      <c r="F18" s="70"/>
      <c r="G18" s="70"/>
      <c r="H18" s="68"/>
      <c r="I18" s="84"/>
    </row>
    <row r="19" s="43" customFormat="1" ht="30" customHeight="1" spans="1:9">
      <c r="A19" s="67">
        <v>2120803</v>
      </c>
      <c r="B19" s="75" t="s">
        <v>1742</v>
      </c>
      <c r="C19" s="66"/>
      <c r="D19" s="65">
        <f t="shared" si="2"/>
        <v>150</v>
      </c>
      <c r="E19" s="70">
        <v>150</v>
      </c>
      <c r="F19" s="70"/>
      <c r="G19" s="70"/>
      <c r="H19" s="68"/>
      <c r="I19" s="84"/>
    </row>
    <row r="20" s="43" customFormat="1" ht="30" customHeight="1" spans="1:9">
      <c r="A20" s="67">
        <v>2120804</v>
      </c>
      <c r="B20" s="75" t="s">
        <v>1743</v>
      </c>
      <c r="C20" s="66"/>
      <c r="D20" s="65">
        <f t="shared" si="2"/>
        <v>1000</v>
      </c>
      <c r="E20" s="70">
        <v>1000</v>
      </c>
      <c r="F20" s="70"/>
      <c r="G20" s="70"/>
      <c r="H20" s="68"/>
      <c r="I20" s="84"/>
    </row>
    <row r="21" s="43" customFormat="1" ht="30" customHeight="1" spans="1:9">
      <c r="A21" s="67">
        <v>2120805</v>
      </c>
      <c r="B21" s="75" t="s">
        <v>1744</v>
      </c>
      <c r="C21" s="66"/>
      <c r="D21" s="65">
        <f t="shared" si="2"/>
        <v>853</v>
      </c>
      <c r="E21" s="70">
        <v>853</v>
      </c>
      <c r="F21" s="70"/>
      <c r="G21" s="70"/>
      <c r="H21" s="68"/>
      <c r="I21" s="84"/>
    </row>
    <row r="22" s="43" customFormat="1" ht="30" customHeight="1" spans="1:9">
      <c r="A22" s="67">
        <v>2120806</v>
      </c>
      <c r="B22" s="75" t="s">
        <v>1745</v>
      </c>
      <c r="C22" s="66"/>
      <c r="D22" s="65">
        <f t="shared" si="2"/>
        <v>600</v>
      </c>
      <c r="E22" s="70">
        <v>600</v>
      </c>
      <c r="F22" s="70"/>
      <c r="G22" s="70"/>
      <c r="H22" s="68"/>
      <c r="I22" s="84"/>
    </row>
    <row r="23" s="43" customFormat="1" ht="30" customHeight="1" spans="1:9">
      <c r="A23" s="67">
        <v>2120814</v>
      </c>
      <c r="B23" s="75" t="s">
        <v>1746</v>
      </c>
      <c r="C23" s="66"/>
      <c r="D23" s="65">
        <f t="shared" si="2"/>
        <v>2500</v>
      </c>
      <c r="E23" s="70">
        <v>2500</v>
      </c>
      <c r="F23" s="70"/>
      <c r="G23" s="70"/>
      <c r="H23" s="68"/>
      <c r="I23" s="84"/>
    </row>
    <row r="24" ht="31.05" customHeight="1" spans="1:9">
      <c r="A24" s="62">
        <v>21213</v>
      </c>
      <c r="B24" s="68" t="s">
        <v>1747</v>
      </c>
      <c r="C24" s="66"/>
      <c r="D24" s="65">
        <f t="shared" si="2"/>
        <v>2939</v>
      </c>
      <c r="E24" s="72">
        <f>E25</f>
        <v>300</v>
      </c>
      <c r="F24" s="72">
        <f>F25</f>
        <v>0</v>
      </c>
      <c r="G24" s="72">
        <f>G25</f>
        <v>2639</v>
      </c>
      <c r="H24" s="68"/>
      <c r="I24" s="85"/>
    </row>
    <row r="25" ht="28.05" customHeight="1" spans="1:9">
      <c r="A25" s="67">
        <v>2121301</v>
      </c>
      <c r="B25" s="73" t="s">
        <v>1748</v>
      </c>
      <c r="C25" s="66" t="s">
        <v>1749</v>
      </c>
      <c r="D25" s="65">
        <f t="shared" si="2"/>
        <v>2939</v>
      </c>
      <c r="E25" s="74">
        <v>300</v>
      </c>
      <c r="F25" s="74"/>
      <c r="G25" s="74">
        <v>2639</v>
      </c>
      <c r="H25" s="68" t="s">
        <v>1750</v>
      </c>
      <c r="I25" s="84" t="s">
        <v>1751</v>
      </c>
    </row>
    <row r="26" ht="23" customHeight="1" spans="1:9">
      <c r="A26" s="62">
        <v>21214</v>
      </c>
      <c r="B26" s="73" t="s">
        <v>1752</v>
      </c>
      <c r="C26" s="66"/>
      <c r="D26" s="65">
        <f t="shared" si="2"/>
        <v>550</v>
      </c>
      <c r="E26" s="72">
        <f>E27</f>
        <v>550</v>
      </c>
      <c r="F26" s="72">
        <f>F27</f>
        <v>0</v>
      </c>
      <c r="G26" s="72">
        <f>G27</f>
        <v>0</v>
      </c>
      <c r="H26" s="68"/>
      <c r="I26" s="84"/>
    </row>
    <row r="27" ht="32" customHeight="1" spans="1:9">
      <c r="A27" s="73">
        <v>2121401</v>
      </c>
      <c r="B27" s="68" t="s">
        <v>1753</v>
      </c>
      <c r="C27" s="66" t="s">
        <v>1754</v>
      </c>
      <c r="D27" s="65">
        <f t="shared" si="2"/>
        <v>550</v>
      </c>
      <c r="E27" s="74">
        <v>550</v>
      </c>
      <c r="F27" s="72"/>
      <c r="G27" s="72"/>
      <c r="H27" s="68" t="s">
        <v>1755</v>
      </c>
      <c r="I27" s="84" t="s">
        <v>1756</v>
      </c>
    </row>
    <row r="28" ht="32" customHeight="1" spans="1:9">
      <c r="A28" s="60">
        <v>213</v>
      </c>
      <c r="B28" s="69" t="s">
        <v>1757</v>
      </c>
      <c r="C28" s="66"/>
      <c r="D28" s="58">
        <f>D29</f>
        <v>319.32</v>
      </c>
      <c r="E28" s="76">
        <f>E29</f>
        <v>0</v>
      </c>
      <c r="F28" s="76">
        <f>F29</f>
        <v>179.32</v>
      </c>
      <c r="G28" s="76">
        <f>G29</f>
        <v>140</v>
      </c>
      <c r="H28" s="68"/>
      <c r="I28" s="84"/>
    </row>
    <row r="29" ht="32" customHeight="1" spans="1:9">
      <c r="A29" s="62">
        <v>21366</v>
      </c>
      <c r="B29" s="68" t="s">
        <v>1758</v>
      </c>
      <c r="C29" s="66"/>
      <c r="D29" s="65">
        <f>D30+D31</f>
        <v>319.32</v>
      </c>
      <c r="E29" s="65">
        <f>E30+E31</f>
        <v>0</v>
      </c>
      <c r="F29" s="65">
        <f>F30+F31</f>
        <v>179.32</v>
      </c>
      <c r="G29" s="72">
        <f>G30+G31</f>
        <v>140</v>
      </c>
      <c r="H29" s="68"/>
      <c r="I29" s="84"/>
    </row>
    <row r="30" ht="32" customHeight="1" spans="1:9">
      <c r="A30" s="73">
        <v>2136601</v>
      </c>
      <c r="B30" s="68" t="s">
        <v>1734</v>
      </c>
      <c r="C30" s="66"/>
      <c r="D30" s="65">
        <f>E30+G30+F30</f>
        <v>270</v>
      </c>
      <c r="E30" s="72">
        <v>0</v>
      </c>
      <c r="F30" s="74">
        <v>130</v>
      </c>
      <c r="G30" s="72">
        <v>140</v>
      </c>
      <c r="H30" s="68"/>
      <c r="I30" s="84"/>
    </row>
    <row r="31" ht="32" customHeight="1" spans="1:9">
      <c r="A31" s="73">
        <v>2136602</v>
      </c>
      <c r="B31" s="68" t="s">
        <v>1759</v>
      </c>
      <c r="C31" s="66"/>
      <c r="D31" s="65">
        <f>E31+G31+F31</f>
        <v>49.32</v>
      </c>
      <c r="E31" s="72">
        <v>0</v>
      </c>
      <c r="F31" s="74">
        <v>49.32</v>
      </c>
      <c r="G31" s="72"/>
      <c r="H31" s="68"/>
      <c r="I31" s="84"/>
    </row>
    <row r="32" ht="26" customHeight="1" spans="1:9">
      <c r="A32" s="60">
        <v>229</v>
      </c>
      <c r="B32" s="69" t="s">
        <v>1760</v>
      </c>
      <c r="C32" s="66"/>
      <c r="D32" s="76">
        <f>D33+D36</f>
        <v>9223.7</v>
      </c>
      <c r="E32" s="76">
        <f>E33+E36</f>
        <v>80</v>
      </c>
      <c r="F32" s="76">
        <f>F33+F36</f>
        <v>457.7</v>
      </c>
      <c r="G32" s="76">
        <f>G33+G36</f>
        <v>8686</v>
      </c>
      <c r="H32" s="68"/>
      <c r="I32" s="85"/>
    </row>
    <row r="33" ht="32" customHeight="1" spans="1:9">
      <c r="A33" s="62">
        <v>22904</v>
      </c>
      <c r="B33" s="68" t="s">
        <v>1761</v>
      </c>
      <c r="C33" s="66"/>
      <c r="D33" s="65">
        <f>D34+D35</f>
        <v>8238</v>
      </c>
      <c r="E33" s="72">
        <f>E34+E35</f>
        <v>80</v>
      </c>
      <c r="F33" s="72">
        <f>F34+F35</f>
        <v>0</v>
      </c>
      <c r="G33" s="72">
        <f>G34+G35</f>
        <v>8158</v>
      </c>
      <c r="H33" s="68"/>
      <c r="I33" s="84"/>
    </row>
    <row r="34" ht="34.05" customHeight="1" spans="1:9">
      <c r="A34" s="67">
        <v>2290401</v>
      </c>
      <c r="B34" s="68" t="s">
        <v>1762</v>
      </c>
      <c r="C34" s="66"/>
      <c r="D34" s="72">
        <f>SUM(E34:G34)</f>
        <v>211</v>
      </c>
      <c r="E34" s="77">
        <v>80</v>
      </c>
      <c r="F34" s="77"/>
      <c r="G34" s="77">
        <v>131</v>
      </c>
      <c r="H34" s="68"/>
      <c r="I34" s="85"/>
    </row>
    <row r="35" ht="34.05" customHeight="1" spans="1:9">
      <c r="A35" s="67">
        <v>2290402</v>
      </c>
      <c r="B35" s="68" t="s">
        <v>1763</v>
      </c>
      <c r="C35" s="66"/>
      <c r="D35" s="72">
        <f>E35+F35+G35</f>
        <v>8027</v>
      </c>
      <c r="E35" s="74"/>
      <c r="F35" s="74"/>
      <c r="G35" s="74">
        <v>8027</v>
      </c>
      <c r="H35" s="68"/>
      <c r="I35" s="85"/>
    </row>
    <row r="36" ht="32" customHeight="1" spans="1:9">
      <c r="A36" s="62">
        <v>22960</v>
      </c>
      <c r="B36" s="68" t="s">
        <v>1764</v>
      </c>
      <c r="C36" s="66"/>
      <c r="D36" s="65">
        <f>E36+F36+G36</f>
        <v>985.7</v>
      </c>
      <c r="E36" s="72">
        <f>SUM(E37:E42)</f>
        <v>0</v>
      </c>
      <c r="F36" s="72">
        <f>SUM(F37:F42)</f>
        <v>457.7</v>
      </c>
      <c r="G36" s="72">
        <f>SUM(G37:G42)</f>
        <v>528</v>
      </c>
      <c r="H36" s="68"/>
      <c r="I36" s="84"/>
    </row>
    <row r="37" ht="33" customHeight="1" spans="1:9">
      <c r="A37" s="67">
        <v>2296002</v>
      </c>
      <c r="B37" s="68" t="s">
        <v>1765</v>
      </c>
      <c r="C37" s="66"/>
      <c r="D37" s="72">
        <f t="shared" ref="D37:D42" si="3">SUM(E37:G37)</f>
        <v>470</v>
      </c>
      <c r="E37" s="72"/>
      <c r="F37" s="74">
        <v>270</v>
      </c>
      <c r="G37" s="74">
        <v>200</v>
      </c>
      <c r="H37" s="68" t="s">
        <v>1766</v>
      </c>
      <c r="I37" s="85" t="s">
        <v>1767</v>
      </c>
    </row>
    <row r="38" ht="33" customHeight="1" spans="1:9">
      <c r="A38" s="67">
        <v>2296003</v>
      </c>
      <c r="B38" s="68" t="s">
        <v>1768</v>
      </c>
      <c r="C38" s="66"/>
      <c r="D38" s="72">
        <f t="shared" si="3"/>
        <v>254.5</v>
      </c>
      <c r="E38" s="72"/>
      <c r="F38" s="74">
        <v>104.5</v>
      </c>
      <c r="G38" s="74">
        <v>150</v>
      </c>
      <c r="H38" s="68"/>
      <c r="I38" s="85"/>
    </row>
    <row r="39" ht="33" customHeight="1" spans="1:9">
      <c r="A39" s="67">
        <v>2296004</v>
      </c>
      <c r="B39" s="68" t="s">
        <v>1769</v>
      </c>
      <c r="C39" s="66"/>
      <c r="D39" s="72">
        <f t="shared" si="3"/>
        <v>0</v>
      </c>
      <c r="E39" s="72"/>
      <c r="F39" s="74"/>
      <c r="G39" s="74"/>
      <c r="H39" s="68"/>
      <c r="I39" s="85"/>
    </row>
    <row r="40" ht="91" customHeight="1" spans="1:9">
      <c r="A40" s="67">
        <v>2296006</v>
      </c>
      <c r="B40" s="68" t="s">
        <v>1770</v>
      </c>
      <c r="C40" s="66"/>
      <c r="D40" s="72">
        <f t="shared" si="3"/>
        <v>94</v>
      </c>
      <c r="E40" s="72"/>
      <c r="F40" s="74">
        <v>44</v>
      </c>
      <c r="G40" s="74">
        <v>50</v>
      </c>
      <c r="H40" s="68" t="s">
        <v>1771</v>
      </c>
      <c r="I40" s="85"/>
    </row>
    <row r="41" ht="39" customHeight="1" spans="1:9">
      <c r="A41" s="73">
        <v>2296013</v>
      </c>
      <c r="B41" s="68" t="s">
        <v>1772</v>
      </c>
      <c r="C41" s="66"/>
      <c r="D41" s="72">
        <f t="shared" si="3"/>
        <v>0</v>
      </c>
      <c r="E41" s="72"/>
      <c r="F41" s="77"/>
      <c r="G41" s="77"/>
      <c r="H41" s="68" t="s">
        <v>1773</v>
      </c>
      <c r="I41" s="85" t="s">
        <v>1774</v>
      </c>
    </row>
    <row r="42" ht="33" customHeight="1" spans="1:9">
      <c r="A42" s="73">
        <v>2296099</v>
      </c>
      <c r="B42" s="68" t="s">
        <v>1775</v>
      </c>
      <c r="C42" s="66"/>
      <c r="D42" s="72">
        <f t="shared" si="3"/>
        <v>167.2</v>
      </c>
      <c r="E42" s="72"/>
      <c r="F42" s="77">
        <v>39.2</v>
      </c>
      <c r="G42" s="77">
        <v>128</v>
      </c>
      <c r="H42" s="68"/>
      <c r="I42" s="85"/>
    </row>
  </sheetData>
  <mergeCells count="11">
    <mergeCell ref="A2:H2"/>
    <mergeCell ref="B6:C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86805555555556" right="0.161111111111111" top="0.275" bottom="0.432638888888889" header="0.5" footer="0.156944444444444"/>
  <pageSetup paperSize="9" firstPageNumber="109" orientation="landscape" useFirstPageNumber="1" horizontalDpi="600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showZeros="0" workbookViewId="0">
      <selection activeCell="A1" sqref="A1"/>
    </sheetView>
  </sheetViews>
  <sheetFormatPr defaultColWidth="9" defaultRowHeight="12.75"/>
  <cols>
    <col min="1" max="1" width="37.8666666666667" style="30" customWidth="1"/>
    <col min="2" max="2" width="10" style="31" customWidth="1"/>
    <col min="3" max="3" width="10.1333333333333" style="31" customWidth="1"/>
    <col min="4" max="4" width="10.8666666666667" style="31" customWidth="1"/>
    <col min="5" max="5" width="10.7333333333333" style="31" customWidth="1"/>
    <col min="6" max="6" width="9.86666666666667" style="31" customWidth="1"/>
    <col min="7" max="7" width="9.6" style="31" hidden="1" customWidth="1"/>
    <col min="8" max="8" width="9.86666666666667" style="31" customWidth="1"/>
    <col min="9" max="9" width="12" style="31" customWidth="1"/>
    <col min="10" max="10" width="9.86666666666667" style="31" customWidth="1"/>
    <col min="11" max="12" width="10.8666666666667" style="31" customWidth="1"/>
    <col min="13" max="16384" width="9" style="30"/>
  </cols>
  <sheetData>
    <row r="1" ht="20" customHeight="1" spans="1:1">
      <c r="A1" s="5" t="s">
        <v>1776</v>
      </c>
    </row>
    <row r="2" ht="35.25" customHeight="1" spans="1:12">
      <c r="A2" s="32" t="s">
        <v>1777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8" customHeight="1" spans="1:12">
      <c r="A3" s="33"/>
      <c r="B3" s="34"/>
      <c r="C3" s="34"/>
      <c r="D3" s="34"/>
      <c r="E3" s="34"/>
      <c r="F3" s="34"/>
      <c r="G3" s="34"/>
      <c r="H3" s="34"/>
      <c r="I3" s="40"/>
      <c r="K3" s="27" t="s">
        <v>113</v>
      </c>
      <c r="L3" s="27"/>
    </row>
    <row r="4" s="29" customFormat="1" ht="23.25" customHeight="1" spans="1:12">
      <c r="A4" s="8" t="s">
        <v>1778</v>
      </c>
      <c r="B4" s="9" t="s">
        <v>1779</v>
      </c>
      <c r="C4" s="10"/>
      <c r="D4" s="10"/>
      <c r="E4" s="10"/>
      <c r="F4" s="10"/>
      <c r="G4" s="10"/>
      <c r="H4" s="10"/>
      <c r="I4" s="10"/>
      <c r="J4" s="13" t="s">
        <v>1611</v>
      </c>
      <c r="K4" s="13"/>
      <c r="L4" s="13"/>
    </row>
    <row r="5" s="29" customFormat="1" ht="30" customHeight="1" spans="1:12">
      <c r="A5" s="8"/>
      <c r="B5" s="11" t="s">
        <v>114</v>
      </c>
      <c r="C5" s="11" t="s">
        <v>1780</v>
      </c>
      <c r="D5" s="11" t="s">
        <v>1614</v>
      </c>
      <c r="E5" s="12" t="s">
        <v>1651</v>
      </c>
      <c r="F5" s="12" t="s">
        <v>1781</v>
      </c>
      <c r="G5" s="11" t="s">
        <v>1617</v>
      </c>
      <c r="H5" s="13" t="s">
        <v>1654</v>
      </c>
      <c r="I5" s="9"/>
      <c r="J5" s="11" t="s">
        <v>12</v>
      </c>
      <c r="K5" s="13" t="s">
        <v>1782</v>
      </c>
      <c r="L5" s="13"/>
    </row>
    <row r="6" s="29" customFormat="1" ht="23.25" customHeight="1" spans="1:12">
      <c r="A6" s="8"/>
      <c r="B6" s="14"/>
      <c r="C6" s="14"/>
      <c r="D6" s="14"/>
      <c r="E6" s="15"/>
      <c r="F6" s="15"/>
      <c r="G6" s="14"/>
      <c r="H6" s="13" t="s">
        <v>14</v>
      </c>
      <c r="I6" s="28" t="s">
        <v>1620</v>
      </c>
      <c r="J6" s="14"/>
      <c r="K6" s="13" t="s">
        <v>14</v>
      </c>
      <c r="L6" s="28" t="s">
        <v>1620</v>
      </c>
    </row>
    <row r="7" s="29" customFormat="1" ht="30" customHeight="1" spans="1:12">
      <c r="A7" s="16" t="s">
        <v>1783</v>
      </c>
      <c r="B7" s="35">
        <f t="shared" ref="B7:G7" si="0">SUM(B8:B13)</f>
        <v>12052</v>
      </c>
      <c r="C7" s="35">
        <f t="shared" si="0"/>
        <v>12052</v>
      </c>
      <c r="D7" s="35">
        <f t="shared" si="0"/>
        <v>11102</v>
      </c>
      <c r="E7" s="36">
        <f>D7/B7</f>
        <v>0.921174908728842</v>
      </c>
      <c r="F7" s="36">
        <f>D7/C7</f>
        <v>0.921174908728842</v>
      </c>
      <c r="G7" s="35">
        <f t="shared" si="0"/>
        <v>10300</v>
      </c>
      <c r="H7" s="35">
        <f>D7-G7</f>
        <v>802</v>
      </c>
      <c r="I7" s="36">
        <f>H7/G7</f>
        <v>0.0778640776699029</v>
      </c>
      <c r="J7" s="35">
        <f>SUM(J8:J13)</f>
        <v>11994</v>
      </c>
      <c r="K7" s="35">
        <f>J7-D7</f>
        <v>892</v>
      </c>
      <c r="L7" s="36">
        <f>K7/D7</f>
        <v>0.0803458836245722</v>
      </c>
    </row>
    <row r="8" ht="30" customHeight="1" spans="1:12">
      <c r="A8" s="19" t="s">
        <v>1784</v>
      </c>
      <c r="B8" s="37">
        <v>2658</v>
      </c>
      <c r="C8" s="37">
        <v>2658</v>
      </c>
      <c r="D8" s="37">
        <v>2526</v>
      </c>
      <c r="E8" s="38">
        <f t="shared" ref="E8:E17" si="1">D8/B8</f>
        <v>0.950338600451467</v>
      </c>
      <c r="F8" s="38">
        <f t="shared" ref="F8:F17" si="2">D8/C8</f>
        <v>0.950338600451467</v>
      </c>
      <c r="G8" s="37">
        <v>2419</v>
      </c>
      <c r="H8" s="37">
        <f t="shared" ref="H8:H17" si="3">D8-G8</f>
        <v>107</v>
      </c>
      <c r="I8" s="38">
        <f t="shared" ref="I8:I17" si="4">H8/G8</f>
        <v>0.0442331541959487</v>
      </c>
      <c r="J8" s="37">
        <v>2560</v>
      </c>
      <c r="K8" s="37">
        <f t="shared" ref="K8:K17" si="5">J8-D8</f>
        <v>34</v>
      </c>
      <c r="L8" s="38">
        <f t="shared" ref="L8:L17" si="6">K8/D8</f>
        <v>0.0134600158353127</v>
      </c>
    </row>
    <row r="9" ht="30" customHeight="1" spans="1:12">
      <c r="A9" s="19" t="s">
        <v>1785</v>
      </c>
      <c r="B9" s="37">
        <v>8211</v>
      </c>
      <c r="C9" s="37">
        <v>8211</v>
      </c>
      <c r="D9" s="37">
        <v>7959</v>
      </c>
      <c r="E9" s="38">
        <f t="shared" si="1"/>
        <v>0.969309462915601</v>
      </c>
      <c r="F9" s="38">
        <f t="shared" si="2"/>
        <v>0.969309462915601</v>
      </c>
      <c r="G9" s="37">
        <v>7114</v>
      </c>
      <c r="H9" s="37">
        <f t="shared" si="3"/>
        <v>845</v>
      </c>
      <c r="I9" s="38">
        <f t="shared" si="4"/>
        <v>0.118779870677537</v>
      </c>
      <c r="J9" s="37">
        <v>8820</v>
      </c>
      <c r="K9" s="37">
        <f t="shared" si="5"/>
        <v>861</v>
      </c>
      <c r="L9" s="38">
        <f t="shared" si="6"/>
        <v>0.108179419525066</v>
      </c>
    </row>
    <row r="10" ht="30" customHeight="1" spans="1:12">
      <c r="A10" s="19" t="s">
        <v>1786</v>
      </c>
      <c r="B10" s="37">
        <v>123</v>
      </c>
      <c r="C10" s="37">
        <v>123</v>
      </c>
      <c r="D10" s="37">
        <v>91</v>
      </c>
      <c r="E10" s="38">
        <f t="shared" si="1"/>
        <v>0.739837398373984</v>
      </c>
      <c r="F10" s="38">
        <f t="shared" si="2"/>
        <v>0.739837398373984</v>
      </c>
      <c r="G10" s="37">
        <v>124</v>
      </c>
      <c r="H10" s="37">
        <f t="shared" si="3"/>
        <v>-33</v>
      </c>
      <c r="I10" s="38">
        <f t="shared" si="4"/>
        <v>-0.266129032258065</v>
      </c>
      <c r="J10" s="37">
        <v>99</v>
      </c>
      <c r="K10" s="37">
        <f t="shared" si="5"/>
        <v>8</v>
      </c>
      <c r="L10" s="38">
        <f t="shared" si="6"/>
        <v>0.0879120879120879</v>
      </c>
    </row>
    <row r="11" ht="30" customHeight="1" spans="1:12">
      <c r="A11" s="19" t="s">
        <v>1787</v>
      </c>
      <c r="B11" s="37">
        <v>1058</v>
      </c>
      <c r="C11" s="37">
        <v>1058</v>
      </c>
      <c r="D11" s="37">
        <v>513</v>
      </c>
      <c r="E11" s="38">
        <f t="shared" si="1"/>
        <v>0.484877126654064</v>
      </c>
      <c r="F11" s="38">
        <f t="shared" si="2"/>
        <v>0.484877126654064</v>
      </c>
      <c r="G11" s="37">
        <v>591</v>
      </c>
      <c r="H11" s="37">
        <f t="shared" si="3"/>
        <v>-78</v>
      </c>
      <c r="I11" s="38">
        <f t="shared" si="4"/>
        <v>-0.131979695431472</v>
      </c>
      <c r="J11" s="37">
        <v>513</v>
      </c>
      <c r="K11" s="37">
        <f t="shared" si="5"/>
        <v>0</v>
      </c>
      <c r="L11" s="38">
        <f t="shared" si="6"/>
        <v>0</v>
      </c>
    </row>
    <row r="12" ht="30" customHeight="1" spans="1:12">
      <c r="A12" s="19" t="s">
        <v>1788</v>
      </c>
      <c r="B12" s="37"/>
      <c r="C12" s="37"/>
      <c r="D12" s="37">
        <v>11</v>
      </c>
      <c r="E12" s="38"/>
      <c r="F12" s="38"/>
      <c r="G12" s="37">
        <v>50</v>
      </c>
      <c r="H12" s="37">
        <f t="shared" si="3"/>
        <v>-39</v>
      </c>
      <c r="I12" s="38">
        <f t="shared" si="4"/>
        <v>-0.78</v>
      </c>
      <c r="J12" s="37">
        <v>2</v>
      </c>
      <c r="K12" s="37">
        <f t="shared" si="5"/>
        <v>-9</v>
      </c>
      <c r="L12" s="38">
        <f t="shared" si="6"/>
        <v>-0.818181818181818</v>
      </c>
    </row>
    <row r="13" ht="30" customHeight="1" spans="1:12">
      <c r="A13" s="19" t="s">
        <v>1789</v>
      </c>
      <c r="B13" s="37">
        <v>2</v>
      </c>
      <c r="C13" s="37">
        <v>2</v>
      </c>
      <c r="D13" s="37">
        <v>2</v>
      </c>
      <c r="E13" s="38">
        <f t="shared" si="1"/>
        <v>1</v>
      </c>
      <c r="F13" s="38">
        <f t="shared" si="2"/>
        <v>1</v>
      </c>
      <c r="G13" s="37">
        <v>2</v>
      </c>
      <c r="H13" s="37">
        <f t="shared" si="3"/>
        <v>0</v>
      </c>
      <c r="I13" s="38">
        <f t="shared" si="4"/>
        <v>0</v>
      </c>
      <c r="J13" s="37"/>
      <c r="K13" s="37">
        <f t="shared" si="5"/>
        <v>-2</v>
      </c>
      <c r="L13" s="38">
        <f t="shared" si="6"/>
        <v>-1</v>
      </c>
    </row>
    <row r="14" s="29" customFormat="1" ht="30" customHeight="1" spans="1:12">
      <c r="A14" s="16" t="s">
        <v>1790</v>
      </c>
      <c r="B14" s="35">
        <f t="shared" ref="B14:G14" si="7">SUM(B15:B19)</f>
        <v>22684</v>
      </c>
      <c r="C14" s="35">
        <f t="shared" si="7"/>
        <v>21510</v>
      </c>
      <c r="D14" s="35">
        <f t="shared" si="7"/>
        <v>21510</v>
      </c>
      <c r="E14" s="36">
        <f t="shared" si="1"/>
        <v>0.948245459354611</v>
      </c>
      <c r="F14" s="36">
        <f t="shared" si="2"/>
        <v>1</v>
      </c>
      <c r="G14" s="35">
        <f t="shared" si="7"/>
        <v>22415</v>
      </c>
      <c r="H14" s="35">
        <f t="shared" si="3"/>
        <v>-905</v>
      </c>
      <c r="I14" s="36">
        <f t="shared" si="4"/>
        <v>-0.0403747490519741</v>
      </c>
      <c r="J14" s="35">
        <f>SUM(J15:J19)</f>
        <v>23514</v>
      </c>
      <c r="K14" s="35">
        <f t="shared" si="5"/>
        <v>2004</v>
      </c>
      <c r="L14" s="36">
        <f t="shared" si="6"/>
        <v>0.0931659693165969</v>
      </c>
    </row>
    <row r="15" ht="30" customHeight="1" spans="1:12">
      <c r="A15" s="19" t="s">
        <v>1791</v>
      </c>
      <c r="B15" s="37">
        <v>17404</v>
      </c>
      <c r="C15" s="37">
        <v>14745</v>
      </c>
      <c r="D15" s="37">
        <v>14745</v>
      </c>
      <c r="E15" s="38">
        <f t="shared" si="1"/>
        <v>0.847219030108021</v>
      </c>
      <c r="F15" s="38">
        <f t="shared" si="2"/>
        <v>1</v>
      </c>
      <c r="G15" s="37">
        <v>16241</v>
      </c>
      <c r="H15" s="37">
        <f t="shared" si="3"/>
        <v>-1496</v>
      </c>
      <c r="I15" s="38">
        <f t="shared" si="4"/>
        <v>-0.0921125546456499</v>
      </c>
      <c r="J15" s="37">
        <v>14854</v>
      </c>
      <c r="K15" s="37">
        <f t="shared" si="5"/>
        <v>109</v>
      </c>
      <c r="L15" s="38">
        <f t="shared" si="6"/>
        <v>0.00739233638521533</v>
      </c>
    </row>
    <row r="16" ht="30" customHeight="1" spans="1:12">
      <c r="A16" s="19" t="s">
        <v>1785</v>
      </c>
      <c r="B16" s="37">
        <v>5141</v>
      </c>
      <c r="C16" s="37">
        <v>6670</v>
      </c>
      <c r="D16" s="37">
        <v>6670</v>
      </c>
      <c r="E16" s="38">
        <f t="shared" si="1"/>
        <v>1.29741295467808</v>
      </c>
      <c r="F16" s="38">
        <f t="shared" si="2"/>
        <v>1</v>
      </c>
      <c r="G16" s="37">
        <v>5998</v>
      </c>
      <c r="H16" s="37">
        <f t="shared" si="3"/>
        <v>672</v>
      </c>
      <c r="I16" s="38">
        <f t="shared" si="4"/>
        <v>0.112037345781927</v>
      </c>
      <c r="J16" s="37">
        <v>8560</v>
      </c>
      <c r="K16" s="37">
        <f t="shared" si="5"/>
        <v>1890</v>
      </c>
      <c r="L16" s="38">
        <f t="shared" si="6"/>
        <v>0.28335832083958</v>
      </c>
    </row>
    <row r="17" ht="30" customHeight="1" spans="1:12">
      <c r="A17" s="19" t="s">
        <v>1786</v>
      </c>
      <c r="B17" s="37">
        <v>3</v>
      </c>
      <c r="C17" s="37">
        <v>5</v>
      </c>
      <c r="D17" s="37">
        <v>5</v>
      </c>
      <c r="E17" s="38">
        <f t="shared" si="1"/>
        <v>1.66666666666667</v>
      </c>
      <c r="F17" s="38">
        <f t="shared" si="2"/>
        <v>1</v>
      </c>
      <c r="G17" s="37">
        <v>9</v>
      </c>
      <c r="H17" s="37">
        <f t="shared" si="3"/>
        <v>-4</v>
      </c>
      <c r="I17" s="38">
        <f t="shared" si="4"/>
        <v>-0.444444444444444</v>
      </c>
      <c r="J17" s="37">
        <v>4</v>
      </c>
      <c r="K17" s="37">
        <f t="shared" si="5"/>
        <v>-1</v>
      </c>
      <c r="L17" s="38">
        <f t="shared" si="6"/>
        <v>-0.2</v>
      </c>
    </row>
    <row r="18" ht="30" hidden="1" customHeight="1" spans="1:12">
      <c r="A18" s="19" t="s">
        <v>1787</v>
      </c>
      <c r="B18" s="37"/>
      <c r="C18" s="37"/>
      <c r="D18" s="37"/>
      <c r="E18" s="38"/>
      <c r="F18" s="38"/>
      <c r="G18" s="37"/>
      <c r="H18" s="37"/>
      <c r="I18" s="38"/>
      <c r="J18" s="37"/>
      <c r="K18" s="37"/>
      <c r="L18" s="38"/>
    </row>
    <row r="19" ht="30" customHeight="1" spans="1:12">
      <c r="A19" s="19" t="s">
        <v>1789</v>
      </c>
      <c r="B19" s="37">
        <v>136</v>
      </c>
      <c r="C19" s="37">
        <v>90</v>
      </c>
      <c r="D19" s="37">
        <v>90</v>
      </c>
      <c r="E19" s="38">
        <f t="shared" ref="E19:E24" si="8">D19/B19</f>
        <v>0.661764705882353</v>
      </c>
      <c r="F19" s="38">
        <f t="shared" ref="F19:F24" si="9">D19/C19</f>
        <v>1</v>
      </c>
      <c r="G19" s="37">
        <v>167</v>
      </c>
      <c r="H19" s="37">
        <f t="shared" ref="H19:H23" si="10">D19-G19</f>
        <v>-77</v>
      </c>
      <c r="I19" s="38">
        <f t="shared" ref="I19:I24" si="11">H19/G19</f>
        <v>-0.461077844311377</v>
      </c>
      <c r="J19" s="37">
        <v>96</v>
      </c>
      <c r="K19" s="37">
        <f t="shared" ref="K19:K23" si="12">J19-D19</f>
        <v>6</v>
      </c>
      <c r="L19" s="38">
        <f t="shared" ref="L19:L24" si="13">K19/D19</f>
        <v>0.0666666666666667</v>
      </c>
    </row>
    <row r="20" s="29" customFormat="1" ht="30" customHeight="1" spans="1:12">
      <c r="A20" s="39" t="s">
        <v>1637</v>
      </c>
      <c r="B20" s="23">
        <f t="shared" ref="B20:G20" si="14">B7+B14</f>
        <v>34736</v>
      </c>
      <c r="C20" s="23">
        <f t="shared" si="14"/>
        <v>33562</v>
      </c>
      <c r="D20" s="23">
        <f t="shared" si="14"/>
        <v>32612</v>
      </c>
      <c r="E20" s="36">
        <f t="shared" si="8"/>
        <v>0.93885306310456</v>
      </c>
      <c r="F20" s="36">
        <f t="shared" si="9"/>
        <v>0.971694177939336</v>
      </c>
      <c r="G20" s="23">
        <f t="shared" si="14"/>
        <v>32715</v>
      </c>
      <c r="H20" s="35">
        <f t="shared" si="10"/>
        <v>-103</v>
      </c>
      <c r="I20" s="36">
        <f t="shared" si="11"/>
        <v>-0.00314840287329971</v>
      </c>
      <c r="J20" s="23">
        <f>J7+J14</f>
        <v>35508</v>
      </c>
      <c r="K20" s="35">
        <f t="shared" si="12"/>
        <v>2896</v>
      </c>
      <c r="L20" s="36">
        <f t="shared" si="13"/>
        <v>0.0888016680976328</v>
      </c>
    </row>
    <row r="21" s="29" customFormat="1" ht="30" customHeight="1" spans="1:12">
      <c r="A21" s="24" t="s">
        <v>1792</v>
      </c>
      <c r="B21" s="35">
        <f t="shared" ref="B21:H21" si="15">SUM(B22:B23)</f>
        <v>22250</v>
      </c>
      <c r="C21" s="35">
        <f t="shared" si="15"/>
        <v>23095</v>
      </c>
      <c r="D21" s="35">
        <f t="shared" si="15"/>
        <v>22995</v>
      </c>
      <c r="E21" s="36">
        <f t="shared" si="8"/>
        <v>1.03348314606742</v>
      </c>
      <c r="F21" s="36">
        <f t="shared" si="9"/>
        <v>0.995670058454211</v>
      </c>
      <c r="G21" s="35">
        <f t="shared" si="15"/>
        <v>19508</v>
      </c>
      <c r="H21" s="35">
        <f t="shared" si="15"/>
        <v>3487</v>
      </c>
      <c r="I21" s="36">
        <f t="shared" si="11"/>
        <v>0.178747180643838</v>
      </c>
      <c r="J21" s="35">
        <f>SUM(J22:J23)</f>
        <v>25533</v>
      </c>
      <c r="K21" s="35">
        <f>SUM(K22:K23)</f>
        <v>2538</v>
      </c>
      <c r="L21" s="36">
        <f t="shared" si="13"/>
        <v>0.110371819960861</v>
      </c>
    </row>
    <row r="22" ht="30" customHeight="1" spans="1:12">
      <c r="A22" s="19" t="s">
        <v>1793</v>
      </c>
      <c r="B22" s="37">
        <v>22249</v>
      </c>
      <c r="C22" s="37">
        <v>22249</v>
      </c>
      <c r="D22" s="25">
        <v>22149</v>
      </c>
      <c r="E22" s="38">
        <f t="shared" si="8"/>
        <v>0.995505415973752</v>
      </c>
      <c r="F22" s="38">
        <f t="shared" si="9"/>
        <v>0.995505415973752</v>
      </c>
      <c r="G22" s="37">
        <v>19278</v>
      </c>
      <c r="H22" s="37">
        <f t="shared" si="10"/>
        <v>2871</v>
      </c>
      <c r="I22" s="38">
        <f t="shared" si="11"/>
        <v>0.148926237161531</v>
      </c>
      <c r="J22" s="37">
        <v>25319</v>
      </c>
      <c r="K22" s="37">
        <f t="shared" si="12"/>
        <v>3170</v>
      </c>
      <c r="L22" s="38">
        <f t="shared" si="13"/>
        <v>0.143121585624633</v>
      </c>
    </row>
    <row r="23" ht="30" customHeight="1" spans="1:12">
      <c r="A23" s="19" t="s">
        <v>1794</v>
      </c>
      <c r="B23" s="37">
        <v>1</v>
      </c>
      <c r="C23" s="37">
        <v>846</v>
      </c>
      <c r="D23" s="25">
        <v>846</v>
      </c>
      <c r="E23" s="38">
        <f t="shared" si="8"/>
        <v>846</v>
      </c>
      <c r="F23" s="38">
        <f t="shared" si="9"/>
        <v>1</v>
      </c>
      <c r="G23" s="37">
        <v>230</v>
      </c>
      <c r="H23" s="37">
        <f t="shared" si="10"/>
        <v>616</v>
      </c>
      <c r="I23" s="38">
        <f t="shared" si="11"/>
        <v>2.67826086956522</v>
      </c>
      <c r="J23" s="37">
        <v>214</v>
      </c>
      <c r="K23" s="37">
        <f t="shared" si="12"/>
        <v>-632</v>
      </c>
      <c r="L23" s="38">
        <f t="shared" si="13"/>
        <v>-0.747044917257683</v>
      </c>
    </row>
    <row r="24" s="29" customFormat="1" ht="30" customHeight="1" spans="1:12">
      <c r="A24" s="39" t="s">
        <v>1647</v>
      </c>
      <c r="B24" s="23">
        <f t="shared" ref="B24:H24" si="16">B20+B21</f>
        <v>56986</v>
      </c>
      <c r="C24" s="23">
        <f t="shared" si="16"/>
        <v>56657</v>
      </c>
      <c r="D24" s="23">
        <f t="shared" si="16"/>
        <v>55607</v>
      </c>
      <c r="E24" s="36">
        <f t="shared" si="8"/>
        <v>0.975801073947987</v>
      </c>
      <c r="F24" s="36">
        <f t="shared" si="9"/>
        <v>0.981467426796336</v>
      </c>
      <c r="G24" s="23">
        <f t="shared" si="16"/>
        <v>52223</v>
      </c>
      <c r="H24" s="23">
        <f t="shared" si="16"/>
        <v>3384</v>
      </c>
      <c r="I24" s="36">
        <f t="shared" si="11"/>
        <v>0.0647990349079907</v>
      </c>
      <c r="J24" s="23">
        <f>J20+J21</f>
        <v>61041</v>
      </c>
      <c r="K24" s="23">
        <f>K20+K21</f>
        <v>5434</v>
      </c>
      <c r="L24" s="36">
        <f t="shared" si="13"/>
        <v>0.0977215098818494</v>
      </c>
    </row>
    <row r="37" spans="7:7">
      <c r="G37" s="31" t="s">
        <v>1795</v>
      </c>
    </row>
  </sheetData>
  <mergeCells count="14">
    <mergeCell ref="A2:L2"/>
    <mergeCell ref="K3:L3"/>
    <mergeCell ref="B4:I4"/>
    <mergeCell ref="J4:L4"/>
    <mergeCell ref="H5:I5"/>
    <mergeCell ref="K5:L5"/>
    <mergeCell ref="A4:A6"/>
    <mergeCell ref="B5:B6"/>
    <mergeCell ref="C5:C6"/>
    <mergeCell ref="D5:D6"/>
    <mergeCell ref="E5:E6"/>
    <mergeCell ref="F5:F6"/>
    <mergeCell ref="G5:G6"/>
    <mergeCell ref="J5:J6"/>
  </mergeCells>
  <pageMargins left="0.357638888888889" right="0.357638888888889" top="0.275" bottom="0.393055555555556" header="0.5" footer="0.156944444444444"/>
  <pageSetup paperSize="9" firstPageNumber="112" orientation="landscape" useFirstPageNumber="1" horizontalDpi="600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showZeros="0" workbookViewId="0">
      <selection activeCell="A1" sqref="A1"/>
    </sheetView>
  </sheetViews>
  <sheetFormatPr defaultColWidth="9" defaultRowHeight="12.75"/>
  <cols>
    <col min="1" max="1" width="39.75" style="4" customWidth="1"/>
    <col min="2" max="2" width="11" style="4" customWidth="1"/>
    <col min="3" max="3" width="9.73333333333333" style="4" customWidth="1"/>
    <col min="4" max="5" width="11.4" style="4" customWidth="1"/>
    <col min="6" max="6" width="11.7333333333333" style="4" customWidth="1"/>
    <col min="7" max="7" width="9.6" style="4" customWidth="1"/>
    <col min="8" max="8" width="11.1333333333333" style="4" customWidth="1"/>
    <col min="9" max="9" width="9.26666666666667" style="4" customWidth="1"/>
    <col min="10" max="11" width="10.1333333333333" style="4" customWidth="1"/>
    <col min="12" max="12" width="10.2666666666667" style="4" customWidth="1"/>
    <col min="13" max="16384" width="9" style="4"/>
  </cols>
  <sheetData>
    <row r="1" ht="22.05" customHeight="1" spans="1:1">
      <c r="A1" s="5" t="s">
        <v>1796</v>
      </c>
    </row>
    <row r="2" s="1" customFormat="1" ht="38" customHeight="1" spans="1:12">
      <c r="A2" s="6" t="s">
        <v>1797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8" customHeight="1" spans="1:12">
      <c r="A3" s="7"/>
      <c r="B3" s="7"/>
      <c r="C3" s="7"/>
      <c r="D3" s="7"/>
      <c r="E3" s="7"/>
      <c r="F3" s="7"/>
      <c r="G3" s="7"/>
      <c r="H3" s="7"/>
      <c r="I3" s="26"/>
      <c r="K3" s="27" t="s">
        <v>113</v>
      </c>
      <c r="L3" s="27"/>
    </row>
    <row r="4" s="2" customFormat="1" ht="25.5" customHeight="1" spans="1:12">
      <c r="A4" s="8" t="s">
        <v>1778</v>
      </c>
      <c r="B4" s="9" t="s">
        <v>1779</v>
      </c>
      <c r="C4" s="10"/>
      <c r="D4" s="10"/>
      <c r="E4" s="10"/>
      <c r="F4" s="10"/>
      <c r="G4" s="10"/>
      <c r="H4" s="10"/>
      <c r="I4" s="10"/>
      <c r="J4" s="13" t="s">
        <v>1611</v>
      </c>
      <c r="K4" s="13"/>
      <c r="L4" s="13"/>
    </row>
    <row r="5" s="2" customFormat="1" ht="30" customHeight="1" spans="1:12">
      <c r="A5" s="8"/>
      <c r="B5" s="11" t="s">
        <v>114</v>
      </c>
      <c r="C5" s="11" t="s">
        <v>1780</v>
      </c>
      <c r="D5" s="11" t="s">
        <v>1614</v>
      </c>
      <c r="E5" s="12" t="s">
        <v>1651</v>
      </c>
      <c r="F5" s="12" t="s">
        <v>1781</v>
      </c>
      <c r="G5" s="11" t="s">
        <v>1617</v>
      </c>
      <c r="H5" s="13" t="s">
        <v>1654</v>
      </c>
      <c r="I5" s="9"/>
      <c r="J5" s="11" t="s">
        <v>12</v>
      </c>
      <c r="K5" s="13" t="s">
        <v>1782</v>
      </c>
      <c r="L5" s="13"/>
    </row>
    <row r="6" s="2" customFormat="1" ht="21" customHeight="1" spans="1:12">
      <c r="A6" s="8"/>
      <c r="B6" s="14"/>
      <c r="C6" s="14"/>
      <c r="D6" s="14"/>
      <c r="E6" s="15"/>
      <c r="F6" s="15"/>
      <c r="G6" s="14"/>
      <c r="H6" s="13" t="s">
        <v>14</v>
      </c>
      <c r="I6" s="28" t="s">
        <v>1620</v>
      </c>
      <c r="J6" s="14"/>
      <c r="K6" s="13" t="s">
        <v>14</v>
      </c>
      <c r="L6" s="28" t="s">
        <v>1620</v>
      </c>
    </row>
    <row r="7" s="3" customFormat="1" ht="30" customHeight="1" spans="1:12">
      <c r="A7" s="16" t="s">
        <v>1798</v>
      </c>
      <c r="B7" s="17">
        <f t="shared" ref="B7:G7" si="0">SUM(B8:B12)</f>
        <v>8096</v>
      </c>
      <c r="C7" s="17">
        <f t="shared" si="0"/>
        <v>8096</v>
      </c>
      <c r="D7" s="17">
        <f t="shared" si="0"/>
        <v>7932</v>
      </c>
      <c r="E7" s="18">
        <f>D7/B7</f>
        <v>0.979743083003953</v>
      </c>
      <c r="F7" s="18">
        <f>D7/C7</f>
        <v>0.979743083003953</v>
      </c>
      <c r="G7" s="17">
        <f t="shared" si="0"/>
        <v>7429</v>
      </c>
      <c r="H7" s="17">
        <f>D7-G7</f>
        <v>503</v>
      </c>
      <c r="I7" s="18">
        <f>H7/G7</f>
        <v>0.0677076322519855</v>
      </c>
      <c r="J7" s="17">
        <f>SUM(J8:J12)</f>
        <v>8821</v>
      </c>
      <c r="K7" s="17">
        <f>J7-D7</f>
        <v>889</v>
      </c>
      <c r="L7" s="18">
        <f>K7/D7</f>
        <v>0.112077660110943</v>
      </c>
    </row>
    <row r="8" ht="30" customHeight="1" spans="1:12">
      <c r="A8" s="19" t="s">
        <v>1799</v>
      </c>
      <c r="B8" s="20">
        <v>7637</v>
      </c>
      <c r="C8" s="20">
        <v>7637</v>
      </c>
      <c r="D8" s="20">
        <v>7462</v>
      </c>
      <c r="E8" s="21">
        <f t="shared" ref="E8:E15" si="1">D8/B8</f>
        <v>0.977085242896425</v>
      </c>
      <c r="F8" s="21">
        <f t="shared" ref="F8:F15" si="2">D8/C8</f>
        <v>0.977085242896425</v>
      </c>
      <c r="G8" s="20">
        <v>6877</v>
      </c>
      <c r="H8" s="20">
        <f t="shared" ref="H8:H15" si="3">D8-G8</f>
        <v>585</v>
      </c>
      <c r="I8" s="21">
        <f t="shared" ref="I8:I15" si="4">H8/G8</f>
        <v>0.0850661625708885</v>
      </c>
      <c r="J8" s="20">
        <v>8323</v>
      </c>
      <c r="K8" s="20">
        <f t="shared" ref="K8:K15" si="5">J8-D8</f>
        <v>861</v>
      </c>
      <c r="L8" s="21">
        <f t="shared" ref="L8:L15" si="6">K8/D8</f>
        <v>0.115384615384615</v>
      </c>
    </row>
    <row r="9" ht="30" customHeight="1" spans="1:12">
      <c r="A9" s="19" t="s">
        <v>1800</v>
      </c>
      <c r="B9" s="20">
        <v>345</v>
      </c>
      <c r="C9" s="20">
        <v>345</v>
      </c>
      <c r="D9" s="20">
        <v>359</v>
      </c>
      <c r="E9" s="21">
        <f t="shared" si="1"/>
        <v>1.04057971014493</v>
      </c>
      <c r="F9" s="21">
        <f t="shared" si="2"/>
        <v>1.04057971014493</v>
      </c>
      <c r="G9" s="20">
        <v>335</v>
      </c>
      <c r="H9" s="20">
        <f t="shared" si="3"/>
        <v>24</v>
      </c>
      <c r="I9" s="21">
        <f t="shared" si="4"/>
        <v>0.0716417910447761</v>
      </c>
      <c r="J9" s="20">
        <v>384</v>
      </c>
      <c r="K9" s="20">
        <f t="shared" si="5"/>
        <v>25</v>
      </c>
      <c r="L9" s="21">
        <f t="shared" si="6"/>
        <v>0.0696378830083565</v>
      </c>
    </row>
    <row r="10" ht="30" customHeight="1" spans="1:12">
      <c r="A10" s="19" t="s">
        <v>1801</v>
      </c>
      <c r="B10" s="20">
        <v>108</v>
      </c>
      <c r="C10" s="20">
        <v>108</v>
      </c>
      <c r="D10" s="20">
        <v>103</v>
      </c>
      <c r="E10" s="21">
        <f t="shared" si="1"/>
        <v>0.953703703703704</v>
      </c>
      <c r="F10" s="21">
        <f t="shared" si="2"/>
        <v>0.953703703703704</v>
      </c>
      <c r="G10" s="20">
        <v>211</v>
      </c>
      <c r="H10" s="20">
        <f t="shared" si="3"/>
        <v>-108</v>
      </c>
      <c r="I10" s="21">
        <f t="shared" si="4"/>
        <v>-0.511848341232227</v>
      </c>
      <c r="J10" s="20">
        <v>108</v>
      </c>
      <c r="K10" s="20">
        <f t="shared" si="5"/>
        <v>5</v>
      </c>
      <c r="L10" s="21">
        <f t="shared" si="6"/>
        <v>0.0485436893203883</v>
      </c>
    </row>
    <row r="11" ht="30" customHeight="1" spans="1:12">
      <c r="A11" s="19" t="s">
        <v>1598</v>
      </c>
      <c r="B11" s="20"/>
      <c r="C11" s="20"/>
      <c r="D11" s="20">
        <v>3</v>
      </c>
      <c r="E11" s="21"/>
      <c r="F11" s="21"/>
      <c r="G11" s="20">
        <v>1</v>
      </c>
      <c r="H11" s="20">
        <f t="shared" si="3"/>
        <v>2</v>
      </c>
      <c r="I11" s="21">
        <f t="shared" si="4"/>
        <v>2</v>
      </c>
      <c r="J11" s="20"/>
      <c r="K11" s="20">
        <f t="shared" si="5"/>
        <v>-3</v>
      </c>
      <c r="L11" s="21">
        <f t="shared" si="6"/>
        <v>-1</v>
      </c>
    </row>
    <row r="12" ht="30" customHeight="1" spans="1:12">
      <c r="A12" s="19" t="s">
        <v>1802</v>
      </c>
      <c r="B12" s="20">
        <v>6</v>
      </c>
      <c r="C12" s="20">
        <v>6</v>
      </c>
      <c r="D12" s="20">
        <v>5</v>
      </c>
      <c r="E12" s="21">
        <f t="shared" si="1"/>
        <v>0.833333333333333</v>
      </c>
      <c r="F12" s="21">
        <f t="shared" si="2"/>
        <v>0.833333333333333</v>
      </c>
      <c r="G12" s="20">
        <v>5</v>
      </c>
      <c r="H12" s="20">
        <f t="shared" si="3"/>
        <v>0</v>
      </c>
      <c r="I12" s="21">
        <f t="shared" si="4"/>
        <v>0</v>
      </c>
      <c r="J12" s="20">
        <v>6</v>
      </c>
      <c r="K12" s="20">
        <f t="shared" si="5"/>
        <v>1</v>
      </c>
      <c r="L12" s="21">
        <f t="shared" si="6"/>
        <v>0.2</v>
      </c>
    </row>
    <row r="13" s="3" customFormat="1" ht="30" customHeight="1" spans="1:12">
      <c r="A13" s="16" t="s">
        <v>1803</v>
      </c>
      <c r="B13" s="17">
        <f>B14+B15+B16</f>
        <v>22677</v>
      </c>
      <c r="C13" s="17">
        <f>C14+C15+C16</f>
        <v>22133</v>
      </c>
      <c r="D13" s="17">
        <f>D14+D15+D16</f>
        <v>22142</v>
      </c>
      <c r="E13" s="18">
        <f t="shared" si="1"/>
        <v>0.976407814084756</v>
      </c>
      <c r="F13" s="18">
        <f t="shared" si="2"/>
        <v>1.00040663263001</v>
      </c>
      <c r="G13" s="17">
        <f>G14+G15</f>
        <v>21799</v>
      </c>
      <c r="H13" s="17">
        <f t="shared" si="3"/>
        <v>343</v>
      </c>
      <c r="I13" s="18">
        <f t="shared" si="4"/>
        <v>0.0157346667278316</v>
      </c>
      <c r="J13" s="17">
        <f>J14+J15</f>
        <v>23509</v>
      </c>
      <c r="K13" s="17">
        <f t="shared" si="5"/>
        <v>1367</v>
      </c>
      <c r="L13" s="18">
        <f t="shared" si="6"/>
        <v>0.0617378737241442</v>
      </c>
    </row>
    <row r="14" ht="30" customHeight="1" spans="1:12">
      <c r="A14" s="19" t="s">
        <v>1804</v>
      </c>
      <c r="B14" s="20">
        <v>22499</v>
      </c>
      <c r="C14" s="20">
        <v>22119</v>
      </c>
      <c r="D14" s="20">
        <v>22128</v>
      </c>
      <c r="E14" s="21">
        <f t="shared" si="1"/>
        <v>0.983510378239033</v>
      </c>
      <c r="F14" s="21">
        <f t="shared" si="2"/>
        <v>1.00040689000407</v>
      </c>
      <c r="G14" s="20">
        <v>21786</v>
      </c>
      <c r="H14" s="20">
        <f t="shared" si="3"/>
        <v>342</v>
      </c>
      <c r="I14" s="21">
        <f t="shared" si="4"/>
        <v>0.015698154778298</v>
      </c>
      <c r="J14" s="20">
        <v>23489</v>
      </c>
      <c r="K14" s="20">
        <f t="shared" si="5"/>
        <v>1361</v>
      </c>
      <c r="L14" s="21">
        <f t="shared" si="6"/>
        <v>0.0615057845263919</v>
      </c>
    </row>
    <row r="15" ht="30" customHeight="1" spans="1:12">
      <c r="A15" s="19" t="s">
        <v>1802</v>
      </c>
      <c r="B15" s="20">
        <v>178</v>
      </c>
      <c r="C15" s="20">
        <v>10</v>
      </c>
      <c r="D15" s="20">
        <v>10</v>
      </c>
      <c r="E15" s="21">
        <f t="shared" si="1"/>
        <v>0.0561797752808989</v>
      </c>
      <c r="F15" s="21">
        <f t="shared" si="2"/>
        <v>1</v>
      </c>
      <c r="G15" s="20">
        <v>13</v>
      </c>
      <c r="H15" s="20">
        <f t="shared" si="3"/>
        <v>-3</v>
      </c>
      <c r="I15" s="21">
        <f t="shared" si="4"/>
        <v>-0.230769230769231</v>
      </c>
      <c r="J15" s="20">
        <v>20</v>
      </c>
      <c r="K15" s="20">
        <f t="shared" si="5"/>
        <v>10</v>
      </c>
      <c r="L15" s="21">
        <f t="shared" si="6"/>
        <v>1</v>
      </c>
    </row>
    <row r="16" ht="30" customHeight="1" spans="1:12">
      <c r="A16" s="19" t="s">
        <v>1598</v>
      </c>
      <c r="B16" s="20"/>
      <c r="C16" s="20">
        <v>4</v>
      </c>
      <c r="D16" s="20">
        <v>4</v>
      </c>
      <c r="E16" s="21"/>
      <c r="F16" s="21"/>
      <c r="G16" s="20"/>
      <c r="H16" s="20"/>
      <c r="I16" s="21"/>
      <c r="J16" s="20"/>
      <c r="K16" s="20"/>
      <c r="L16" s="21"/>
    </row>
    <row r="17" s="3" customFormat="1" ht="30" customHeight="1" spans="1:12">
      <c r="A17" s="22" t="s">
        <v>1703</v>
      </c>
      <c r="B17" s="23">
        <f t="shared" ref="B17:G17" si="7">B7+B13</f>
        <v>30773</v>
      </c>
      <c r="C17" s="23">
        <f t="shared" si="7"/>
        <v>30229</v>
      </c>
      <c r="D17" s="23">
        <f t="shared" si="7"/>
        <v>30074</v>
      </c>
      <c r="E17" s="18">
        <f t="shared" ref="E17:E21" si="8">D17/B17</f>
        <v>0.977285282552887</v>
      </c>
      <c r="F17" s="18">
        <f t="shared" ref="F17:F21" si="9">D17/C17</f>
        <v>0.994872473452645</v>
      </c>
      <c r="G17" s="23">
        <f t="shared" si="7"/>
        <v>29228</v>
      </c>
      <c r="H17" s="17">
        <f t="shared" ref="H17:H20" si="10">D17-G17</f>
        <v>846</v>
      </c>
      <c r="I17" s="18">
        <f t="shared" ref="I17:I21" si="11">H17/G17</f>
        <v>0.0289448474065964</v>
      </c>
      <c r="J17" s="23">
        <f>J7+J13</f>
        <v>32330</v>
      </c>
      <c r="K17" s="17">
        <f t="shared" ref="K17:K20" si="12">J17-D17</f>
        <v>2256</v>
      </c>
      <c r="L17" s="18">
        <f t="shared" ref="L17:L21" si="13">K17/D17</f>
        <v>0.0750149630910421</v>
      </c>
    </row>
    <row r="18" s="3" customFormat="1" ht="30" customHeight="1" spans="1:12">
      <c r="A18" s="24" t="s">
        <v>1710</v>
      </c>
      <c r="B18" s="23">
        <f t="shared" ref="B18:H18" si="14">B19+B20</f>
        <v>26213</v>
      </c>
      <c r="C18" s="23">
        <f t="shared" si="14"/>
        <v>26428</v>
      </c>
      <c r="D18" s="23">
        <f t="shared" si="14"/>
        <v>25533</v>
      </c>
      <c r="E18" s="18">
        <f t="shared" si="8"/>
        <v>0.974058673177431</v>
      </c>
      <c r="F18" s="18">
        <f t="shared" si="9"/>
        <v>0.966134402906009</v>
      </c>
      <c r="G18" s="23">
        <f t="shared" si="14"/>
        <v>22995</v>
      </c>
      <c r="H18" s="23">
        <f t="shared" si="14"/>
        <v>2538</v>
      </c>
      <c r="I18" s="18">
        <f t="shared" si="11"/>
        <v>0.110371819960861</v>
      </c>
      <c r="J18" s="23">
        <f>J19+J20</f>
        <v>28711</v>
      </c>
      <c r="K18" s="23">
        <f>K19+K20</f>
        <v>3178</v>
      </c>
      <c r="L18" s="18">
        <f t="shared" si="13"/>
        <v>0.124466376845651</v>
      </c>
    </row>
    <row r="19" ht="30" customHeight="1" spans="1:12">
      <c r="A19" s="19" t="s">
        <v>1805</v>
      </c>
      <c r="B19" s="25">
        <v>26205</v>
      </c>
      <c r="C19" s="25">
        <v>26205</v>
      </c>
      <c r="D19" s="25">
        <v>25319</v>
      </c>
      <c r="E19" s="21">
        <f t="shared" si="8"/>
        <v>0.966189658462126</v>
      </c>
      <c r="F19" s="21">
        <f t="shared" si="9"/>
        <v>0.966189658462126</v>
      </c>
      <c r="G19" s="25">
        <v>22149</v>
      </c>
      <c r="H19" s="20">
        <f t="shared" si="10"/>
        <v>3170</v>
      </c>
      <c r="I19" s="21">
        <f t="shared" si="11"/>
        <v>0.143121585624633</v>
      </c>
      <c r="J19" s="25">
        <v>28492</v>
      </c>
      <c r="K19" s="20">
        <f t="shared" si="12"/>
        <v>3173</v>
      </c>
      <c r="L19" s="21">
        <f t="shared" si="13"/>
        <v>0.125320905249022</v>
      </c>
    </row>
    <row r="20" ht="30" customHeight="1" spans="1:12">
      <c r="A20" s="19" t="s">
        <v>1806</v>
      </c>
      <c r="B20" s="25">
        <v>8</v>
      </c>
      <c r="C20" s="25">
        <v>223</v>
      </c>
      <c r="D20" s="25">
        <v>214</v>
      </c>
      <c r="E20" s="21">
        <f t="shared" si="8"/>
        <v>26.75</v>
      </c>
      <c r="F20" s="21">
        <f t="shared" si="9"/>
        <v>0.959641255605381</v>
      </c>
      <c r="G20" s="25">
        <v>846</v>
      </c>
      <c r="H20" s="20">
        <f t="shared" si="10"/>
        <v>-632</v>
      </c>
      <c r="I20" s="21">
        <f t="shared" si="11"/>
        <v>-0.747044917257683</v>
      </c>
      <c r="J20" s="25">
        <v>219</v>
      </c>
      <c r="K20" s="20">
        <f t="shared" si="12"/>
        <v>5</v>
      </c>
      <c r="L20" s="21">
        <f t="shared" si="13"/>
        <v>0.0233644859813084</v>
      </c>
    </row>
    <row r="21" s="3" customFormat="1" ht="30" customHeight="1" spans="1:12">
      <c r="A21" s="22" t="s">
        <v>166</v>
      </c>
      <c r="B21" s="23">
        <f t="shared" ref="B21:H21" si="15">B17+B18</f>
        <v>56986</v>
      </c>
      <c r="C21" s="23">
        <f t="shared" si="15"/>
        <v>56657</v>
      </c>
      <c r="D21" s="23">
        <f t="shared" si="15"/>
        <v>55607</v>
      </c>
      <c r="E21" s="18">
        <f t="shared" si="8"/>
        <v>0.975801073947987</v>
      </c>
      <c r="F21" s="18">
        <f t="shared" si="9"/>
        <v>0.981467426796336</v>
      </c>
      <c r="G21" s="23">
        <f t="shared" si="15"/>
        <v>52223</v>
      </c>
      <c r="H21" s="23">
        <f t="shared" si="15"/>
        <v>3384</v>
      </c>
      <c r="I21" s="18">
        <f t="shared" si="11"/>
        <v>0.0647990349079907</v>
      </c>
      <c r="J21" s="23">
        <f>J17+J18</f>
        <v>61041</v>
      </c>
      <c r="K21" s="23">
        <f>K17+K18</f>
        <v>5434</v>
      </c>
      <c r="L21" s="18">
        <f t="shared" si="13"/>
        <v>0.0977215098818494</v>
      </c>
    </row>
  </sheetData>
  <mergeCells count="14">
    <mergeCell ref="A2:L2"/>
    <mergeCell ref="K3:L3"/>
    <mergeCell ref="B4:I4"/>
    <mergeCell ref="J4:L4"/>
    <mergeCell ref="H5:I5"/>
    <mergeCell ref="K5:L5"/>
    <mergeCell ref="A4:A6"/>
    <mergeCell ref="B5:B6"/>
    <mergeCell ref="C5:C6"/>
    <mergeCell ref="D5:D6"/>
    <mergeCell ref="E5:E6"/>
    <mergeCell ref="F5:F6"/>
    <mergeCell ref="G5:G6"/>
    <mergeCell ref="J5:J6"/>
  </mergeCells>
  <pageMargins left="0.357638888888889" right="0.357638888888889" top="0.2125" bottom="0.118055555555556" header="0.5" footer="0.156944444444444"/>
  <pageSetup paperSize="9" scale="91" firstPageNumber="114" fitToHeight="0" orientation="landscape" useFirstPageNumber="1" horizontalDpi="600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I 6 7 "   r g b C l r = " 4 0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一般公共预算收入</vt:lpstr>
      <vt:lpstr>一般公共预算支出</vt:lpstr>
      <vt:lpstr>收入明细表</vt:lpstr>
      <vt:lpstr>支出明细表</vt:lpstr>
      <vt:lpstr>政府性基金收入</vt:lpstr>
      <vt:lpstr>政府性基金支出</vt:lpstr>
      <vt:lpstr>政府性基金支出明细</vt:lpstr>
      <vt:lpstr>社保基金收入</vt:lpstr>
      <vt:lpstr>社保基金支出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梦缘</cp:lastModifiedBy>
  <dcterms:created xsi:type="dcterms:W3CDTF">2020-12-15T03:26:00Z</dcterms:created>
  <dcterms:modified xsi:type="dcterms:W3CDTF">2023-03-13T01:35:17Z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ACDA2FB5393C44E185209D6E379653F2</vt:lpwstr>
  </property>
</Properties>
</file>